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een\Desktop\Data Analysis Classwork\Crowdfunding Analysis\"/>
    </mc:Choice>
  </mc:AlternateContent>
  <xr:revisionPtr revIDLastSave="0" documentId="13_ncr:1_{725176C3-8BCB-48B4-9446-62D15229815E}" xr6:coauthVersionLast="47" xr6:coauthVersionMax="47" xr10:uidLastSave="{00000000-0000-0000-0000-000000000000}"/>
  <bookViews>
    <workbookView xWindow="19188" yWindow="2856" windowWidth="17280" windowHeight="8976" xr2:uid="{00000000-000D-0000-FFFF-FFFF00000000}"/>
  </bookViews>
  <sheets>
    <sheet name="Theater Outcomes by Launch Date" sheetId="12" r:id="rId1"/>
    <sheet name="Outcomes Based on Goals" sheetId="11" r:id="rId2"/>
    <sheet name="Kickstarter" sheetId="1" r:id="rId3"/>
    <sheet name="Category Statistics" sheetId="2" r:id="rId4"/>
    <sheet name="Outcomes based on launch date" sheetId="5" r:id="rId5"/>
    <sheet name="Descriptive Statistics" sheetId="9" r:id="rId6"/>
    <sheet name="Edinburgh Research" sheetId="6" r:id="rId7"/>
    <sheet name="Subcategory Statistics" sheetId="3" r:id="rId8"/>
  </sheets>
  <definedNames>
    <definedName name="_xlnm._FilterDatabase" localSheetId="2" hidden="1">Kickstarter!$A$1:$T$4115</definedName>
  </definedNames>
  <calcPr calcId="191029"/>
  <pivotCaches>
    <pivotCache cacheId="8" r:id="rId9"/>
    <pivotCache cacheId="9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C13" i="9"/>
  <c r="C12" i="9"/>
  <c r="C11" i="9"/>
  <c r="C10" i="9"/>
  <c r="C6" i="9"/>
  <c r="C5" i="9"/>
  <c r="C4" i="9"/>
  <c r="C3" i="9"/>
  <c r="B13" i="9"/>
  <c r="B12" i="9"/>
  <c r="B11" i="9"/>
  <c r="B10" i="9"/>
  <c r="B6" i="9"/>
  <c r="B5" i="9"/>
  <c r="B4" i="9"/>
  <c r="C9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" i="1"/>
  <c r="E3" i="6" s="1"/>
  <c r="P4" i="1"/>
  <c r="E4" i="6" s="1"/>
  <c r="P5" i="1"/>
  <c r="E5" i="6" s="1"/>
  <c r="P6" i="1"/>
  <c r="E6" i="6" s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1" l="1"/>
  <c r="F6" i="11" s="1"/>
  <c r="E5" i="11"/>
  <c r="H5" i="11" s="1"/>
  <c r="C14" i="9"/>
  <c r="B7" i="9"/>
  <c r="B14" i="9"/>
  <c r="C7" i="9"/>
  <c r="E2" i="11"/>
  <c r="H2" i="11" s="1"/>
  <c r="E10" i="11"/>
  <c r="H10" i="11" s="1"/>
  <c r="G5" i="11"/>
  <c r="H3" i="11"/>
  <c r="E4" i="11"/>
  <c r="F4" i="11" s="1"/>
  <c r="F5" i="11"/>
  <c r="F2" i="11"/>
  <c r="E9" i="11"/>
  <c r="H9" i="11" s="1"/>
  <c r="E8" i="11"/>
  <c r="H8" i="11" s="1"/>
  <c r="E7" i="11"/>
  <c r="E13" i="11"/>
  <c r="H13" i="11" s="1"/>
  <c r="E12" i="11"/>
  <c r="H12" i="11" s="1"/>
  <c r="E3" i="11"/>
  <c r="F3" i="11" s="1"/>
  <c r="E11" i="11"/>
  <c r="H11" i="11" s="1"/>
  <c r="G3" i="11" l="1"/>
  <c r="H6" i="11"/>
  <c r="G2" i="11"/>
  <c r="F10" i="11"/>
  <c r="G6" i="11"/>
  <c r="G13" i="11"/>
  <c r="G10" i="11"/>
  <c r="G12" i="11"/>
  <c r="H4" i="11"/>
  <c r="F12" i="11"/>
  <c r="G9" i="11"/>
  <c r="F13" i="11"/>
  <c r="G4" i="11"/>
  <c r="F9" i="11"/>
  <c r="F11" i="11"/>
  <c r="H7" i="11"/>
  <c r="G7" i="11"/>
  <c r="G8" i="11"/>
  <c r="G11" i="11"/>
  <c r="F7" i="11"/>
  <c r="F8" i="11"/>
</calcChain>
</file>

<file path=xl/sharedStrings.xml><?xml version="1.0" encoding="utf-8"?>
<sst xmlns="http://schemas.openxmlformats.org/spreadsheetml/2006/main" count="33047" uniqueCount="8419">
  <si>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</si>
  <si>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</si>
  <si>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</si>
  <si>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</si>
  <si>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</si>
  <si>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</si>
  <si>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</si>
  <si>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</si>
  <si>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</si>
  <si>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</si>
  <si>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</si>
  <si>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</si>
  <si>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</si>
  <si>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</si>
  <si>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</si>
  <si>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</si>
  <si>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</si>
  <si>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</si>
  <si>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</si>
  <si>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</si>
  <si>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</si>
  <si>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</si>
  <si>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</si>
  <si>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</si>
  <si>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</si>
  <si>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</si>
  <si>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</si>
  <si>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</si>
  <si>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</si>
  <si>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</si>
  <si>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</si>
  <si>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</si>
  <si>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</si>
  <si>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</si>
  <si>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</si>
  <si>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</si>
  <si>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</si>
  <si>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</si>
  <si>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</si>
  <si>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</si>
  <si>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</si>
  <si>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</si>
  <si>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</si>
  <si>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</si>
  <si>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</si>
  <si>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</si>
  <si>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</si>
  <si>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</si>
  <si>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</si>
  <si>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</si>
  <si>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</si>
  <si>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</si>
  <si>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</si>
  <si>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</si>
  <si>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</si>
  <si>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</si>
  <si>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</si>
  <si>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</si>
  <si>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</si>
  <si>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</si>
  <si>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</si>
  <si>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</si>
  <si>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</si>
  <si>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</si>
  <si>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</si>
  <si>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</si>
  <si>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</si>
  <si>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</si>
  <si>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</si>
  <si>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</si>
  <si>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</si>
  <si>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</si>
  <si>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</si>
  <si>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</si>
  <si>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</si>
  <si>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</si>
  <si>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</si>
  <si>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</si>
  <si>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</si>
  <si>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</si>
  <si>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</si>
  <si>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</si>
  <si>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</si>
  <si>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</si>
  <si>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</si>
  <si>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</si>
  <si>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</si>
  <si>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</si>
  <si>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</si>
  <si>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</si>
  <si>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</si>
  <si>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</si>
  <si>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</si>
  <si>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</si>
  <si>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</si>
  <si>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</si>
  <si>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</si>
  <si>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</si>
  <si>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</si>
  <si>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</si>
  <si>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</si>
  <si>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</si>
  <si>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</si>
  <si>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</si>
  <si>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</si>
  <si>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</si>
  <si>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</si>
  <si>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</si>
  <si>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</si>
  <si>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</si>
  <si>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</si>
  <si>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</si>
  <si>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</si>
  <si>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</si>
  <si>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</si>
  <si>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</si>
  <si>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</si>
  <si>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</si>
  <si>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</si>
  <si>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</si>
  <si>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</si>
  <si>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</si>
  <si>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</si>
  <si>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</si>
  <si>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</si>
  <si>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</si>
  <si>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</si>
  <si>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</si>
  <si>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</si>
  <si>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</si>
  <si>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</si>
  <si>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</si>
  <si>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</si>
  <si>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</si>
  <si>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</si>
  <si>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</si>
  <si>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</si>
  <si>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</si>
  <si>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</si>
  <si>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</si>
  <si>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</si>
  <si>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</si>
  <si>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</si>
  <si>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</si>
  <si>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</si>
  <si>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</si>
  <si>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</si>
  <si>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</si>
  <si>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</si>
  <si>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</si>
  <si>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</si>
  <si>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</si>
  <si>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</si>
  <si>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</si>
  <si>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</si>
  <si>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</si>
  <si>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</si>
  <si>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</si>
  <si>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</si>
  <si>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</si>
  <si>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</si>
  <si>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</si>
  <si>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</si>
  <si>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</si>
  <si>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</si>
  <si>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</si>
  <si>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</si>
  <si>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</si>
  <si>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</si>
  <si>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</si>
  <si>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</si>
  <si>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</si>
  <si>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</si>
  <si>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</si>
  <si>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</si>
  <si>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</si>
  <si>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</si>
  <si>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</si>
  <si>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</si>
  <si>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</si>
  <si>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</si>
  <si>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</si>
  <si>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</si>
  <si>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</si>
  <si>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</si>
  <si>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</si>
  <si>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</si>
  <si>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</si>
  <si>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</si>
  <si>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</si>
  <si>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</si>
  <si>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</si>
  <si>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</si>
  <si>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</si>
  <si>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</si>
  <si>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</si>
  <si>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</si>
  <si>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</si>
  <si>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</si>
  <si>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</si>
  <si>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</si>
  <si>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</si>
  <si>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</si>
  <si>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</si>
  <si>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</si>
  <si>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</si>
  <si>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</si>
  <si>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</si>
  <si>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</si>
  <si>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</si>
  <si>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</si>
  <si>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</si>
  <si>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</si>
  <si>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</si>
  <si>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</si>
  <si>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</si>
  <si>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</si>
  <si>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</si>
  <si>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</si>
  <si>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</si>
  <si>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</si>
  <si>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</si>
  <si>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</si>
  <si>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</si>
  <si>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</si>
  <si>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</si>
  <si>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</si>
  <si>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</si>
  <si>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</si>
  <si>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</si>
  <si>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</si>
  <si>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</si>
  <si>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</si>
  <si>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</si>
  <si>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</si>
  <si>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</si>
  <si>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</si>
  <si>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</si>
  <si>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</si>
  <si>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</si>
  <si>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</si>
  <si>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</si>
  <si>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</si>
  <si>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</si>
  <si>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</si>
  <si>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</si>
  <si>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</si>
  <si>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</si>
  <si>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</si>
  <si>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</si>
  <si>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</si>
  <si>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</si>
  <si>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</si>
  <si>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</si>
  <si>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</si>
  <si>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</si>
  <si>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</si>
  <si>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</si>
  <si>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</si>
  <si>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</si>
  <si>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</si>
  <si>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</si>
  <si>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</si>
  <si>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</si>
  <si>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</si>
  <si>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</si>
  <si>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</si>
  <si>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</si>
  <si>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</si>
  <si>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</si>
  <si>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</si>
  <si>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</si>
  <si>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</si>
  <si>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</si>
  <si>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</si>
  <si>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</si>
  <si>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</si>
  <si>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</si>
  <si>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</si>
  <si>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</si>
  <si>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</si>
  <si>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</si>
  <si>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</si>
  <si>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</si>
  <si>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</si>
  <si>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</si>
  <si>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</si>
  <si>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</si>
  <si>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</si>
  <si>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</si>
  <si>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</si>
  <si>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</si>
  <si>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</si>
  <si>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</si>
  <si>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</si>
  <si>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</si>
  <si>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</si>
  <si>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</si>
  <si>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</si>
  <si>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</si>
  <si>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</si>
  <si>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</si>
  <si>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</si>
  <si>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</si>
  <si>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</si>
  <si>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</si>
  <si>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</si>
  <si>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</si>
  <si>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</si>
  <si>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</si>
  <si>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</si>
  <si>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</si>
  <si>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</si>
  <si>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</si>
  <si>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</si>
  <si>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</si>
  <si>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</si>
  <si>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</si>
  <si>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</si>
  <si>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</si>
  <si>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</si>
  <si>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</si>
  <si>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</si>
  <si>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</si>
  <si>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</si>
  <si>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</si>
  <si>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</si>
  <si>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</si>
  <si>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</si>
  <si>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</si>
  <si>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</si>
  <si>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</si>
  <si>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</si>
  <si>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</si>
  <si>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</si>
  <si>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</si>
  <si>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</si>
  <si>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</si>
  <si>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</si>
  <si>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</si>
  <si>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</si>
  <si>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</si>
  <si>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</si>
  <si>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</si>
  <si>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</si>
  <si>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</si>
  <si>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</si>
  <si>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</si>
  <si>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</si>
  <si>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</si>
  <si>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</si>
  <si>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</si>
  <si>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</si>
  <si>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</si>
  <si>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</si>
  <si>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</si>
  <si>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</si>
  <si>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</si>
  <si>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</si>
  <si>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</si>
  <si>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</si>
  <si>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</si>
  <si>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</si>
  <si>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</si>
  <si>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</si>
  <si>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</si>
  <si>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</si>
  <si>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</si>
  <si>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</si>
  <si>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</si>
  <si>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</si>
  <si>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</si>
  <si>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</si>
  <si>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</si>
  <si>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</si>
  <si>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</si>
  <si>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</si>
  <si>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</si>
  <si>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</si>
  <si>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</si>
  <si>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</si>
  <si>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</si>
  <si>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</si>
  <si>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</si>
  <si>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</si>
  <si>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</si>
  <si>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</si>
  <si>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</si>
  <si>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</si>
  <si>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</si>
  <si>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</si>
  <si>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</si>
  <si>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</si>
  <si>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</si>
  <si>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</si>
  <si>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</si>
  <si>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</si>
  <si>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</si>
  <si>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</si>
  <si>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</si>
  <si>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</si>
  <si>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</si>
  <si>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</si>
  <si>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</si>
  <si>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</si>
  <si>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</si>
  <si>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</si>
  <si>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</si>
  <si>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</si>
  <si>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</si>
  <si>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</si>
  <si>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</si>
  <si>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</si>
  <si>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</si>
  <si>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</si>
  <si>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</si>
  <si>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</si>
  <si>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</si>
  <si>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</si>
  <si>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</si>
  <si>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</si>
  <si>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</si>
  <si>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</si>
  <si>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</si>
  <si>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</si>
  <si>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</si>
  <si>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</si>
  <si>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</si>
  <si>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</si>
  <si>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</si>
  <si>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</si>
  <si>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</si>
  <si>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</si>
  <si>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</si>
  <si>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</si>
  <si>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</si>
  <si>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</si>
  <si>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</si>
  <si>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</si>
  <si>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</si>
  <si>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</si>
  <si>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</si>
  <si>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</si>
  <si>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</si>
  <si>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</si>
  <si>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</si>
  <si>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</si>
  <si>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</si>
  <si>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</si>
  <si>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</si>
  <si>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</si>
  <si>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</si>
  <si>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</si>
  <si>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</si>
  <si>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</si>
  <si>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</si>
  <si>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</si>
  <si>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</si>
  <si>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</si>
  <si>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</si>
  <si>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</si>
  <si>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</si>
  <si>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</si>
  <si>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</si>
  <si>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</si>
  <si>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</si>
  <si>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</si>
  <si>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</si>
  <si>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</si>
  <si>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</si>
  <si>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</si>
  <si>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</si>
  <si>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</si>
  <si>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</si>
  <si>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</si>
  <si>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</si>
  <si>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</si>
  <si>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</si>
  <si>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</si>
  <si>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</si>
  <si>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</si>
  <si>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</si>
  <si>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</si>
  <si>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</si>
  <si>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</si>
  <si>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</si>
  <si>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</si>
  <si>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</si>
  <si>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</si>
  <si>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</si>
  <si>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</si>
  <si>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</si>
  <si>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</si>
  <si>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</si>
  <si>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</si>
  <si>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</si>
  <si>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</si>
  <si>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</si>
  <si>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</si>
  <si>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</si>
  <si>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</si>
  <si>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</si>
  <si>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</si>
  <si>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</si>
  <si>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</si>
  <si>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</si>
  <si>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</si>
  <si>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</si>
  <si>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</si>
  <si>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</si>
  <si>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</si>
  <si>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</si>
  <si>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</si>
  <si>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</si>
  <si>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</si>
  <si>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</si>
  <si>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</si>
  <si>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</si>
  <si>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</si>
  <si>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</si>
  <si>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</si>
  <si>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</si>
  <si>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</si>
  <si>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</si>
  <si>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</si>
  <si>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</si>
  <si>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</si>
  <si>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</si>
  <si>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</si>
  <si>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</si>
  <si>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</si>
  <si>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</si>
  <si>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</si>
  <si>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</si>
  <si>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</si>
  <si>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</si>
  <si>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</si>
  <si>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</si>
  <si>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</si>
  <si>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</si>
  <si>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</si>
  <si>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</si>
  <si>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</si>
  <si>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</si>
  <si>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</si>
  <si>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</si>
  <si>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</si>
  <si>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</si>
  <si>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</si>
  <si>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</si>
  <si>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</si>
  <si>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</si>
  <si>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</si>
  <si>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</si>
  <si>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</si>
  <si>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</si>
  <si>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</si>
  <si>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</si>
  <si>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</si>
  <si>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</si>
  <si>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</si>
  <si>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</si>
  <si>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</si>
  <si>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</si>
  <si>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</si>
  <si>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</si>
  <si>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</si>
  <si>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</si>
  <si>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</si>
  <si>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</si>
  <si>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</si>
  <si>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</si>
  <si>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</si>
  <si>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</si>
  <si>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</si>
  <si>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</si>
  <si>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</si>
  <si>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</si>
  <si>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</si>
  <si>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</si>
  <si>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</si>
  <si>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</si>
  <si>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</si>
  <si>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</si>
  <si>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</si>
  <si>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</si>
  <si>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</si>
  <si>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</si>
  <si>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</si>
  <si>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</si>
  <si>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</si>
  <si>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</si>
  <si>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</si>
  <si>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</si>
  <si>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</si>
  <si>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</si>
  <si>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</si>
  <si>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</si>
  <si>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</si>
  <si>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</si>
  <si>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</si>
  <si>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</si>
  <si>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</si>
  <si>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</si>
  <si>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</si>
  <si>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</si>
  <si>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</si>
  <si>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</si>
  <si>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</si>
  <si>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</si>
  <si>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</si>
  <si>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</si>
  <si>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</si>
  <si>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</si>
  <si>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</si>
  <si>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</si>
  <si>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</si>
  <si>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</si>
  <si>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</si>
  <si>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</si>
  <si>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</si>
  <si>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</si>
  <si>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</si>
  <si>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</si>
  <si>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</si>
  <si>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</si>
  <si>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</si>
  <si>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</si>
  <si>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</si>
  <si>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</si>
  <si>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</si>
  <si>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</si>
  <si>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</si>
  <si>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</si>
  <si>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</si>
  <si>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</si>
  <si>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</si>
  <si>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</si>
  <si>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</si>
  <si>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</si>
  <si>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</si>
  <si>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</si>
  <si>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</si>
  <si>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</si>
  <si>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</si>
  <si>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</si>
  <si>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</si>
  <si>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</si>
  <si>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</si>
  <si>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</si>
  <si>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</si>
  <si>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</si>
  <si>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</si>
  <si>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</si>
  <si>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</si>
  <si>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</si>
  <si>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</si>
  <si>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</si>
  <si>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</si>
  <si>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</si>
  <si>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</si>
  <si>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</si>
  <si>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</si>
  <si>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</si>
  <si>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</si>
  <si>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</si>
  <si>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</si>
  <si>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</si>
  <si>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</si>
  <si>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</si>
  <si>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</si>
  <si>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</si>
  <si>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</si>
  <si>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</si>
  <si>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</si>
  <si>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</si>
  <si>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</si>
  <si>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</si>
  <si>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</si>
  <si>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</si>
  <si>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</si>
  <si>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</si>
  <si>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</si>
  <si>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</si>
  <si>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</si>
  <si>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</si>
  <si>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</si>
  <si>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</si>
  <si>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</si>
  <si>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</si>
  <si>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</si>
  <si>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</si>
  <si>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</si>
  <si>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</si>
  <si>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</si>
  <si>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</si>
  <si>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</si>
  <si>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</si>
  <si>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</si>
  <si>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</si>
  <si>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</si>
  <si>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</si>
  <si>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</si>
  <si>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</si>
  <si>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</si>
  <si>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</si>
  <si>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</si>
  <si>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</si>
  <si>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</si>
  <si>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</si>
  <si>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</si>
  <si>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</si>
  <si>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</si>
  <si>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</si>
  <si>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</si>
  <si>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</si>
  <si>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</si>
  <si>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</si>
  <si>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</si>
  <si>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</si>
  <si>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</si>
  <si>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</si>
  <si>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</si>
  <si>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</si>
  <si>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</si>
  <si>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</si>
  <si>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</si>
  <si>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</si>
  <si>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</si>
  <si>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</si>
  <si>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</si>
  <si>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</si>
  <si>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</si>
  <si>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</si>
  <si>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</si>
  <si>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</si>
  <si>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</si>
  <si>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</si>
  <si>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</si>
  <si>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</si>
  <si>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</si>
  <si>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</si>
  <si>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</si>
  <si>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</si>
  <si>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</si>
  <si>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</si>
  <si>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</si>
  <si>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</si>
  <si>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</si>
  <si>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</si>
  <si>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</si>
  <si>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</si>
  <si>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</si>
  <si>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</si>
  <si>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</si>
  <si>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</si>
  <si>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</si>
  <si>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</si>
  <si>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</si>
  <si>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</si>
  <si>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</si>
  <si>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</si>
  <si>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</si>
  <si>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</si>
  <si>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</si>
  <si>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</si>
  <si>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</si>
  <si>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</si>
  <si>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</si>
  <si>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</si>
  <si>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</si>
  <si>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</si>
  <si>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</si>
  <si>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</si>
  <si>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</si>
  <si>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</si>
  <si>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</si>
  <si>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</si>
  <si>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</si>
  <si>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</si>
  <si>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</si>
  <si>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</si>
  <si>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</si>
  <si>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</si>
  <si>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</si>
  <si>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</si>
  <si>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</si>
  <si>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</si>
  <si>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</si>
  <si>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</si>
  <si>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</si>
  <si>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</si>
  <si>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</si>
  <si>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</si>
  <si>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</si>
  <si>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</si>
  <si>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</si>
  <si>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</si>
  <si>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</si>
  <si>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</si>
  <si>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</si>
  <si>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</si>
  <si>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</si>
  <si>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</si>
  <si>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</si>
  <si>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</si>
  <si>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</si>
  <si>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</si>
  <si>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</si>
  <si>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</si>
  <si>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</si>
  <si>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</si>
  <si>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</si>
  <si>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</si>
  <si>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</si>
  <si>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</si>
  <si>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</si>
  <si>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</si>
  <si>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</si>
  <si>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</si>
  <si>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</si>
  <si>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</si>
  <si>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</si>
  <si>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</si>
  <si>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</si>
  <si>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</si>
  <si>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</si>
  <si>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</si>
  <si>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</si>
  <si>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</si>
  <si>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</si>
  <si>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</si>
  <si>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</si>
  <si>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</si>
  <si>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</si>
  <si>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</si>
  <si>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</si>
  <si>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</si>
  <si>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</si>
  <si>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</si>
  <si>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</si>
  <si>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</si>
  <si>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</si>
  <si>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</si>
  <si>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</si>
  <si>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</si>
  <si>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</si>
  <si>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</si>
  <si>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</si>
  <si>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</si>
  <si>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</si>
  <si>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</si>
  <si>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</si>
  <si>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</si>
  <si>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</si>
  <si>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</si>
  <si>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</si>
  <si>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</si>
  <si>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</si>
  <si>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</si>
  <si>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</si>
  <si>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</si>
  <si>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</si>
  <si>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</si>
  <si>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</si>
  <si>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</si>
  <si>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</si>
  <si>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</si>
  <si>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</si>
  <si>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</si>
  <si>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</si>
  <si>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</si>
  <si>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</si>
  <si>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</si>
  <si>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</si>
  <si>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</si>
  <si>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</si>
  <si>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</si>
  <si>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</si>
  <si>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</si>
  <si>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</si>
  <si>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</si>
  <si>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</si>
  <si>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</si>
  <si>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</si>
  <si>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</si>
  <si>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</si>
  <si>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</si>
  <si>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</si>
  <si>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</si>
  <si>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</si>
  <si>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</si>
  <si>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</si>
  <si>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</si>
  <si>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</si>
  <si>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</si>
  <si>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</si>
  <si>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</si>
  <si>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</si>
  <si>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</si>
  <si>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</si>
  <si>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</si>
  <si>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</si>
  <si>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</si>
  <si>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</si>
  <si>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</si>
  <si>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</si>
  <si>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</si>
  <si>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</si>
  <si>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</si>
  <si>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</si>
  <si>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</si>
  <si>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</si>
  <si>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</si>
  <si>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</si>
  <si>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</si>
  <si>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</si>
  <si>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</si>
  <si>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</si>
  <si>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</si>
  <si>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</si>
  <si>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</si>
  <si>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</si>
  <si>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</si>
  <si>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</si>
  <si>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</si>
  <si>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</si>
  <si>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</si>
  <si>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</si>
  <si>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</si>
  <si>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</si>
  <si>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</si>
  <si>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</si>
  <si>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</si>
  <si>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</si>
  <si>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</si>
  <si>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</si>
  <si>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</si>
  <si>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</si>
  <si>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</si>
  <si>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</si>
  <si>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</si>
  <si>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</si>
  <si>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</si>
  <si>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</si>
  <si>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</si>
  <si>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</si>
  <si>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</si>
  <si>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</si>
  <si>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</si>
  <si>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</si>
  <si>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</si>
  <si>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</si>
  <si>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</si>
  <si>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</si>
  <si>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</si>
  <si>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</si>
  <si>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</si>
  <si>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</si>
  <si>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</si>
  <si>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</si>
  <si>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</si>
  <si>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</si>
  <si>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</si>
  <si>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</si>
  <si>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</si>
  <si>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</si>
  <si>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</si>
  <si>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</si>
  <si>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</si>
  <si>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</si>
  <si>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</si>
  <si>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</si>
  <si>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</si>
  <si>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</si>
  <si>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</si>
  <si>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</si>
  <si>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</si>
  <si>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</si>
  <si>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</si>
  <si>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</si>
  <si>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</si>
  <si>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</si>
  <si>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</si>
  <si>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</si>
  <si>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</si>
  <si>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</si>
  <si>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</si>
  <si>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</si>
  <si>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</si>
  <si>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</si>
  <si>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</si>
  <si>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</si>
  <si>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</si>
  <si>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</si>
  <si>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</si>
  <si>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</si>
  <si>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</si>
  <si>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</si>
  <si>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</si>
  <si>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</si>
  <si>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</si>
  <si>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</si>
  <si>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</si>
  <si>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</si>
  <si>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</si>
  <si>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</si>
  <si>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</si>
  <si>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</si>
  <si>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</si>
  <si>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</si>
  <si>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</si>
  <si>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</si>
  <si>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</si>
  <si>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</si>
  <si>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</si>
  <si>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</si>
  <si>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</si>
  <si>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</si>
  <si>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</si>
  <si>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</si>
  <si>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</si>
  <si>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</si>
  <si>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</si>
  <si>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</si>
  <si>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</si>
  <si>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</si>
  <si>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</si>
  <si>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</si>
  <si>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</si>
  <si>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</si>
  <si>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</si>
  <si>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</si>
  <si>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</si>
  <si>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</si>
  <si>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</si>
  <si>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</si>
  <si>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</si>
  <si>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</si>
  <si>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</si>
  <si>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</si>
  <si>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</si>
  <si>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</si>
  <si>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</si>
  <si>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</si>
  <si>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</si>
  <si>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</si>
  <si>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</si>
  <si>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</si>
  <si>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</si>
  <si>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</si>
  <si>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</si>
  <si>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</si>
  <si>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</si>
  <si>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</si>
  <si>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</si>
  <si>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</si>
  <si>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</si>
  <si>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</si>
  <si>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</si>
  <si>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</si>
  <si>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</si>
  <si>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</si>
  <si>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</si>
  <si>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</si>
  <si>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</si>
  <si>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</si>
  <si>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</si>
  <si>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</si>
  <si>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</si>
  <si>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</si>
  <si>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</si>
  <si>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</si>
  <si>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</si>
  <si>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</si>
  <si>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</si>
  <si>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</si>
  <si>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</si>
  <si>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</si>
  <si>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</si>
  <si>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</si>
  <si>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</si>
  <si>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</si>
  <si>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</si>
  <si>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</si>
  <si>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</si>
  <si>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</si>
  <si>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</si>
  <si>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</si>
  <si>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</si>
  <si>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</si>
  <si>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</si>
  <si>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</si>
  <si>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</si>
  <si>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</si>
  <si>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</si>
  <si>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</si>
  <si>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</si>
  <si>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</si>
  <si>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</si>
  <si>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</si>
  <si>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</si>
  <si>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</si>
  <si>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</si>
  <si>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</si>
  <si>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</si>
  <si>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</si>
  <si>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</si>
  <si>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</si>
  <si>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</si>
  <si>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</si>
  <si>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</si>
  <si>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</si>
  <si>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</si>
  <si>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</si>
  <si>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</si>
  <si>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</si>
  <si>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</si>
  <si>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</si>
  <si>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</si>
  <si>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</si>
  <si>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</si>
  <si>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</si>
  <si>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</si>
  <si>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</si>
  <si>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</si>
  <si>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</si>
  <si>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</si>
  <si>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</si>
  <si>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</si>
  <si>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</si>
  <si>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</si>
  <si>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</si>
  <si>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</si>
  <si>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</si>
  <si>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</si>
  <si>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</si>
  <si>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</si>
  <si>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</si>
  <si>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</si>
  <si>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</si>
  <si>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</si>
  <si>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</si>
  <si>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</si>
  <si>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</si>
  <si>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</si>
  <si>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</si>
  <si>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</si>
  <si>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</si>
  <si>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</si>
  <si>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</si>
  <si>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</si>
  <si>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</si>
  <si>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</si>
  <si>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</si>
  <si>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</si>
  <si>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</si>
  <si>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</si>
  <si>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</si>
  <si>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</si>
  <si>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</si>
  <si>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</si>
  <si>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</si>
  <si>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</si>
  <si>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</si>
  <si>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</si>
  <si>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</si>
  <si>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</si>
  <si>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</si>
  <si>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</si>
  <si>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</si>
  <si>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</si>
  <si>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</si>
  <si>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</si>
  <si>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</si>
  <si>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</si>
  <si>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</si>
  <si>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</si>
  <si>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</si>
  <si>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</si>
  <si>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</si>
  <si>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</si>
  <si>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</si>
  <si>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</si>
  <si>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</si>
  <si>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</si>
  <si>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</si>
  <si>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</si>
  <si>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</si>
  <si>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</si>
  <si>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</si>
  <si>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</si>
  <si>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</si>
  <si>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</si>
  <si>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</si>
  <si>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</si>
  <si>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</si>
  <si>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</si>
  <si>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</si>
  <si>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</si>
  <si>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</si>
  <si>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</si>
  <si>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</si>
  <si>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</si>
  <si>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</si>
  <si>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</si>
  <si>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</si>
  <si>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</si>
  <si>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</si>
  <si>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</si>
  <si>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</si>
  <si>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</si>
  <si>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</si>
  <si>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</si>
  <si>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</si>
  <si>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</si>
  <si>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</si>
  <si>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</si>
  <si>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</si>
  <si>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</si>
  <si>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</si>
  <si>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</si>
  <si>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</si>
  <si>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</si>
  <si>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</si>
  <si>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</si>
  <si>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</si>
  <si>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</si>
  <si>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</si>
  <si>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</si>
  <si>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</si>
  <si>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</si>
  <si>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</si>
  <si>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</si>
  <si>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</si>
  <si>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</si>
  <si>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</si>
  <si>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</si>
  <si>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</si>
  <si>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</si>
  <si>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</si>
  <si>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</si>
  <si>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</si>
  <si>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</si>
  <si>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</si>
  <si>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</si>
  <si>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</si>
  <si>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</si>
  <si>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</si>
  <si>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</si>
  <si>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</si>
  <si>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</si>
  <si>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</si>
  <si>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</si>
  <si>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</si>
  <si>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</si>
  <si>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</si>
  <si>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</si>
  <si>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</si>
  <si>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</si>
  <si>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</si>
  <si>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</si>
  <si>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</si>
  <si>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</si>
  <si>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</si>
  <si>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</si>
  <si>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</si>
  <si>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</si>
  <si>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</si>
  <si>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</si>
  <si>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</si>
  <si>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</si>
  <si>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</si>
  <si>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</si>
  <si>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</si>
  <si>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</si>
  <si>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</si>
  <si>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</si>
  <si>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</si>
  <si>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</si>
  <si>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</si>
  <si>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</si>
  <si>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</si>
  <si>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</si>
  <si>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</si>
  <si>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</si>
  <si>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</si>
  <si>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</si>
  <si>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</si>
  <si>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</si>
  <si>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</si>
  <si>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</si>
  <si>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</si>
  <si>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</si>
  <si>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</si>
  <si>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</si>
  <si>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</si>
  <si>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</si>
  <si>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</si>
  <si>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</si>
  <si>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</si>
  <si>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</si>
  <si>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</si>
  <si>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</si>
  <si>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</si>
  <si>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</si>
  <si>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</si>
  <si>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</si>
  <si>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</si>
  <si>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</si>
  <si>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</si>
  <si>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</si>
  <si>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</si>
  <si>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</si>
  <si>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</si>
  <si>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</si>
  <si>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</si>
  <si>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</si>
  <si>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</si>
  <si>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</si>
  <si>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</si>
  <si>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</si>
  <si>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</si>
  <si>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</si>
  <si>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</si>
  <si>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</si>
  <si>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</si>
  <si>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</si>
  <si>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</si>
  <si>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</si>
  <si>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</si>
  <si>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</si>
  <si>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</si>
  <si>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</si>
  <si>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</si>
  <si>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</si>
  <si>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</si>
  <si>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</si>
  <si>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</si>
  <si>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</si>
  <si>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</si>
  <si>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</si>
  <si>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</si>
  <si>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</si>
  <si>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</si>
  <si>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</si>
  <si>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</si>
  <si>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</si>
  <si>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</si>
  <si>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</si>
  <si>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</si>
  <si>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</si>
  <si>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</si>
  <si>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</si>
  <si>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</si>
  <si>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</si>
  <si>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</si>
  <si>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</si>
  <si>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</si>
  <si>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</si>
  <si>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</si>
  <si>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</si>
  <si>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</si>
  <si>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</si>
  <si>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</si>
  <si>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</si>
  <si>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</si>
  <si>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</si>
  <si>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</si>
  <si>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</si>
  <si>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</si>
  <si>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</si>
  <si>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</si>
  <si>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</si>
  <si>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</si>
  <si>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</si>
  <si>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</si>
  <si>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</si>
  <si>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</si>
  <si>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</si>
  <si>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</si>
  <si>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</si>
  <si>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</si>
  <si>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</si>
  <si>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</si>
  <si>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</si>
  <si>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</si>
  <si>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</si>
  <si>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</si>
  <si>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</si>
  <si>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</si>
  <si>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</si>
  <si>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</si>
  <si>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</si>
  <si>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</si>
  <si>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</si>
  <si>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</si>
  <si>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</si>
  <si>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</si>
  <si>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</si>
  <si>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</si>
  <si>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</si>
  <si>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</si>
  <si>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</si>
  <si>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</si>
  <si>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</si>
  <si>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</si>
  <si>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</si>
  <si>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</si>
  <si>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</si>
  <si>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</si>
  <si>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</si>
  <si>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</si>
  <si>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</si>
  <si>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</si>
  <si>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</si>
  <si>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</si>
  <si>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</si>
  <si>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</si>
  <si>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</si>
  <si>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</si>
  <si>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</si>
  <si>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</si>
  <si>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</si>
  <si>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</si>
  <si>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</si>
  <si>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</si>
  <si>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</si>
  <si>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</si>
  <si>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</si>
  <si>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</si>
  <si>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</si>
  <si>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</si>
  <si>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</si>
  <si>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</si>
  <si>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</si>
  <si>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</si>
  <si>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</si>
  <si>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</si>
  <si>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</si>
  <si>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</si>
  <si>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</si>
  <si>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</si>
  <si>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</si>
  <si>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</si>
  <si>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</si>
  <si>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</si>
  <si>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</si>
  <si>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</si>
  <si>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</si>
  <si>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</si>
  <si>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</si>
  <si>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</si>
  <si>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</si>
  <si>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</si>
  <si>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</si>
  <si>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</si>
  <si>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</si>
  <si>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</si>
  <si>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</si>
  <si>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</si>
  <si>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</si>
  <si>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</si>
  <si>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</si>
  <si>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</si>
  <si>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</si>
  <si>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</si>
  <si>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</si>
  <si>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</si>
  <si>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</si>
  <si>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</si>
  <si>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</si>
  <si>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</si>
  <si>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</si>
  <si>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</si>
  <si>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</si>
  <si>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</si>
  <si>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</si>
  <si>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</si>
  <si>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</si>
  <si>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</si>
  <si>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</si>
  <si>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</si>
  <si>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</si>
  <si>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</si>
  <si>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</si>
  <si>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</si>
  <si>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</si>
  <si>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</si>
  <si>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</si>
  <si>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</si>
  <si>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</si>
  <si>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</si>
  <si>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</si>
  <si>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</si>
  <si>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</si>
  <si>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</si>
  <si>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</si>
  <si>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</si>
  <si>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</si>
  <si>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</si>
  <si>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</si>
  <si>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</si>
  <si>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</si>
  <si>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</si>
  <si>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</si>
  <si>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</si>
  <si>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</si>
  <si>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</si>
  <si>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</si>
  <si>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</si>
  <si>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</si>
  <si>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</si>
  <si>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</si>
  <si>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</si>
  <si>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</si>
  <si>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</si>
  <si>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</si>
  <si>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</si>
  <si>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</si>
  <si>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</si>
  <si>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</si>
  <si>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</si>
  <si>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</si>
  <si>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</si>
  <si>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</si>
  <si>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</si>
  <si>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</si>
  <si>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</si>
  <si>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</si>
  <si>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</si>
  <si>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</si>
  <si>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</si>
  <si>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</si>
  <si>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</si>
  <si>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</si>
  <si>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</si>
  <si>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</si>
  <si>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</si>
  <si>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</si>
  <si>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</si>
  <si>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</si>
  <si>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</si>
  <si>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</si>
  <si>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</si>
  <si>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</si>
  <si>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</si>
  <si>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</si>
  <si>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</si>
  <si>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</si>
  <si>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</si>
  <si>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</si>
  <si>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</si>
  <si>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</si>
  <si>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</si>
  <si>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</si>
  <si>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</si>
  <si>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</si>
  <si>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</si>
  <si>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</si>
  <si>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</si>
  <si>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</si>
  <si>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</si>
  <si>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</si>
  <si>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</si>
  <si>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</si>
  <si>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</si>
  <si>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</si>
  <si>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</si>
  <si>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</si>
  <si>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</si>
  <si>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</si>
  <si>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</si>
  <si>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</si>
  <si>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</si>
  <si>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</si>
  <si>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</si>
  <si>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</si>
  <si>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</si>
  <si>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</si>
  <si>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</si>
  <si>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</si>
  <si>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</si>
  <si>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</si>
  <si>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</si>
  <si>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</si>
  <si>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</si>
  <si>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</si>
  <si>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</si>
  <si>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</si>
  <si>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</si>
  <si>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</si>
  <si>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</si>
  <si>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</si>
  <si>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</si>
  <si>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</si>
  <si>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</si>
  <si>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</si>
  <si>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</si>
  <si>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</si>
  <si>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</si>
  <si>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</si>
  <si>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</si>
  <si>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</si>
  <si>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</si>
  <si>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</si>
  <si>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</si>
  <si>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</si>
  <si>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</si>
  <si>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</si>
  <si>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</si>
  <si>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</si>
  <si>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</si>
  <si>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</si>
  <si>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</si>
  <si>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</si>
  <si>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</si>
  <si>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</si>
  <si>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</si>
  <si>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</si>
  <si>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</si>
  <si>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</si>
  <si>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</si>
  <si>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</si>
  <si>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</si>
  <si>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</si>
  <si>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</si>
  <si>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</si>
  <si>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</si>
  <si>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</si>
  <si>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</si>
  <si>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</si>
  <si>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</si>
  <si>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</si>
  <si>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</si>
  <si>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</si>
  <si>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</si>
  <si>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</si>
  <si>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</si>
  <si>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</si>
  <si>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</si>
  <si>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</si>
  <si>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</si>
  <si>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</si>
  <si>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</si>
  <si>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</si>
  <si>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</si>
  <si>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</si>
  <si>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</si>
  <si>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</si>
  <si>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</si>
  <si>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</si>
  <si>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</si>
  <si>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</si>
  <si>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</si>
  <si>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</si>
  <si>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</si>
  <si>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</si>
  <si>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</si>
  <si>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</si>
  <si>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</si>
  <si>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</si>
  <si>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</si>
  <si>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</si>
  <si>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</si>
  <si>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</si>
  <si>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</si>
  <si>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</si>
  <si>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</si>
  <si>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</si>
  <si>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</si>
  <si>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</si>
  <si>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</si>
  <si>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</si>
  <si>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</si>
  <si>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</si>
  <si>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</si>
  <si>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</si>
  <si>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</si>
  <si>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</si>
  <si>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</si>
  <si>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</si>
  <si>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</si>
  <si>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</si>
  <si>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</si>
  <si>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</si>
  <si>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</si>
  <si>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</si>
  <si>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</si>
  <si>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</si>
  <si>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</si>
  <si>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</si>
  <si>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</si>
  <si>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</si>
  <si>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</si>
  <si>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</si>
  <si>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</si>
  <si>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</si>
  <si>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</si>
  <si>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</si>
  <si>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</si>
  <si>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</si>
  <si>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</si>
  <si>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</si>
  <si>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</si>
  <si>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</si>
  <si>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</si>
  <si>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</si>
  <si>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</si>
  <si>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</si>
  <si>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</si>
  <si>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</si>
  <si>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</si>
  <si>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</si>
  <si>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</si>
  <si>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</si>
  <si>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</si>
  <si>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</si>
  <si>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</si>
  <si>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</si>
  <si>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</si>
  <si>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</si>
  <si>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</si>
  <si>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</si>
  <si>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</si>
  <si>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</si>
  <si>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</si>
  <si>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</si>
  <si>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</si>
  <si>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</si>
  <si>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</si>
  <si>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</si>
  <si>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</si>
  <si>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</si>
  <si>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</si>
  <si>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</si>
  <si>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</si>
  <si>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</si>
  <si>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</si>
  <si>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</si>
  <si>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</si>
  <si>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</si>
  <si>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</si>
  <si>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</si>
  <si>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</si>
  <si>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</si>
  <si>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</si>
  <si>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</si>
  <si>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</si>
  <si>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</si>
  <si>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</si>
  <si>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</si>
  <si>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</si>
  <si>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</si>
  <si>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</si>
  <si>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</si>
  <si>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</si>
  <si>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</si>
  <si>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</si>
  <si>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</si>
  <si>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</si>
  <si>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</si>
  <si>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</si>
  <si>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</si>
  <si>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</si>
  <si>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</si>
  <si>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</si>
  <si>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</si>
  <si>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</si>
  <si>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</si>
  <si>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</si>
  <si>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</si>
  <si>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</si>
  <si>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</si>
  <si>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</si>
  <si>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</si>
  <si>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</si>
  <si>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</si>
  <si>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</si>
  <si>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</si>
  <si>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</si>
  <si>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</si>
  <si>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</si>
  <si>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</si>
  <si>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</si>
  <si>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</si>
  <si>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</si>
  <si>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</si>
  <si>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</si>
  <si>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</si>
  <si>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</si>
  <si>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</si>
  <si>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</si>
  <si>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</si>
  <si>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</si>
  <si>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</si>
  <si>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</si>
  <si>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</si>
  <si>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</si>
  <si>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</si>
  <si>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</si>
  <si>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</si>
  <si>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</si>
  <si>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</si>
  <si>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</si>
  <si>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</si>
  <si>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</si>
  <si>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</si>
  <si>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</si>
  <si>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</si>
  <si>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</si>
  <si>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</si>
  <si>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</si>
  <si>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</si>
  <si>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</si>
  <si>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</si>
  <si>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</si>
  <si>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</si>
  <si>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</si>
  <si>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</si>
  <si>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</si>
  <si>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</si>
  <si>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</si>
  <si>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</si>
  <si>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</si>
  <si>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</si>
  <si>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</si>
  <si>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</si>
  <si>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</si>
  <si>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</si>
  <si>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</si>
  <si>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</si>
  <si>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</si>
  <si>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</si>
  <si>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</si>
  <si>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</si>
  <si>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</si>
  <si>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</si>
  <si>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</si>
  <si>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</si>
  <si>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</si>
  <si>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</si>
  <si>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</si>
  <si>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</si>
  <si>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</si>
  <si>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</si>
  <si>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</si>
  <si>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</si>
  <si>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</si>
  <si>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</si>
  <si>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</si>
  <si>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</si>
  <si>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</si>
  <si>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</si>
  <si>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</si>
  <si>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</si>
  <si>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</si>
  <si>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</si>
  <si>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</si>
  <si>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</si>
  <si>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</si>
  <si>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</si>
  <si>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</si>
  <si>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</si>
  <si>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</si>
  <si>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</si>
  <si>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</si>
  <si>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</si>
  <si>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</si>
  <si>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</si>
  <si>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</si>
  <si>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</si>
  <si>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</si>
  <si>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</si>
  <si>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</si>
  <si>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</si>
  <si>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</si>
  <si>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</si>
  <si>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</si>
  <si>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</si>
  <si>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</si>
  <si>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</si>
  <si>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</si>
  <si>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</si>
  <si>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</si>
  <si>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</si>
  <si>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</si>
  <si>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</si>
  <si>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</si>
  <si>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</si>
  <si>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</si>
  <si>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</si>
  <si>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</si>
  <si>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</si>
  <si>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</si>
  <si>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</si>
  <si>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</si>
  <si>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</si>
  <si>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</si>
  <si>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</si>
  <si>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</si>
  <si>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</si>
  <si>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</si>
  <si>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</si>
  <si>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</si>
  <si>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</si>
  <si>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</si>
  <si>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</si>
  <si>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</si>
  <si>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</si>
  <si>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</si>
  <si>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</si>
  <si>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</si>
  <si>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</si>
  <si>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</si>
  <si>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</si>
  <si>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</si>
  <si>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</si>
  <si>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</si>
  <si>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</si>
  <si>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</si>
  <si>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</si>
  <si>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</si>
  <si>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</si>
  <si>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</si>
  <si>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</si>
  <si>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</si>
  <si>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</si>
  <si>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</si>
  <si>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</si>
  <si>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</si>
  <si>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</si>
  <si>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</si>
  <si>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</si>
  <si>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</si>
  <si>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</si>
  <si>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</si>
  <si>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</si>
  <si>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</si>
  <si>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</si>
  <si>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</si>
  <si>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</si>
  <si>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</si>
  <si>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</si>
  <si>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</si>
  <si>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</si>
  <si>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</si>
  <si>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</si>
  <si>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</si>
  <si>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</si>
  <si>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</si>
  <si>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</si>
  <si>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</si>
  <si>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</si>
  <si>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</si>
  <si>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</si>
  <si>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</si>
  <si>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</si>
  <si>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</si>
  <si>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</si>
  <si>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</si>
  <si>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</si>
  <si>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</si>
  <si>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</si>
  <si>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</si>
  <si>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</si>
  <si>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</si>
  <si>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</si>
  <si>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</si>
  <si>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</si>
  <si>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</si>
  <si>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</si>
  <si>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</si>
  <si>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</si>
  <si>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</si>
  <si>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</si>
  <si>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</si>
  <si>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</si>
  <si>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</si>
  <si>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</si>
  <si>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</si>
  <si>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</si>
  <si>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</si>
  <si>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</si>
  <si>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</si>
  <si>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</si>
  <si>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</si>
  <si>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</si>
  <si>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</si>
  <si>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</si>
  <si>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</si>
  <si>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</si>
  <si>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</si>
  <si>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</si>
  <si>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</si>
  <si>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</si>
  <si>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</si>
  <si>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</si>
  <si>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</si>
  <si>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</si>
  <si>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</si>
  <si>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</si>
  <si>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</si>
  <si>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</si>
  <si>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</si>
  <si>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</si>
  <si>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</si>
  <si>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</si>
  <si>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</si>
  <si>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</si>
  <si>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</si>
  <si>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</si>
  <si>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</si>
  <si>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</si>
  <si>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</si>
  <si>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</si>
  <si>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</si>
  <si>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</si>
  <si>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</si>
  <si>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</si>
  <si>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</si>
  <si>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</si>
  <si>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</si>
  <si>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</si>
  <si>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</si>
  <si>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</si>
  <si>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</si>
  <si>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</si>
  <si>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</si>
  <si>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</si>
  <si>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</si>
  <si>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</si>
  <si>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</si>
  <si>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</si>
  <si>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</si>
  <si>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</si>
  <si>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</si>
  <si>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</si>
  <si>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</si>
  <si>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</si>
  <si>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</si>
  <si>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</si>
  <si>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</si>
  <si>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</si>
  <si>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</si>
  <si>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</si>
  <si>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</si>
  <si>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</si>
  <si>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</si>
  <si>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</si>
  <si>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</si>
  <si>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</si>
  <si>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</si>
  <si>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</si>
  <si>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</si>
  <si>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</si>
  <si>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</si>
  <si>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</si>
  <si>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</si>
  <si>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</si>
  <si>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</si>
  <si>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</si>
  <si>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</si>
  <si>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</si>
  <si>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</si>
  <si>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</si>
  <si>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</si>
  <si>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</si>
  <si>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</si>
  <si>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</si>
  <si>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</si>
  <si>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</si>
  <si>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</si>
  <si>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</si>
  <si>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</si>
  <si>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</si>
  <si>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</si>
  <si>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</si>
  <si>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</si>
  <si>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</si>
  <si>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</si>
  <si>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</si>
  <si>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</si>
  <si>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</si>
  <si>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</si>
  <si>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</si>
  <si>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</si>
  <si>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</si>
  <si>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</si>
  <si>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</si>
  <si>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</si>
  <si>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</si>
  <si>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</si>
  <si>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</si>
  <si>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</si>
  <si>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</si>
  <si>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</si>
  <si>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</si>
  <si>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</si>
  <si>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</si>
  <si>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</si>
  <si>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</si>
  <si>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</si>
  <si>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</si>
  <si>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</si>
  <si>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</si>
  <si>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</si>
  <si>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</si>
  <si>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</si>
  <si>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</si>
  <si>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</si>
  <si>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</si>
  <si>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</si>
  <si>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</si>
  <si>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</si>
  <si>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</si>
  <si>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</si>
  <si>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</si>
  <si>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</si>
  <si>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</si>
  <si>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</si>
  <si>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</si>
  <si>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</si>
  <si>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</si>
  <si>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</si>
  <si>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</si>
  <si>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</si>
  <si>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</si>
  <si>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</si>
  <si>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</si>
  <si>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</si>
  <si>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</si>
  <si>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</si>
  <si>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</si>
  <si>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</si>
  <si>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</si>
  <si>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</si>
  <si>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</si>
  <si>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</si>
  <si>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</si>
  <si>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</si>
  <si>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</si>
  <si>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</si>
  <si>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</si>
  <si>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</si>
  <si>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</si>
  <si>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</si>
  <si>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</si>
  <si>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</si>
  <si>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</si>
  <si>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</si>
  <si>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</si>
  <si>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</si>
  <si>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</si>
  <si>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</si>
  <si>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</si>
  <si>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</si>
  <si>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</si>
  <si>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</si>
  <si>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</si>
  <si>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</si>
  <si>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</si>
  <si>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</si>
  <si>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</si>
  <si>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</si>
  <si>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</si>
  <si>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</si>
  <si>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</si>
  <si>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</si>
  <si>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</si>
  <si>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</si>
  <si>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</si>
  <si>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</si>
  <si>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</si>
  <si>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</si>
  <si>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</si>
  <si>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</si>
  <si>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</si>
  <si>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</si>
  <si>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</si>
  <si>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</si>
  <si>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</si>
  <si>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</si>
  <si>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</si>
  <si>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</si>
  <si>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</si>
  <si>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</si>
  <si>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</si>
  <si>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</si>
  <si>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</si>
  <si>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</si>
  <si>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</si>
  <si>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</si>
  <si>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</si>
  <si>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</si>
  <si>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</si>
  <si>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</si>
  <si>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</si>
  <si>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</si>
  <si>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</si>
  <si>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</si>
  <si>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</si>
  <si>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</si>
  <si>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</si>
  <si>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</si>
  <si>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</si>
  <si>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</si>
  <si>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</si>
  <si>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</si>
  <si>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</si>
  <si>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</si>
  <si>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</si>
  <si>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</si>
  <si>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</si>
  <si>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</si>
  <si>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</si>
  <si>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</si>
  <si>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</si>
  <si>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</si>
  <si>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</si>
  <si>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</si>
  <si>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</si>
  <si>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</si>
  <si>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</si>
  <si>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</si>
  <si>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</si>
  <si>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</si>
  <si>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</si>
  <si>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</si>
  <si>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</si>
  <si>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</si>
  <si>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</si>
  <si>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</si>
  <si>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</si>
  <si>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</si>
  <si>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</si>
  <si>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</si>
  <si>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</si>
  <si>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</si>
  <si>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</si>
  <si>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</si>
  <si>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</si>
  <si>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</si>
  <si>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</si>
  <si>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</si>
  <si>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</si>
  <si>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</si>
  <si>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</si>
  <si>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</si>
  <si>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</si>
  <si>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</si>
  <si>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</si>
  <si>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</si>
  <si>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</si>
  <si>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</si>
  <si>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</si>
  <si>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</si>
  <si>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</si>
  <si>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</si>
  <si>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</si>
  <si>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</si>
  <si>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</si>
  <si>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</si>
  <si>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</si>
  <si>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</si>
  <si>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</si>
  <si>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</si>
  <si>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</si>
  <si>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</si>
  <si>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</si>
  <si>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</si>
  <si>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</si>
  <si>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</si>
  <si>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</si>
  <si>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</si>
  <si>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</si>
  <si>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</si>
  <si>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</si>
  <si>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</si>
  <si>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</si>
  <si>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</si>
  <si>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</si>
  <si>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</si>
  <si>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</si>
  <si>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</si>
  <si>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</si>
  <si>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</si>
  <si>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</si>
  <si>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</si>
  <si>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</si>
  <si>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</si>
  <si>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</si>
  <si>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</si>
  <si>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</si>
  <si>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</si>
  <si>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</si>
  <si>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</si>
  <si>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</si>
  <si>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</si>
  <si>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</si>
  <si>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</si>
  <si>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</si>
  <si>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</si>
  <si>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</si>
  <si>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</si>
  <si>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</si>
  <si>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</si>
  <si>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</si>
  <si>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</si>
  <si>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</si>
  <si>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</si>
  <si>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</si>
  <si>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</si>
  <si>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</si>
  <si>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</si>
  <si>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</si>
  <si>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</si>
  <si>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</si>
  <si>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</si>
  <si>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</si>
  <si>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</si>
  <si>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</si>
  <si>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</si>
  <si>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</si>
  <si>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</si>
  <si>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</si>
  <si>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</si>
  <si>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</si>
  <si>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</si>
  <si>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</si>
  <si>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</si>
  <si>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</si>
  <si>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</si>
  <si>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</si>
  <si>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</si>
  <si>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</si>
  <si>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</si>
  <si>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</si>
  <si>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</si>
  <si>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</si>
  <si>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</si>
  <si>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</si>
  <si>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</si>
  <si>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</si>
  <si>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</si>
  <si>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</si>
  <si>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</si>
  <si>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</si>
  <si>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</si>
  <si>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</si>
  <si>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</si>
  <si>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</si>
  <si>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</si>
  <si>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</si>
  <si>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</si>
  <si>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</si>
  <si>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</si>
  <si>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</si>
  <si>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</si>
  <si>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</si>
  <si>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</si>
  <si>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</si>
  <si>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</si>
  <si>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</si>
  <si>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</si>
  <si>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</si>
  <si>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</si>
  <si>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</si>
  <si>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</si>
  <si>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</si>
  <si>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</si>
  <si>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</si>
  <si>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</si>
  <si>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</si>
  <si>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</si>
  <si>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</si>
  <si>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</si>
  <si>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</si>
  <si>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</si>
  <si>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</si>
  <si>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</si>
  <si>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</si>
  <si>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</si>
  <si>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</si>
  <si>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</si>
  <si>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</si>
  <si>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</si>
  <si>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</si>
  <si>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</si>
  <si>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</si>
  <si>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</si>
  <si>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</si>
  <si>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</si>
  <si>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</si>
  <si>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</si>
  <si>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</si>
  <si>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</si>
  <si>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</si>
  <si>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</si>
  <si>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</si>
  <si>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</si>
  <si>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</si>
  <si>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</si>
  <si>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</si>
  <si>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</si>
  <si>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</si>
  <si>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</si>
  <si>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</si>
  <si>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</si>
  <si>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</si>
  <si>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</si>
  <si>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</si>
  <si>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</si>
  <si>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</si>
  <si>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</si>
  <si>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</si>
  <si>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</si>
  <si>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</si>
  <si>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</si>
  <si>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</si>
  <si>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</si>
  <si>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</si>
  <si>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</si>
  <si>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</si>
  <si>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</si>
  <si>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</si>
  <si>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</si>
  <si>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</si>
  <si>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</si>
  <si>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</si>
  <si>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</si>
  <si>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</si>
  <si>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</si>
  <si>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</si>
  <si>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</si>
  <si>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</si>
  <si>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</si>
  <si>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</si>
  <si>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</si>
  <si>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</si>
  <si>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</si>
  <si>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</si>
  <si>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</si>
  <si>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</si>
  <si>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</si>
  <si>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</si>
  <si>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</si>
  <si>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</si>
  <si>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</si>
  <si>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</si>
  <si>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</si>
  <si>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</si>
  <si>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</si>
  <si>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</si>
  <si>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</si>
  <si>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</si>
  <si>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</si>
  <si>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</si>
  <si>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</si>
  <si>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</si>
  <si>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</si>
  <si>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</si>
  <si>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</si>
  <si>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</si>
  <si>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</si>
  <si>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</si>
  <si>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</si>
  <si>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</si>
  <si>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</si>
  <si>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</si>
  <si>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</si>
  <si>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</si>
  <si>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</si>
  <si>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</si>
  <si>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</si>
  <si>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</si>
  <si>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</si>
  <si>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</si>
  <si>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</si>
  <si>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</si>
  <si>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</si>
  <si>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</si>
  <si>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</si>
  <si>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</si>
  <si>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</si>
  <si>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</si>
  <si>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</si>
  <si>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</si>
  <si>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</si>
  <si>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</si>
  <si>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</si>
  <si>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</si>
  <si>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</si>
  <si>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</si>
  <si>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</si>
  <si>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</si>
  <si>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</si>
  <si>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</si>
  <si>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</si>
  <si>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</si>
  <si>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</si>
  <si>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</si>
  <si>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</si>
  <si>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</si>
  <si>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</si>
  <si>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</si>
  <si>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</si>
  <si>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</si>
  <si>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</si>
  <si>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</si>
  <si>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</si>
  <si>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</si>
  <si>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</si>
  <si>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</si>
  <si>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</si>
  <si>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</si>
  <si>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</si>
  <si>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</si>
  <si>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</si>
  <si>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</si>
  <si>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</si>
  <si>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</si>
  <si>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</si>
  <si>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</si>
  <si>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</si>
  <si>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</si>
  <si>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</si>
  <si>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</si>
  <si>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</si>
  <si>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</si>
  <si>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</si>
  <si>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</si>
  <si>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</si>
  <si>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</si>
  <si>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</si>
  <si>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</si>
  <si>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</si>
  <si>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</si>
  <si>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</si>
  <si>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</si>
  <si>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</si>
  <si>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</si>
  <si>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</si>
  <si>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</si>
  <si>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</si>
  <si>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</si>
  <si>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</si>
  <si>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</si>
  <si>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</si>
  <si>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</si>
  <si>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</si>
  <si>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</si>
  <si>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</si>
  <si>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</si>
  <si>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</si>
  <si>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</si>
  <si>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</si>
  <si>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</si>
  <si>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</si>
  <si>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</si>
  <si>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</si>
  <si>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</si>
  <si>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</si>
  <si>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</si>
  <si>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</si>
  <si>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</si>
  <si>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</si>
  <si>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</si>
  <si>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</si>
  <si>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</si>
  <si>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</si>
  <si>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</si>
  <si>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</si>
  <si>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</si>
  <si>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</si>
  <si>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</si>
  <si>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</si>
  <si>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</si>
  <si>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</si>
  <si>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</si>
  <si>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</si>
  <si>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</si>
  <si>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</si>
  <si>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</si>
  <si>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</si>
  <si>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</si>
  <si>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</si>
  <si>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</si>
  <si>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</si>
  <si>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</si>
  <si>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</si>
  <si>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</si>
  <si>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</si>
  <si>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</si>
  <si>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</si>
  <si>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</si>
  <si>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</si>
  <si>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</si>
  <si>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</si>
  <si>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</si>
  <si>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</si>
  <si>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</si>
  <si>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</si>
  <si>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</si>
  <si>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</si>
  <si>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</si>
  <si>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</si>
  <si>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</si>
  <si>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</si>
  <si>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</si>
  <si>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</si>
  <si>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</si>
  <si>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</si>
  <si>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</si>
  <si>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</si>
  <si>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</si>
  <si>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</si>
  <si>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</si>
  <si>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</si>
  <si>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</si>
  <si>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</si>
  <si>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</si>
  <si>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</si>
  <si>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</si>
  <si>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</si>
  <si>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</si>
  <si>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</si>
  <si>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</si>
  <si>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</si>
  <si>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</si>
  <si>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</si>
  <si>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</si>
  <si>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</si>
  <si>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</si>
  <si>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</si>
  <si>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</si>
  <si>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</si>
  <si>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</si>
  <si>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</si>
  <si>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</si>
  <si>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</si>
  <si>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</si>
  <si>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</si>
  <si>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</si>
  <si>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</si>
  <si>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</si>
  <si>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</si>
  <si>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</si>
  <si>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</si>
  <si>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</si>
  <si>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</si>
  <si>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</si>
  <si>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</si>
  <si>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</si>
  <si>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</si>
  <si>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</si>
  <si>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</si>
  <si>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</si>
  <si>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</si>
  <si>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</si>
  <si>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</si>
  <si>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</si>
  <si>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</si>
  <si>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</si>
  <si>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</si>
  <si>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</si>
  <si>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</si>
  <si>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</si>
  <si>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</si>
  <si>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</si>
  <si>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</si>
  <si>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</si>
  <si>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</si>
  <si>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</si>
  <si>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</si>
  <si>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</si>
  <si>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</si>
  <si>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</si>
  <si>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</si>
  <si>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</si>
  <si>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</si>
  <si>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</si>
  <si>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</si>
  <si>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</si>
  <si>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</si>
  <si>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</si>
  <si>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</si>
  <si>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</si>
  <si>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</si>
  <si>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</si>
  <si>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</si>
  <si>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</si>
  <si>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</si>
  <si>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</si>
  <si>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</si>
  <si>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</si>
  <si>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</si>
  <si>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</si>
  <si>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</si>
  <si>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</si>
  <si>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</si>
  <si>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</si>
  <si>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</si>
  <si>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</si>
  <si>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</si>
  <si>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</si>
  <si>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</si>
  <si>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</si>
  <si>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</si>
  <si>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</si>
  <si>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</si>
  <si>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</si>
  <si>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</si>
  <si>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</si>
  <si>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</si>
  <si>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</si>
  <si>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</si>
  <si>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</si>
  <si>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</si>
  <si>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</si>
  <si>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</si>
  <si>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</si>
  <si>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</si>
  <si>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</si>
  <si>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</si>
  <si>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</si>
  <si>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</si>
  <si>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</si>
  <si>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</si>
  <si>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</si>
  <si>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</si>
  <si>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</si>
  <si>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</si>
  <si>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</si>
  <si>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</si>
  <si>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</si>
  <si>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</si>
  <si>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</si>
  <si>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</si>
  <si>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</si>
  <si>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</si>
  <si>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</si>
  <si>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</si>
  <si>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</si>
  <si>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</si>
  <si>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</si>
  <si>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</si>
  <si>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</si>
  <si>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</si>
  <si>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</si>
  <si>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</si>
  <si>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</si>
  <si>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</si>
  <si>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</si>
  <si>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</si>
  <si>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</si>
  <si>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</si>
  <si>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</si>
  <si>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</si>
  <si>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</si>
  <si>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</si>
  <si>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</si>
  <si>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</si>
  <si>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</si>
  <si>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</si>
  <si>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</si>
  <si>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</si>
  <si>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</si>
  <si>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</si>
  <si>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</si>
  <si>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</si>
  <si>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</si>
  <si>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</si>
  <si>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</si>
  <si>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</si>
  <si>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</si>
  <si>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</si>
  <si>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</si>
  <si>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</si>
  <si>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</si>
  <si>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</si>
  <si>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</si>
  <si>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</si>
  <si>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</si>
  <si>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</si>
  <si>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</si>
  <si>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</si>
  <si>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</si>
  <si>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</si>
  <si>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</si>
  <si>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</si>
  <si>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</si>
  <si>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</si>
  <si>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</si>
  <si>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</si>
  <si>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</si>
  <si>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</si>
  <si>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</si>
  <si>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</si>
  <si>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</si>
  <si>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</si>
  <si>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</si>
  <si>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</si>
  <si>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</si>
  <si>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</si>
  <si>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</si>
  <si>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</si>
  <si>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</si>
  <si>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</si>
  <si>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</si>
  <si>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</si>
  <si>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</si>
  <si>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</si>
  <si>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</si>
  <si>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</si>
  <si>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</si>
  <si>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</si>
  <si>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</si>
  <si>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</si>
  <si>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</si>
  <si>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</si>
  <si>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</si>
  <si>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</si>
  <si>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</si>
  <si>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</si>
  <si>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</si>
  <si>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</si>
  <si>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</si>
  <si>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</si>
  <si>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</si>
  <si>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</si>
  <si>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</si>
  <si>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</si>
  <si>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</si>
  <si>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</si>
  <si>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</si>
  <si>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</si>
  <si>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</si>
  <si>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</si>
  <si>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</si>
  <si>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</si>
  <si>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</si>
  <si>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</si>
  <si>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</si>
  <si>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</si>
  <si>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</si>
  <si>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</si>
  <si>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</si>
  <si>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</si>
  <si>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</si>
  <si>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</si>
  <si>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</si>
  <si>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</si>
  <si>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</si>
  <si>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</si>
  <si>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</si>
  <si>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</si>
  <si>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</si>
  <si>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</si>
  <si>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</si>
  <si>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</si>
  <si>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</si>
  <si>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</si>
  <si>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</si>
  <si>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</si>
  <si>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</si>
  <si>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</si>
  <si>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</si>
  <si>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</si>
  <si>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</si>
  <si>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</si>
  <si>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</si>
  <si>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</si>
  <si>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</si>
  <si>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</si>
  <si>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</si>
  <si>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</si>
  <si>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</si>
  <si>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</si>
  <si>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</si>
  <si>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</si>
  <si>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</si>
  <si>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</si>
  <si>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</si>
  <si>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</si>
  <si>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</si>
  <si>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</si>
  <si>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</si>
  <si>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</si>
  <si>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</si>
  <si>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</si>
  <si>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</si>
  <si>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</si>
  <si>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</si>
  <si>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</si>
  <si>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</si>
  <si>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</si>
  <si>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</si>
  <si>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</si>
  <si>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</si>
  <si>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</si>
  <si>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</si>
  <si>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</si>
  <si>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</si>
  <si>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</si>
  <si>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</si>
  <si>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</si>
  <si>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</si>
  <si>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</si>
  <si>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</si>
  <si>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</si>
  <si>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</si>
  <si>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</si>
  <si>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</si>
  <si>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</si>
  <si>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</si>
  <si>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</si>
  <si>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</si>
  <si>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</si>
  <si>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</si>
  <si>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</si>
  <si>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</si>
  <si>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</si>
  <si>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</si>
  <si>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</si>
  <si>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</si>
  <si>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</si>
  <si>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</si>
  <si>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</si>
  <si>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</si>
  <si>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</si>
  <si>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</si>
  <si>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</si>
  <si>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</si>
  <si>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</si>
  <si>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</si>
  <si>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</si>
  <si>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</si>
  <si>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</si>
  <si>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</si>
  <si>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</si>
  <si>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</si>
  <si>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</si>
  <si>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</si>
  <si>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</si>
  <si>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</si>
  <si>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</si>
  <si>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</si>
  <si>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</si>
  <si>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</si>
  <si>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</si>
  <si>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</si>
  <si>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</si>
  <si>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</si>
  <si>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</si>
  <si>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</si>
  <si>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</si>
  <si>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</si>
  <si>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</si>
  <si>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</si>
  <si>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</si>
  <si>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</si>
  <si>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</si>
  <si>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</si>
  <si>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</si>
  <si>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</si>
  <si>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</si>
  <si>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</si>
  <si>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</si>
  <si>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</si>
  <si>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</si>
  <si>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</si>
  <si>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</si>
  <si>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</si>
  <si>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</si>
  <si>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</si>
  <si>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</si>
  <si>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</si>
  <si>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</si>
  <si>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</si>
  <si>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</si>
  <si>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</si>
  <si>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</si>
  <si>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</si>
  <si>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</si>
  <si>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</si>
  <si>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</si>
  <si>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</si>
  <si>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</si>
  <si>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</si>
  <si>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</si>
  <si>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</si>
  <si>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</si>
  <si>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</si>
  <si>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</si>
  <si>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</si>
  <si>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</si>
  <si>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</si>
  <si>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</si>
  <si>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</si>
  <si>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</si>
  <si>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</si>
  <si>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</si>
  <si>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</si>
  <si>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</si>
  <si>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</si>
  <si>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</si>
  <si>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</si>
  <si>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</si>
  <si>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</si>
  <si>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</si>
  <si>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</si>
  <si>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</si>
  <si>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</si>
  <si>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</si>
  <si>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</si>
  <si>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</si>
  <si>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</si>
  <si>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</si>
  <si>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</si>
  <si>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</si>
  <si>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</si>
  <si>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</si>
  <si>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</si>
  <si>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</si>
  <si>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</si>
  <si>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</si>
  <si>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</si>
  <si>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</si>
  <si>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</si>
  <si>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</si>
  <si>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</si>
  <si>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</si>
  <si>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</si>
  <si>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</si>
  <si>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</si>
  <si>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</si>
  <si>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</si>
  <si>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</si>
  <si>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</si>
  <si>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</si>
  <si>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</si>
  <si>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</si>
  <si>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</si>
  <si>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</si>
  <si>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</si>
  <si>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</si>
  <si>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</si>
  <si>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</si>
  <si>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</si>
  <si>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</si>
  <si>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</si>
  <si>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</si>
  <si>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</si>
  <si>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</si>
  <si>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</si>
  <si>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</si>
  <si>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</si>
  <si>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</si>
  <si>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</si>
  <si>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</si>
  <si>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</si>
  <si>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</si>
  <si>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</si>
  <si>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</si>
  <si>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</si>
  <si>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</si>
  <si>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</si>
  <si>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</si>
  <si>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</si>
  <si>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</si>
  <si>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</si>
  <si>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</si>
  <si>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</si>
  <si>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</si>
  <si>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</si>
  <si>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</si>
  <si>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</si>
  <si>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</si>
  <si>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</si>
  <si>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</si>
  <si>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</si>
  <si>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</si>
  <si>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</si>
  <si>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</si>
  <si>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</si>
  <si>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</si>
  <si>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</si>
  <si>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</si>
  <si>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</si>
  <si>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</si>
  <si>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</si>
  <si>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</si>
  <si>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</si>
  <si>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</si>
  <si>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</si>
  <si>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</si>
  <si>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</si>
  <si>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</si>
  <si>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</si>
  <si>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</si>
  <si>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</si>
  <si>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</si>
  <si>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</si>
  <si>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</si>
  <si>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</si>
  <si>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</si>
  <si>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</si>
  <si>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</si>
  <si>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</si>
  <si>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</si>
  <si>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</si>
  <si>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</si>
  <si>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</si>
  <si>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</si>
  <si>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</si>
  <si>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</si>
  <si>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</si>
  <si>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</si>
  <si>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</si>
  <si>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</si>
  <si>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</si>
  <si>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</si>
  <si>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</si>
  <si>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</si>
  <si>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</si>
  <si>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</si>
  <si>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</si>
  <si>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</si>
  <si>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</si>
  <si>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</si>
  <si>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</si>
  <si>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</si>
  <si>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</si>
  <si>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</si>
  <si>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</si>
  <si>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</si>
  <si>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</si>
  <si>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</si>
  <si>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</si>
  <si>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</si>
  <si>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</si>
  <si>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</si>
  <si>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</si>
  <si>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</si>
  <si>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</si>
  <si>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</si>
  <si>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</si>
  <si>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</si>
  <si>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</si>
  <si>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</si>
  <si>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</si>
  <si>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</si>
  <si>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</si>
  <si>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</si>
  <si>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</si>
  <si>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</si>
  <si>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</si>
  <si>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</si>
  <si>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</si>
  <si>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</si>
  <si>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</si>
  <si>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</si>
  <si>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</si>
  <si>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</si>
  <si>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</si>
  <si>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</si>
  <si>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</si>
  <si>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</si>
  <si>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</si>
  <si>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</si>
  <si>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</si>
  <si>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</si>
  <si>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</si>
  <si>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</si>
  <si>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</si>
  <si>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</si>
  <si>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</si>
  <si>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</si>
  <si>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</si>
  <si>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</si>
  <si>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</si>
  <si>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</si>
  <si>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</si>
  <si>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</si>
  <si>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</si>
  <si>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</si>
  <si>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</si>
  <si>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</si>
  <si>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</si>
  <si>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</si>
  <si>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</si>
  <si>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</si>
  <si>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</si>
  <si>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</si>
  <si>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</si>
  <si>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</si>
  <si>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</si>
  <si>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</si>
  <si>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</si>
  <si>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</si>
  <si>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</si>
  <si>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</si>
  <si>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</si>
  <si>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</si>
  <si>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</si>
  <si>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</si>
  <si>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</si>
  <si>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</si>
  <si>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</si>
  <si>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</si>
  <si>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</si>
  <si>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</si>
  <si>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</si>
  <si>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</si>
  <si>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</si>
  <si>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</si>
  <si>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</si>
  <si>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</si>
  <si>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</si>
  <si>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</si>
  <si>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</si>
  <si>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</si>
  <si>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</si>
  <si>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</si>
  <si>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</si>
  <si>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</si>
  <si>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</si>
  <si>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</si>
  <si>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</si>
  <si>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</si>
  <si>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</si>
  <si>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</si>
  <si>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</si>
  <si>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</si>
  <si>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</si>
  <si>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</si>
  <si>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</si>
  <si>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</si>
  <si>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</si>
  <si>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</si>
  <si>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</si>
  <si>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</si>
  <si>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</si>
  <si>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</si>
  <si>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</si>
  <si>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</si>
  <si>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</si>
  <si>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</si>
  <si>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</si>
  <si>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</si>
  <si>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</si>
  <si>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</si>
  <si>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</si>
  <si>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</si>
  <si>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</si>
  <si>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</si>
  <si>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</si>
  <si>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</si>
  <si>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</si>
  <si>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</si>
  <si>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</si>
  <si>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</si>
  <si>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</si>
  <si>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</si>
  <si>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</si>
  <si>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</si>
  <si>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</si>
  <si>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</si>
  <si>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</si>
  <si>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</si>
  <si>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</si>
  <si>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</si>
  <si>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</si>
  <si>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</si>
  <si>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</si>
  <si>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</si>
  <si>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</si>
  <si>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</si>
  <si>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</si>
  <si>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</si>
  <si>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</si>
  <si>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</si>
  <si>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</si>
  <si>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</si>
  <si>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</si>
  <si>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</si>
  <si>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</si>
  <si>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</si>
  <si>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</si>
  <si>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</si>
  <si>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</si>
  <si>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</si>
  <si>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</si>
  <si>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</si>
  <si>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</si>
  <si>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</si>
  <si>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</si>
  <si>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</si>
  <si>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</si>
  <si>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</si>
  <si>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</si>
  <si>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</si>
  <si>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</si>
  <si>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</si>
  <si>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</si>
  <si>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</si>
  <si>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</si>
  <si>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</si>
  <si>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</si>
  <si>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</si>
  <si>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</si>
  <si>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</si>
  <si>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</si>
  <si>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</si>
  <si>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</si>
  <si>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</si>
  <si>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</si>
  <si>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</si>
  <si>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</si>
  <si>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</si>
  <si>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</si>
  <si>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</si>
  <si>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</si>
  <si>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</si>
  <si>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</si>
  <si>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</si>
  <si>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</si>
  <si>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</si>
  <si>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</si>
  <si>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</si>
  <si>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</si>
  <si>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</si>
  <si>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</si>
  <si>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</si>
  <si>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</si>
  <si>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</si>
  <si>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</si>
  <si>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</si>
  <si>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</si>
  <si>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</si>
  <si>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</si>
  <si>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</si>
  <si>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</si>
  <si>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</si>
  <si>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</si>
  <si>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</si>
  <si>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</si>
  <si>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</si>
  <si>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</si>
  <si>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</si>
  <si>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</si>
  <si>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</si>
  <si>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</si>
  <si>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</si>
  <si>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</si>
  <si>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</si>
  <si>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</si>
  <si>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</si>
  <si>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</si>
  <si>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</si>
  <si>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</si>
  <si>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</si>
  <si>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</si>
  <si>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</si>
  <si>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</si>
  <si>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</si>
  <si>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</si>
  <si>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</si>
  <si>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</si>
  <si>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</si>
  <si>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</si>
  <si>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</si>
  <si>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</si>
  <si>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</si>
  <si>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</si>
  <si>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</si>
  <si>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</si>
  <si>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</si>
  <si>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</si>
  <si>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</si>
  <si>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</si>
  <si>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</si>
  <si>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</si>
  <si>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</si>
  <si>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</si>
  <si>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</si>
  <si>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</si>
  <si>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</si>
  <si>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</si>
  <si>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</si>
  <si>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</si>
  <si>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</si>
  <si>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</si>
  <si>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</si>
  <si>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</si>
  <si>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</si>
  <si>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</si>
  <si>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</si>
  <si>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</si>
  <si>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</si>
  <si>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</si>
  <si>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</si>
  <si>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</si>
  <si>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</si>
  <si>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</si>
  <si>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</si>
  <si>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</si>
  <si>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</si>
  <si>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</si>
  <si>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</si>
  <si>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</si>
  <si>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</si>
  <si>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</si>
  <si>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</si>
  <si>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</si>
  <si>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</si>
  <si>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</si>
  <si>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</si>
  <si>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</si>
  <si>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</si>
  <si>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</si>
  <si>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</si>
  <si>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</si>
  <si>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</si>
  <si>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</si>
  <si>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</si>
  <si>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</si>
  <si>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</si>
  <si>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</si>
  <si>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</si>
  <si>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</si>
  <si>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</si>
  <si>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</si>
  <si>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</si>
  <si>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</si>
  <si>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</si>
  <si>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</si>
  <si>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</si>
  <si>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</si>
  <si>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</si>
  <si>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</si>
  <si>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</si>
  <si>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</si>
  <si>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</si>
  <si>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</si>
  <si>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</si>
  <si>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</si>
  <si>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</si>
  <si>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</si>
  <si>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</si>
  <si>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</si>
  <si>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</si>
  <si>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</si>
  <si>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</si>
  <si>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</si>
  <si>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</si>
  <si>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</si>
  <si>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</si>
  <si>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</si>
  <si>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</si>
  <si>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</si>
  <si>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</si>
  <si>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</si>
  <si>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</si>
  <si>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</si>
  <si>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</si>
  <si>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</si>
  <si>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</si>
  <si>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</si>
  <si>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</si>
  <si>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</si>
  <si>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</si>
  <si>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</si>
  <si>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</si>
  <si>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</si>
  <si>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</si>
  <si>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</si>
  <si>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</si>
  <si>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</si>
  <si>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</si>
  <si>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</si>
  <si>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</si>
  <si>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</si>
  <si>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</si>
  <si>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</si>
  <si>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</si>
  <si>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</si>
  <si>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</si>
  <si>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</si>
  <si>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</si>
  <si>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</si>
  <si>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</si>
  <si>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</si>
  <si>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</si>
  <si>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</si>
  <si>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</si>
  <si>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</si>
  <si>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</si>
  <si>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</si>
  <si>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</si>
  <si>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</si>
  <si>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</si>
  <si>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</si>
  <si>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</si>
  <si>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</si>
  <si>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</si>
  <si>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</si>
  <si>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</si>
  <si>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</si>
  <si>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</si>
  <si>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</si>
  <si>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</si>
  <si>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</si>
  <si>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</si>
  <si>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</si>
  <si>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</si>
  <si>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</si>
  <si>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</si>
  <si>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</si>
  <si>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</si>
  <si>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</si>
  <si>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</si>
  <si>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</si>
  <si>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</si>
  <si>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</si>
  <si>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</si>
  <si>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</si>
  <si>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</si>
  <si>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</si>
  <si>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</si>
  <si>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</si>
  <si>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</si>
  <si>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</si>
  <si>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</si>
  <si>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</si>
  <si>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</si>
  <si>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</si>
  <si>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</si>
  <si>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</si>
  <si>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</si>
  <si>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</si>
  <si>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</si>
  <si>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</si>
  <si>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</si>
  <si>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</si>
  <si>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</si>
  <si>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</si>
  <si>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</si>
  <si>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</si>
  <si>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</si>
  <si>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</si>
  <si>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</si>
  <si>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</si>
  <si>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</si>
  <si>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</si>
  <si>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</si>
  <si>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</si>
  <si>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</si>
  <si>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</si>
  <si>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</si>
  <si>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</si>
  <si>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</si>
  <si>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</si>
  <si>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</si>
  <si>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</si>
  <si>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</si>
  <si>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</si>
  <si>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</si>
  <si>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</si>
  <si>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</si>
  <si>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</si>
  <si>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</si>
  <si>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</si>
  <si>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</si>
  <si>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</si>
  <si>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</si>
  <si>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</si>
  <si>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</si>
  <si>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</si>
  <si>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</si>
  <si>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</si>
  <si>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</si>
  <si>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</si>
  <si>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</si>
  <si>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</si>
  <si>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</si>
  <si>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</si>
  <si>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</si>
  <si>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</si>
  <si>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</si>
  <si>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</si>
  <si>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</si>
  <si>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</si>
  <si>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</si>
  <si>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</si>
  <si>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</si>
  <si>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</si>
  <si>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</si>
  <si>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</si>
  <si>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</si>
  <si>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</si>
  <si>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</si>
  <si>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</si>
  <si>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</si>
  <si>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</si>
  <si>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</si>
  <si>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</si>
  <si>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</si>
  <si>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</si>
  <si>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</si>
  <si>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</si>
  <si>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</si>
  <si>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</si>
  <si>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</si>
  <si>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</si>
  <si>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</si>
  <si>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</si>
  <si>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</si>
  <si>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</si>
  <si>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</si>
  <si>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</si>
  <si>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</si>
  <si>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</si>
  <si>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</si>
  <si>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</si>
  <si>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</si>
  <si>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</si>
  <si>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</si>
  <si>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</si>
  <si>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</si>
  <si>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</si>
  <si>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</si>
  <si>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</si>
  <si>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</si>
  <si>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</si>
  <si>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</si>
  <si>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</si>
  <si>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</si>
  <si>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</si>
  <si>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</si>
  <si>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</si>
  <si>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</si>
  <si>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</si>
  <si>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</si>
  <si>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</si>
  <si>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</si>
  <si>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</si>
  <si>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</si>
  <si>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</si>
  <si>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</si>
  <si>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</si>
  <si>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</si>
  <si>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</si>
  <si>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</si>
  <si>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</si>
  <si>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</si>
  <si>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</si>
  <si>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</si>
  <si>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</si>
  <si>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</si>
  <si>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</si>
  <si>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</si>
  <si>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</si>
  <si>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</si>
  <si>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</si>
  <si>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</si>
  <si>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</si>
  <si>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</si>
  <si>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</si>
  <si>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</si>
  <si>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</si>
  <si>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</si>
  <si>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</si>
  <si>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</si>
  <si>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</si>
  <si>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</si>
  <si>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</si>
  <si>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</si>
  <si>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</si>
  <si>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</si>
  <si>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</si>
  <si>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</si>
  <si>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</si>
  <si>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</si>
  <si>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</si>
  <si>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</si>
  <si>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</si>
  <si>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</si>
  <si>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</si>
  <si>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</si>
  <si>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</si>
  <si>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</si>
  <si>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</si>
  <si>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</si>
  <si>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</si>
  <si>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</si>
  <si>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</si>
  <si>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</si>
  <si>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</si>
  <si>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</si>
  <si>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</si>
  <si>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</si>
  <si>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</si>
  <si>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</si>
  <si>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</si>
  <si>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</si>
  <si>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</si>
  <si>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</si>
  <si>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</si>
  <si>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</si>
  <si>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</si>
  <si>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</si>
  <si>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</si>
  <si>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</si>
  <si>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</si>
  <si>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</si>
  <si>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</si>
  <si>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</si>
  <si>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</si>
  <si>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</si>
  <si>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</si>
  <si>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</si>
  <si>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</si>
  <si>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</si>
  <si>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</si>
  <si>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</si>
  <si>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</si>
  <si>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</si>
  <si>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</si>
  <si>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</si>
  <si>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</si>
  <si>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</si>
  <si>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</si>
  <si>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</si>
  <si>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</si>
  <si>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</si>
  <si>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</si>
  <si>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</si>
  <si>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</si>
  <si>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</si>
  <si>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</si>
  <si>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</si>
  <si>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</si>
  <si>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</si>
  <si>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</si>
  <si>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</si>
  <si>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</si>
  <si>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</si>
  <si>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</si>
  <si>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</si>
  <si>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</si>
  <si>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</si>
  <si>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</si>
  <si>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</si>
  <si>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</si>
  <si>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</si>
  <si>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</si>
  <si>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</si>
  <si>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</si>
  <si>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</si>
  <si>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</si>
  <si>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</si>
  <si>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</si>
  <si>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</si>
  <si>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</si>
  <si>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</si>
  <si>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</si>
  <si>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</si>
  <si>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</si>
  <si>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</si>
  <si>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</si>
  <si>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</si>
  <si>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</si>
  <si>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</si>
  <si>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</si>
  <si>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</si>
  <si>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</si>
  <si>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</si>
  <si>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</si>
  <si>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</si>
  <si>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</si>
  <si>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</si>
  <si>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</si>
  <si>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</si>
  <si>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</si>
  <si>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</si>
  <si>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</si>
  <si>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</si>
  <si>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</si>
  <si>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</si>
  <si>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</si>
  <si>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</si>
  <si>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</si>
  <si>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</si>
  <si>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</si>
  <si>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</si>
  <si>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</si>
  <si>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</si>
  <si>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</si>
  <si>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</si>
  <si>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</si>
  <si>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</si>
  <si>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</si>
  <si>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</si>
  <si>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</si>
  <si>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</si>
  <si>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</si>
  <si>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</si>
  <si>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</si>
  <si>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</si>
  <si>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</si>
  <si>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</si>
  <si>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</si>
  <si>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</si>
  <si>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</si>
  <si>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</si>
  <si>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</si>
  <si>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</si>
  <si>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</si>
  <si>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</si>
  <si>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</si>
  <si>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</si>
  <si>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</si>
  <si>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</si>
  <si>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</si>
  <si>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</si>
  <si>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</si>
  <si>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</si>
  <si>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</si>
  <si>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</si>
  <si>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</si>
  <si>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</si>
  <si>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</si>
  <si>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</si>
  <si>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</si>
  <si>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</si>
  <si>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</si>
  <si>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</si>
  <si>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</si>
  <si>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</si>
  <si>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</si>
  <si>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</si>
  <si>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</si>
  <si>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</si>
  <si>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</si>
  <si>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</si>
  <si>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</si>
  <si>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</si>
  <si>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</si>
  <si>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</si>
  <si>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</si>
  <si>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</si>
  <si>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</si>
  <si>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</si>
  <si>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</si>
  <si>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</si>
  <si>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</si>
  <si>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</si>
  <si>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</si>
  <si>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</si>
  <si>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</si>
  <si>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</si>
  <si>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</si>
  <si>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</si>
  <si>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</si>
  <si>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</si>
  <si>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</si>
  <si>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</si>
  <si>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</si>
  <si>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</si>
  <si>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</si>
  <si>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</si>
  <si>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</si>
  <si>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</si>
  <si>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</si>
  <si>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</si>
  <si>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</si>
  <si>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</si>
  <si>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</si>
  <si>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</si>
  <si>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</si>
  <si>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</si>
  <si>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</si>
  <si>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</si>
  <si>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</si>
  <si>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</si>
  <si>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</si>
  <si>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</si>
  <si>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</si>
  <si>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</si>
  <si>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</si>
  <si>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</si>
  <si>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</si>
  <si>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</si>
  <si>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</si>
  <si>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</si>
  <si>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</si>
  <si>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</si>
  <si>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</si>
  <si>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</si>
  <si>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</si>
  <si>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</si>
  <si>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</si>
  <si>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</si>
  <si>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</si>
  <si>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</si>
  <si>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</si>
  <si>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</si>
  <si>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</si>
  <si>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</si>
  <si>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</si>
  <si>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</si>
  <si>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</si>
  <si>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</si>
  <si>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</si>
  <si>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</si>
  <si>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</si>
  <si>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</si>
  <si>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</si>
  <si>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</si>
  <si>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</si>
  <si>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</si>
  <si>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</si>
  <si>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</si>
  <si>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</si>
  <si>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</si>
  <si>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</si>
  <si>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</si>
  <si>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</si>
  <si>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</si>
  <si>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</si>
  <si>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</si>
  <si>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</si>
  <si>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</si>
  <si>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</si>
  <si>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</si>
  <si>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</si>
  <si>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</si>
  <si>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</si>
  <si>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</si>
  <si>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</si>
  <si>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</si>
  <si>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</si>
  <si>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</si>
  <si>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</si>
  <si>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</si>
  <si>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</si>
  <si>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</si>
  <si>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</si>
  <si>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</si>
  <si>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</si>
  <si>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</si>
  <si>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</si>
  <si>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</si>
  <si>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</si>
  <si>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</si>
  <si>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</si>
  <si>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</si>
  <si>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</si>
  <si>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</si>
  <si>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</si>
  <si>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</si>
  <si>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</si>
  <si>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</si>
  <si>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</si>
  <si>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</si>
  <si>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</si>
  <si>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</si>
  <si>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</si>
  <si>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</si>
  <si>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</si>
  <si>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</si>
  <si>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</si>
  <si>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</si>
  <si>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</si>
  <si>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</si>
  <si>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</si>
  <si>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</si>
  <si>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</si>
  <si>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</si>
  <si>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</si>
  <si>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</si>
  <si>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</si>
  <si>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</si>
  <si>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</si>
  <si>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</si>
  <si>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</si>
  <si>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</si>
  <si>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</si>
  <si>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</si>
  <si>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</si>
  <si>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</si>
  <si>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</si>
  <si>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</si>
  <si>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</si>
  <si>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</si>
  <si>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</si>
  <si>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</si>
  <si>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</si>
  <si>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</si>
  <si>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</si>
  <si>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</si>
  <si>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</si>
  <si>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</si>
  <si>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</si>
  <si>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</si>
  <si>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</si>
  <si>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</si>
  <si>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</si>
  <si>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</si>
  <si>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</si>
  <si>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</si>
  <si>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</si>
  <si>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</si>
  <si>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</si>
  <si>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</si>
  <si>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</si>
  <si>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</si>
  <si>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</si>
  <si>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</si>
  <si>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</si>
  <si>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</si>
  <si>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</si>
  <si>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</si>
  <si>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</si>
  <si>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</si>
  <si>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</si>
  <si>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</si>
  <si>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</si>
  <si>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</si>
  <si>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</si>
  <si>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</si>
  <si>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</si>
  <si>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</si>
  <si>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</si>
  <si>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</si>
  <si>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</si>
  <si>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</si>
  <si>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</si>
  <si>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</si>
  <si>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</si>
  <si>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</si>
  <si>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</si>
  <si>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</si>
  <si>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</si>
  <si>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</si>
  <si>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</si>
  <si>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</si>
  <si>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</si>
  <si>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</si>
  <si>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</si>
  <si>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</si>
  <si>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</si>
  <si>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</si>
  <si>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</si>
  <si>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</si>
  <si>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</si>
  <si>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</si>
  <si>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</si>
  <si>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</si>
  <si>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</si>
  <si>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</si>
  <si>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</si>
  <si>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</si>
  <si>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</si>
  <si>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</si>
  <si>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</si>
  <si>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</si>
  <si>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</si>
  <si>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</si>
  <si>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</si>
  <si>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</si>
  <si>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</si>
  <si>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</si>
  <si>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</si>
  <si>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</si>
  <si>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</si>
  <si>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</si>
  <si>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</si>
  <si>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</si>
  <si>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</si>
  <si>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</si>
  <si>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</si>
  <si>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</si>
  <si>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</si>
  <si>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</si>
  <si>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</si>
  <si>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</si>
  <si>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</si>
  <si>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</si>
  <si>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</si>
  <si>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</si>
  <si>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</si>
  <si>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</si>
  <si>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</si>
  <si>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</si>
  <si>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</si>
  <si>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</si>
  <si>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</si>
  <si>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</si>
  <si>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</si>
  <si>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</si>
  <si>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</si>
  <si>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</si>
  <si>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</si>
  <si>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</si>
  <si>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</si>
  <si>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</si>
  <si>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</si>
  <si>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</si>
  <si>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</si>
  <si>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</si>
  <si>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</si>
  <si>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</si>
  <si>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</si>
  <si>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</si>
  <si>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</si>
  <si>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</si>
  <si>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</si>
  <si>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</si>
  <si>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</si>
  <si>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</si>
  <si>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</si>
  <si>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</si>
  <si>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</si>
  <si>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</si>
  <si>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</si>
  <si>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</si>
  <si>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</si>
  <si>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</si>
  <si>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</si>
  <si>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</si>
  <si>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</si>
  <si>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</si>
  <si>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</si>
  <si>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</si>
  <si>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</si>
  <si>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</si>
  <si>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</si>
  <si>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</si>
  <si>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</si>
  <si>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</si>
  <si>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</si>
  <si>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</si>
  <si>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</si>
  <si>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</si>
  <si>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</si>
  <si>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</si>
  <si>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</si>
  <si>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</si>
  <si>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</si>
  <si>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</si>
  <si>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</si>
  <si>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</si>
  <si>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</si>
  <si>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</si>
  <si>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</si>
  <si>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</si>
  <si>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</si>
  <si>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</si>
  <si>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</si>
  <si>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</si>
  <si>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</si>
  <si>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</si>
  <si>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</si>
  <si>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</si>
  <si>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</si>
  <si>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</si>
  <si>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</si>
  <si>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</si>
  <si>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</si>
  <si>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</si>
  <si>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</si>
  <si>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</si>
  <si>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</si>
  <si>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</si>
  <si>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</si>
  <si>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</si>
  <si>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</si>
  <si>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</si>
  <si>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</si>
  <si>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</si>
  <si>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</si>
  <si>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</si>
  <si>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</si>
  <si>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</si>
  <si>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</si>
  <si>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</si>
  <si>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</si>
  <si>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</si>
  <si>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</si>
  <si>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</si>
  <si>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</si>
  <si>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</si>
  <si>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</si>
  <si>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</si>
  <si>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</si>
  <si>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</si>
  <si>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</si>
  <si>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</si>
  <si>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</si>
  <si>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</si>
  <si>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</si>
  <si>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</si>
  <si>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</si>
  <si>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</si>
  <si>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</si>
  <si>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</si>
  <si>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</si>
  <si>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</si>
  <si>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</si>
  <si>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</si>
  <si>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</si>
  <si>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</si>
  <si>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</si>
  <si>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</si>
  <si>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</si>
  <si>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</si>
  <si>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</si>
  <si>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</si>
  <si>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</si>
  <si>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</si>
  <si>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</si>
  <si>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</si>
  <si>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</si>
  <si>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</si>
  <si>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</si>
  <si>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</si>
  <si>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</si>
  <si>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</si>
  <si>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</si>
  <si>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</si>
  <si>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</si>
  <si>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</si>
  <si>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</si>
  <si>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</si>
  <si>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</si>
  <si>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</si>
  <si>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</si>
  <si>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</si>
  <si>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</si>
  <si>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</si>
  <si>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</si>
  <si>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</si>
  <si>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</si>
  <si>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</si>
  <si>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</si>
  <si>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</si>
  <si>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</si>
  <si>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</si>
  <si>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</si>
  <si>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</si>
  <si>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</si>
  <si>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</si>
  <si>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</si>
  <si>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</si>
  <si>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</si>
  <si>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</si>
  <si>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</si>
  <si>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</si>
  <si>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</si>
  <si>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</si>
  <si>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</si>
  <si>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</si>
  <si>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</si>
  <si>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</si>
  <si>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</si>
  <si>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</si>
  <si>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</si>
  <si>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</si>
  <si>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</si>
  <si>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</si>
  <si>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</si>
  <si>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</si>
  <si>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</si>
  <si>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</si>
  <si>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</si>
  <si>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</si>
  <si>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</si>
  <si>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</si>
  <si>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</si>
  <si>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</si>
  <si>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</si>
  <si>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</si>
  <si>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</si>
  <si>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</si>
  <si>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</si>
  <si>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</si>
  <si>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</si>
  <si>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</si>
  <si>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</si>
  <si>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</si>
  <si>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</si>
  <si>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</si>
  <si>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</si>
  <si>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</si>
  <si>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</si>
  <si>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</si>
  <si>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</si>
  <si>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</si>
  <si>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</si>
  <si>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</si>
  <si>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</si>
  <si>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</si>
  <si>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</si>
  <si>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</si>
  <si>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</si>
  <si>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</si>
  <si>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</si>
  <si>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</si>
  <si>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</si>
  <si>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</si>
  <si>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</si>
  <si>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</si>
  <si>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</si>
  <si>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</si>
  <si>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</si>
  <si>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</si>
  <si>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</si>
  <si>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</si>
  <si>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</si>
  <si>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</si>
  <si>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</si>
  <si>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</si>
  <si>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</si>
  <si>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</si>
  <si>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</si>
  <si>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</si>
  <si>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</si>
  <si>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</si>
  <si>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</si>
  <si>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</si>
  <si>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</si>
  <si>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</si>
  <si>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</si>
  <si>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</si>
  <si>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</si>
  <si>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</si>
  <si>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</si>
  <si>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</si>
  <si>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</si>
  <si>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</si>
  <si>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</si>
  <si>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</si>
  <si>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</si>
  <si>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</si>
  <si>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</si>
  <si>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</si>
  <si>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</si>
  <si>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</si>
  <si>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</si>
  <si>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</si>
  <si>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</si>
  <si>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</si>
  <si>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</si>
  <si>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</si>
  <si>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</si>
  <si>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</si>
  <si>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</si>
  <si>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</si>
  <si>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</si>
  <si>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</si>
  <si>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</si>
  <si>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</si>
  <si>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</si>
  <si>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</si>
  <si>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</si>
  <si>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</si>
  <si>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</si>
  <si>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</si>
  <si>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</si>
  <si>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</si>
  <si>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</si>
  <si>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</si>
  <si>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</si>
  <si>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</si>
  <si>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</si>
  <si>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</si>
  <si>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</si>
  <si>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</si>
  <si>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</si>
  <si>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</si>
  <si>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</si>
  <si>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</si>
  <si>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</si>
  <si>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</si>
  <si>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</si>
  <si>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</si>
  <si>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</si>
  <si>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</si>
  <si>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</si>
  <si>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</si>
  <si>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</si>
  <si>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</si>
  <si>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</si>
  <si>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</si>
  <si>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</si>
  <si>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</si>
  <si>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</si>
  <si>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</si>
  <si>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</si>
  <si>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</si>
  <si>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</si>
  <si>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</si>
  <si>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</si>
  <si>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</si>
  <si>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</si>
  <si>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</si>
  <si>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</si>
  <si>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</si>
  <si>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</si>
  <si>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</si>
  <si>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</si>
  <si>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</si>
  <si>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</si>
  <si>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</si>
  <si>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</si>
  <si>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</si>
  <si>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</si>
  <si>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</si>
  <si>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</si>
  <si>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</si>
  <si>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</si>
  <si>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</si>
  <si>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</si>
  <si>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</si>
  <si>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</si>
  <si>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</si>
  <si>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</si>
  <si>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</si>
  <si>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</si>
  <si>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</si>
  <si>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</si>
  <si>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</si>
  <si>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</si>
  <si>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</si>
  <si>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</si>
  <si>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</si>
  <si>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</si>
  <si>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</si>
  <si>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</si>
  <si>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</si>
  <si>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</si>
  <si>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</si>
  <si>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</si>
  <si>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</si>
  <si>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</si>
  <si>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</si>
  <si>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</si>
  <si>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</si>
  <si>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</si>
  <si>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</si>
  <si>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</si>
  <si>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</si>
  <si>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</si>
  <si>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</si>
  <si>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</si>
  <si>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</si>
  <si>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</si>
  <si>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</si>
  <si>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</si>
  <si>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</si>
  <si>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</si>
  <si>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</si>
  <si>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</si>
  <si>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</si>
  <si>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</si>
  <si>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</si>
  <si>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</si>
  <si>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</si>
  <si>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</si>
  <si>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</si>
  <si>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</si>
  <si>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</si>
  <si>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</si>
  <si>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</si>
  <si>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</si>
  <si>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</si>
  <si>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</si>
  <si>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</si>
  <si>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</si>
  <si>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</si>
  <si>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</si>
  <si>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</si>
  <si>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</si>
  <si>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</si>
  <si>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</si>
  <si>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</si>
  <si>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</si>
  <si>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</si>
  <si>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</si>
  <si>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</si>
  <si>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</si>
  <si>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</si>
  <si>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</si>
  <si>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</si>
  <si>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</si>
  <si>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</si>
  <si>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</si>
  <si>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</si>
  <si>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</si>
  <si>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</si>
  <si>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</si>
  <si>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</si>
  <si>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</si>
  <si>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</si>
  <si>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</si>
  <si>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</si>
  <si>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</si>
  <si>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</si>
  <si>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</si>
  <si>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</si>
  <si>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</si>
  <si>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</si>
  <si>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</si>
  <si>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</si>
  <si>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</si>
  <si>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</si>
  <si>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</si>
  <si>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</si>
  <si>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</si>
  <si>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</si>
  <si>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</si>
  <si>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</si>
  <si>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</si>
  <si>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</si>
  <si>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</si>
  <si>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</si>
  <si>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</si>
  <si>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</si>
  <si>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</si>
  <si>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</si>
  <si>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</si>
  <si>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</si>
  <si>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</si>
  <si>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</si>
  <si>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</si>
  <si>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</si>
  <si>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</si>
  <si>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</si>
  <si>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</si>
  <si>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</si>
  <si>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</si>
  <si>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</si>
  <si>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</si>
  <si>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</si>
  <si>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</si>
  <si>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</si>
  <si>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</si>
  <si>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</si>
  <si>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</si>
  <si>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</si>
  <si>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</si>
  <si>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</si>
  <si>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</si>
  <si>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</si>
  <si>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</si>
  <si>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</si>
  <si>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</si>
  <si>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</si>
  <si>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</si>
  <si>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</si>
  <si>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</si>
  <si>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</si>
  <si>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</si>
  <si>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</si>
  <si>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</si>
  <si>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</si>
  <si>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</si>
  <si>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</si>
  <si>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</si>
  <si>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</si>
  <si>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</si>
  <si>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</si>
  <si>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</si>
  <si>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</si>
  <si>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</si>
  <si>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</si>
  <si>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</si>
  <si>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</si>
  <si>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</si>
  <si>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</si>
  <si>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</si>
  <si>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</si>
  <si>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</si>
  <si>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</si>
  <si>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</si>
  <si>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</si>
  <si>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</si>
  <si>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</si>
  <si>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</si>
  <si>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</si>
  <si>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</si>
  <si>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</si>
  <si>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</si>
  <si>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</si>
  <si>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</si>
  <si>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</si>
  <si>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</si>
  <si>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</si>
  <si>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</si>
  <si>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</si>
  <si>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</si>
  <si>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</si>
  <si>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</si>
  <si>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</si>
  <si>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</si>
  <si>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</si>
  <si>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</si>
  <si>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</si>
  <si>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</si>
  <si>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</si>
  <si>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</si>
  <si>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</si>
  <si>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</si>
  <si>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</si>
  <si>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</si>
  <si>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</si>
  <si>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</si>
  <si>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</si>
  <si>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</si>
  <si>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</si>
  <si>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</si>
  <si>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</si>
  <si>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</si>
  <si>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</si>
  <si>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</si>
  <si>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</si>
  <si>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</si>
  <si>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</si>
  <si>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</si>
  <si>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</si>
  <si>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</si>
  <si>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</si>
  <si>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</si>
  <si>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</si>
  <si>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</si>
  <si>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</si>
  <si>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</si>
  <si>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</si>
  <si>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</si>
  <si>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</si>
  <si>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</si>
  <si>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</si>
  <si>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</si>
  <si>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</si>
  <si>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</si>
  <si>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</si>
  <si>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</si>
  <si>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</si>
  <si>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</si>
  <si>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</si>
  <si>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</si>
  <si>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</si>
  <si>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</si>
  <si>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</si>
  <si>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</si>
  <si>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</si>
  <si>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</si>
  <si>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</si>
  <si>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</si>
  <si>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</si>
  <si>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</si>
  <si>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</si>
  <si>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</si>
  <si>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</si>
  <si>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</si>
  <si>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</si>
  <si>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</si>
  <si>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</si>
  <si>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</si>
  <si>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</si>
  <si>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</si>
  <si>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</si>
  <si>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</si>
  <si>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</si>
  <si>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</si>
  <si>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</si>
  <si>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</si>
  <si>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</si>
  <si>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</si>
  <si>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</si>
  <si>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</si>
  <si>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</si>
  <si>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</si>
  <si>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</si>
  <si>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</si>
  <si>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</si>
  <si>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</si>
  <si>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</si>
  <si>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</si>
  <si>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</si>
  <si>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</si>
  <si>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</si>
  <si>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</si>
  <si>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</si>
  <si>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</si>
  <si>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</si>
  <si>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</si>
  <si>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</si>
  <si>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</si>
  <si>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</si>
  <si>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</si>
  <si>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</si>
  <si>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</si>
  <si>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</si>
  <si>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</si>
  <si>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</si>
  <si>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</si>
  <si>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</si>
  <si>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</si>
  <si>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</si>
  <si>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</si>
  <si>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</si>
  <si>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</si>
  <si>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</si>
  <si>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</si>
  <si>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</si>
  <si>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</si>
  <si>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</si>
  <si>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</si>
  <si>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</si>
  <si>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</si>
  <si>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</si>
  <si>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</si>
  <si>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</si>
  <si>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</si>
  <si>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</si>
  <si>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</si>
  <si>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</si>
  <si>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</si>
  <si>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</si>
  <si>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</si>
  <si>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</si>
  <si>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</si>
  <si>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</si>
  <si>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</si>
  <si>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</si>
  <si>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</si>
  <si>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</si>
  <si>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</si>
  <si>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</si>
  <si>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</si>
  <si>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</si>
  <si>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</si>
  <si>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</si>
  <si>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</si>
  <si>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</si>
  <si>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</si>
  <si>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</si>
  <si>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</si>
  <si>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</si>
  <si>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</si>
  <si>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</si>
  <si>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</si>
  <si>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</si>
  <si>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</si>
  <si>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</si>
  <si>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</si>
  <si>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</si>
  <si>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</si>
  <si>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</si>
  <si>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</si>
  <si>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</si>
  <si>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</si>
  <si>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</si>
  <si>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</si>
  <si>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</si>
  <si>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</si>
  <si>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</si>
  <si>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</si>
  <si>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</si>
  <si>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</si>
  <si>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</si>
  <si>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</si>
  <si>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</si>
  <si>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</si>
  <si>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</si>
  <si>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</si>
  <si>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</si>
  <si>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</si>
  <si>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</si>
  <si>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</si>
  <si>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</si>
  <si>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</si>
  <si>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</si>
  <si>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</si>
  <si>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</si>
  <si>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</si>
  <si>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</si>
  <si>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</si>
  <si>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</si>
  <si>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</si>
  <si>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</si>
  <si>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</si>
  <si>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</si>
  <si>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</si>
  <si>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</si>
  <si>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</si>
  <si>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</si>
  <si>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</si>
  <si>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</si>
  <si>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</si>
  <si>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</si>
  <si>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</si>
  <si>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</si>
  <si>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</si>
  <si>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</si>
  <si>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</si>
  <si>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</si>
  <si>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</si>
  <si>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</si>
  <si>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</si>
  <si>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</si>
  <si>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</si>
  <si>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</si>
  <si>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</si>
  <si>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</si>
  <si>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</si>
  <si>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</si>
  <si>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</si>
  <si>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</si>
  <si>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</si>
  <si>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</si>
  <si>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</si>
  <si>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</si>
  <si>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</si>
  <si>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</si>
  <si>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</si>
  <si>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</si>
  <si>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</si>
  <si>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</si>
  <si>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</si>
  <si>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</si>
  <si>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</si>
  <si>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</si>
  <si>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</si>
  <si>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</si>
  <si>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</si>
  <si>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</si>
  <si>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</si>
  <si>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</si>
  <si>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</si>
  <si>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</si>
  <si>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</si>
  <si>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</si>
  <si>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</si>
  <si>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</si>
  <si>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</si>
  <si>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</si>
  <si>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</si>
  <si>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</si>
  <si>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</si>
  <si>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</si>
  <si>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</si>
  <si>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</si>
  <si>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</si>
  <si>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</si>
  <si>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</si>
  <si>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</si>
  <si>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</si>
  <si>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</si>
  <si>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</si>
  <si>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</si>
  <si>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</si>
  <si>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</si>
  <si>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</si>
  <si>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</si>
  <si>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</si>
  <si>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</si>
  <si>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</si>
  <si>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</si>
  <si>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</si>
  <si>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</si>
  <si>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</si>
  <si>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</si>
  <si>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</si>
  <si>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</si>
  <si>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</si>
  <si>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</si>
  <si>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</si>
  <si>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</si>
  <si>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</si>
  <si>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</si>
  <si>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</si>
  <si>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</si>
  <si>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</si>
  <si>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</si>
  <si>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</si>
  <si>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</si>
  <si>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</si>
  <si>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</si>
  <si>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</si>
  <si>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</si>
  <si>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</si>
  <si>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</si>
  <si>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</si>
  <si>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</si>
  <si>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</si>
  <si>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</si>
  <si>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</si>
  <si>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</si>
  <si>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</si>
  <si>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</si>
  <si>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</si>
  <si>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</si>
  <si>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</si>
  <si>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</si>
  <si>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</si>
  <si>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</si>
  <si>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</si>
  <si>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</si>
  <si>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</si>
  <si>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</si>
  <si>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</si>
  <si>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</si>
  <si>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</si>
  <si>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</si>
  <si>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</si>
  <si>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</si>
  <si>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</si>
  <si>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</si>
  <si>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</si>
  <si>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</si>
  <si>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</si>
  <si>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</si>
  <si>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</si>
  <si>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</si>
  <si>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</si>
  <si>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</si>
  <si>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</si>
  <si>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</si>
  <si>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</si>
  <si>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</si>
  <si>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</si>
  <si>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</si>
  <si>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</si>
  <si>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</si>
  <si>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</si>
  <si>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</si>
  <si>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</si>
  <si>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</si>
  <si>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</si>
  <si>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</si>
  <si>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</si>
  <si>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</si>
  <si>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</si>
  <si>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</si>
  <si>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</si>
  <si>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</si>
  <si>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</si>
  <si>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</si>
  <si>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</si>
  <si>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</si>
  <si>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</si>
  <si>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</si>
  <si>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</si>
  <si>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</si>
  <si>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</si>
  <si>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</si>
  <si>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</si>
  <si>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</si>
  <si>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</si>
  <si>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</si>
  <si>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</si>
  <si>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</si>
  <si>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</si>
  <si>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</si>
  <si>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</si>
  <si>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</si>
  <si>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</si>
  <si>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</si>
  <si>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</si>
  <si>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</si>
  <si>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</si>
  <si>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</si>
  <si>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</si>
  <si>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</si>
  <si>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</si>
  <si>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</si>
  <si>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</si>
  <si>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</si>
  <si>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</si>
  <si>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</si>
  <si>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</si>
  <si>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</si>
  <si>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</si>
  <si>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</si>
  <si>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</si>
  <si>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</si>
  <si>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</si>
  <si>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</si>
  <si>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</si>
  <si>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</si>
  <si>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</si>
  <si>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</si>
  <si>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</si>
  <si>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</si>
  <si>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</si>
  <si>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</si>
  <si>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</si>
  <si>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</si>
  <si>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</si>
  <si>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</si>
  <si>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</si>
  <si>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</si>
  <si>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</si>
  <si>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</si>
  <si>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</si>
  <si>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</si>
  <si>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</si>
  <si>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</si>
  <si>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</si>
  <si>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</si>
  <si>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</si>
  <si>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</si>
  <si>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</si>
  <si>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</si>
  <si>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</si>
  <si>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</si>
  <si>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</si>
  <si>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</si>
  <si>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</si>
  <si>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</si>
  <si>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</si>
  <si>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</si>
  <si>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</si>
  <si>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</si>
  <si>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</si>
  <si>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</si>
  <si>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</si>
  <si>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</si>
  <si>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</si>
  <si>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</si>
  <si>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</si>
  <si>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</si>
  <si>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</si>
  <si>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</si>
  <si>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</si>
  <si>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</si>
  <si>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</si>
  <si>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</si>
  <si>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</si>
  <si>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</si>
  <si>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</si>
  <si>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</si>
  <si>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</si>
  <si>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</si>
  <si>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</si>
  <si>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</si>
  <si>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</si>
  <si>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</si>
  <si>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</si>
  <si>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</si>
  <si>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</si>
  <si>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</si>
  <si>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</si>
  <si>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</si>
  <si>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</si>
  <si>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</si>
  <si>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</si>
  <si>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</si>
  <si>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</si>
  <si>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</si>
  <si>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</si>
  <si>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</si>
  <si>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</si>
  <si>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</si>
  <si>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</si>
  <si>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</si>
  <si>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</si>
  <si>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</si>
  <si>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</si>
  <si>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</si>
  <si>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</si>
  <si>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</si>
  <si>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</si>
  <si>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</si>
  <si>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</si>
  <si>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</si>
  <si>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</si>
  <si>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</si>
  <si>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</si>
  <si>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</si>
  <si>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</si>
  <si>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</si>
  <si>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</si>
  <si>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</si>
  <si>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</si>
  <si>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</si>
  <si>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</si>
  <si>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</si>
  <si>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</si>
  <si>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</si>
  <si>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</si>
  <si>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</si>
  <si>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</si>
  <si>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</si>
  <si>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</si>
  <si>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</si>
  <si>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</si>
  <si>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</si>
  <si>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</si>
  <si>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</si>
  <si>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</si>
  <si>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</si>
  <si>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</si>
  <si>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</si>
  <si>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</si>
  <si>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</si>
  <si>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</si>
  <si>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</si>
  <si>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</si>
  <si>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</si>
  <si>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</si>
  <si>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</si>
  <si>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</si>
  <si>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</si>
  <si>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</si>
  <si>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</si>
  <si>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</si>
  <si>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</si>
  <si>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</si>
  <si>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</si>
  <si>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</si>
  <si>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</si>
  <si>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</si>
  <si>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</si>
  <si>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</si>
  <si>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</si>
  <si>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</si>
  <si>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</si>
  <si>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</si>
  <si>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</si>
  <si>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</si>
  <si>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</si>
  <si>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</si>
  <si>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</si>
  <si>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</si>
  <si>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</si>
  <si>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</si>
  <si>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</si>
  <si>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</si>
  <si>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</si>
  <si>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</si>
  <si>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</si>
  <si>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</si>
  <si>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</si>
  <si>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</si>
  <si>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</si>
  <si>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</si>
  <si>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</si>
  <si>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</si>
  <si>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</si>
  <si>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</si>
  <si>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</si>
  <si>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</si>
  <si>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</si>
  <si>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</si>
  <si>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</si>
  <si>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</si>
  <si>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</si>
  <si>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</si>
  <si>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</si>
  <si>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</si>
  <si>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</si>
  <si>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</si>
  <si>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</si>
  <si>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</si>
  <si>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</si>
  <si>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</si>
  <si>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</si>
  <si>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</si>
  <si>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</si>
  <si>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</si>
  <si>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</si>
  <si>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</si>
  <si>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</si>
  <si>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</si>
  <si>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</si>
  <si>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</si>
  <si>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</si>
  <si>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</si>
  <si>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</si>
  <si>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</si>
  <si>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</si>
  <si>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</si>
  <si>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</si>
  <si>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</si>
  <si>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</si>
  <si>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</si>
  <si>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</si>
  <si>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</si>
  <si>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</si>
  <si>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</si>
  <si>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</si>
  <si>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</si>
  <si>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</si>
  <si>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</si>
  <si>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</si>
  <si>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</si>
  <si>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</si>
  <si>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</si>
  <si>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</si>
  <si>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</si>
  <si>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</si>
  <si>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</si>
  <si>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</si>
  <si>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</si>
  <si>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</si>
  <si>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</si>
  <si>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</si>
  <si>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</si>
  <si>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</si>
  <si>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</si>
  <si>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</si>
  <si>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</si>
  <si>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</si>
  <si>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</si>
  <si>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</si>
  <si>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</si>
  <si>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</si>
  <si>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</si>
  <si>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</si>
  <si>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</si>
  <si>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</si>
  <si>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</si>
  <si>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</si>
  <si>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</si>
  <si>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</si>
  <si>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</si>
  <si>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</si>
  <si>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</si>
  <si>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</si>
  <si>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</si>
  <si>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</si>
  <si>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</si>
  <si>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</si>
  <si>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</si>
  <si>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</si>
  <si>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</si>
  <si>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</si>
  <si>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</si>
  <si>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</si>
  <si>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</si>
  <si>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</si>
  <si>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</si>
  <si>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</si>
  <si>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</si>
  <si>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</si>
  <si>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</si>
  <si>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</si>
  <si>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</si>
  <si>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</si>
  <si>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</si>
  <si>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</si>
  <si>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</si>
  <si>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</si>
  <si>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</si>
  <si>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</si>
  <si>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</si>
  <si>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</si>
  <si>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</si>
  <si>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</si>
  <si>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</si>
  <si>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</si>
  <si>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</si>
  <si>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</si>
  <si>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</si>
  <si>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</si>
  <si>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</si>
  <si>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</si>
  <si>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</si>
  <si>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</si>
  <si>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</si>
  <si>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</si>
  <si>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</si>
  <si>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</si>
  <si>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</si>
  <si>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</si>
  <si>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</si>
  <si>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</si>
  <si>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</si>
  <si>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</si>
  <si>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</si>
  <si>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</si>
  <si>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</si>
  <si>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</si>
  <si>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</si>
  <si>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</si>
  <si>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</si>
  <si>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</si>
  <si>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</si>
  <si>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</si>
  <si>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</si>
  <si>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</si>
  <si>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</si>
  <si>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</si>
  <si>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</si>
  <si>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</si>
  <si>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</si>
  <si>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</si>
  <si>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</si>
  <si>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</si>
  <si>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</si>
  <si>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</si>
  <si>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</si>
  <si>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</si>
  <si>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</si>
  <si>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</si>
  <si>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</si>
  <si>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</si>
  <si>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</si>
  <si>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</si>
  <si>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</si>
  <si>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</si>
  <si>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</si>
  <si>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</si>
  <si>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</si>
  <si>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</si>
  <si>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</si>
  <si>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</si>
  <si>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</si>
  <si>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</si>
  <si>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</si>
  <si>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</si>
  <si>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</si>
  <si>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</si>
  <si>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</si>
  <si>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</si>
  <si>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</si>
  <si>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</si>
  <si>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</si>
  <si>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</si>
  <si>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</si>
  <si>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</si>
  <si>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</si>
  <si>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</si>
  <si>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</si>
  <si>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</si>
  <si>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</si>
  <si>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</si>
  <si>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</si>
  <si>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</si>
  <si>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</si>
  <si>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</si>
  <si>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</si>
  <si>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</si>
  <si>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</si>
  <si>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</si>
  <si>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</si>
  <si>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</si>
  <si>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</si>
  <si>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</si>
  <si>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</si>
  <si>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</si>
  <si>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</si>
  <si>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</si>
  <si>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</si>
  <si>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</si>
  <si>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</si>
  <si>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</si>
  <si>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</si>
  <si>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</si>
  <si>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</si>
  <si>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</si>
  <si>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</si>
  <si>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</si>
  <si>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</si>
  <si>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</si>
  <si>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</si>
  <si>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</si>
  <si>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</si>
  <si>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</si>
  <si>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</si>
  <si>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</si>
  <si>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</si>
  <si>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</si>
  <si>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</si>
  <si>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</si>
  <si>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</si>
  <si>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</si>
  <si>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</si>
  <si>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</si>
  <si>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</si>
  <si>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</si>
  <si>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</si>
  <si>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</si>
  <si>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</si>
  <si>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</si>
  <si>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</si>
  <si>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</si>
  <si>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</si>
  <si>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</si>
  <si>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</si>
  <si>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</si>
  <si>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</si>
  <si>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</si>
  <si>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</si>
  <si>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</si>
  <si>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</si>
  <si>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</si>
  <si>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</si>
  <si>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</si>
  <si>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</si>
  <si>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</si>
  <si>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</si>
  <si>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</si>
  <si>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</si>
  <si>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</si>
  <si>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</si>
  <si>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</si>
  <si>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</si>
  <si>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</si>
  <si>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</si>
  <si>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</si>
  <si>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</si>
  <si>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</si>
  <si>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</si>
  <si>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</si>
  <si>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</si>
  <si>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</si>
  <si>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</si>
  <si>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</si>
  <si>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</si>
  <si>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</si>
  <si>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</si>
  <si>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</si>
  <si>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</si>
  <si>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</si>
  <si>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</si>
  <si>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</si>
  <si>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</si>
  <si>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</si>
  <si>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</si>
  <si>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</si>
  <si>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</si>
  <si>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</si>
  <si>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</si>
  <si>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</si>
  <si>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</si>
  <si>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</si>
  <si>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</si>
  <si>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</si>
  <si>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</si>
  <si>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</si>
  <si>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</si>
  <si>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</si>
  <si>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</si>
  <si>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</si>
  <si>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</si>
  <si>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</si>
  <si>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</si>
  <si>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</si>
  <si>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</si>
  <si>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</si>
  <si>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</si>
  <si>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</si>
  <si>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</si>
  <si>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</si>
  <si>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</si>
  <si>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</si>
  <si>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</si>
  <si>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</si>
  <si>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</si>
  <si>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</si>
  <si>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</si>
  <si>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</si>
  <si>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</si>
  <si>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</si>
  <si>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</si>
  <si>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</si>
  <si>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</si>
  <si>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</si>
  <si>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</si>
  <si>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</si>
  <si>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</si>
  <si>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</si>
  <si>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</si>
  <si>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</si>
  <si>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</si>
  <si>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</si>
  <si>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</si>
  <si>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</si>
  <si>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</si>
  <si>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</si>
  <si>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</si>
  <si>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</si>
  <si>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</si>
  <si>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</si>
  <si>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</si>
  <si>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</si>
  <si>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</si>
  <si>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</si>
  <si>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</si>
  <si>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</si>
  <si>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</si>
  <si>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</si>
  <si>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</si>
  <si>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</si>
  <si>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</si>
  <si>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</si>
  <si>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</si>
  <si>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</si>
  <si>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</si>
  <si>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</si>
  <si>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</si>
  <si>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</si>
  <si>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</si>
  <si>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</si>
  <si>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</si>
  <si>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</si>
  <si>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</si>
  <si>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</si>
  <si>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</si>
  <si>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</si>
  <si>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</si>
  <si>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</si>
  <si>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</si>
  <si>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</si>
  <si>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</si>
  <si>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</si>
  <si>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</si>
  <si>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</si>
  <si>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</si>
  <si>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</si>
  <si>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</si>
  <si>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</si>
  <si>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</si>
  <si>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</si>
  <si>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</si>
  <si>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</si>
  <si>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</si>
  <si>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</si>
  <si>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</si>
  <si>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</si>
  <si>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</si>
  <si>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</si>
  <si>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</si>
  <si>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</si>
  <si>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</si>
  <si>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</si>
  <si>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</si>
  <si>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</si>
  <si>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</si>
  <si>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</si>
  <si>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</si>
  <si>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</si>
  <si>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</si>
  <si>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</si>
  <si>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</si>
  <si>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</si>
  <si>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</si>
  <si>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</si>
  <si>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</si>
  <si>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</si>
  <si>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</si>
  <si>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</si>
  <si>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</si>
  <si>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</si>
  <si>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</si>
  <si>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</si>
  <si>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</si>
  <si>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</si>
  <si>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</si>
  <si>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</si>
  <si>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</si>
  <si>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</si>
  <si>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</si>
  <si>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</si>
  <si>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</si>
  <si>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</si>
  <si>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</si>
  <si>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</si>
  <si>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</si>
  <si>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</si>
  <si>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</si>
  <si>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</si>
  <si>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</si>
  <si>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</si>
  <si>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</si>
  <si>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</si>
  <si>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</si>
  <si>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</si>
  <si>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</si>
  <si>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</si>
  <si>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</si>
  <si>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</si>
  <si>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</si>
  <si>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</si>
  <si>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</si>
  <si>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</si>
  <si>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</si>
  <si>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</si>
  <si>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</si>
  <si>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</si>
  <si>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</si>
  <si>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</si>
  <si>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</si>
  <si>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</si>
  <si>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</si>
  <si>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</si>
  <si>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</si>
  <si>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</si>
  <si>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</si>
  <si>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</si>
  <si>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</si>
  <si>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</si>
  <si>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</si>
  <si>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</si>
  <si>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</si>
  <si>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</si>
  <si>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</si>
  <si>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</si>
  <si>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</si>
  <si>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</si>
  <si>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</si>
  <si>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</si>
  <si>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</si>
  <si>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</si>
  <si>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</si>
  <si>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</si>
  <si>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</si>
  <si>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</si>
  <si>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</si>
  <si>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</si>
  <si>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</si>
  <si>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</si>
  <si>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</si>
  <si>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</si>
  <si>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</si>
  <si>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</si>
  <si>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</si>
  <si>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</si>
  <si>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</si>
  <si>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</si>
  <si>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</si>
  <si>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</si>
  <si>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</si>
  <si>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</si>
  <si>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</si>
  <si>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</si>
  <si>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</si>
  <si>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</si>
  <si>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</si>
  <si>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</si>
  <si>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</si>
  <si>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</si>
  <si>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</si>
  <si>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</si>
  <si>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</si>
  <si>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</si>
  <si>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</si>
  <si>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</si>
  <si>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</si>
  <si>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</si>
  <si>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</si>
  <si>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</si>
  <si>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</si>
  <si>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</si>
  <si>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</si>
  <si>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</si>
  <si>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</si>
  <si>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</si>
  <si>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</si>
  <si>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</si>
  <si>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</si>
  <si>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</si>
  <si>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</si>
  <si>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</si>
  <si>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</si>
  <si>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</si>
  <si>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</si>
  <si>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</si>
  <si>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</si>
  <si>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</si>
  <si>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</si>
  <si>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</si>
  <si>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</si>
  <si>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</si>
  <si>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</si>
  <si>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</si>
  <si>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</si>
  <si>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</si>
  <si>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</si>
  <si>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</si>
  <si>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</si>
  <si>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</si>
  <si>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</si>
  <si>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</si>
  <si>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</si>
  <si>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</si>
  <si>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</si>
  <si>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</si>
  <si>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</si>
  <si>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</si>
  <si>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</si>
  <si>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</si>
  <si>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</si>
  <si>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</si>
  <si>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</si>
  <si>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</si>
  <si>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</si>
  <si>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</si>
  <si>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</si>
  <si>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</si>
  <si>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</si>
  <si>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</si>
  <si>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</si>
  <si>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</si>
  <si>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</si>
  <si>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</si>
  <si>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</si>
  <si>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</si>
  <si>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</si>
  <si>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</si>
  <si>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</si>
  <si>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</si>
  <si>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</si>
  <si>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</si>
  <si>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</si>
  <si>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</si>
  <si>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</si>
  <si>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</si>
  <si>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</si>
  <si>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</si>
  <si>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</si>
  <si>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</si>
  <si>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</si>
  <si>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</si>
  <si>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</si>
  <si>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</si>
  <si>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</si>
  <si>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</si>
  <si>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</si>
  <si>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</si>
  <si>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</si>
  <si>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</si>
  <si>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</si>
  <si>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</si>
  <si>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</si>
  <si>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</si>
  <si>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</si>
  <si>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</si>
  <si>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</si>
  <si>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</si>
  <si>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</si>
  <si>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</si>
  <si>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</si>
  <si>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</si>
  <si>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</si>
  <si>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</si>
  <si>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</si>
  <si>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</si>
  <si>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</si>
  <si>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</si>
  <si>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</si>
  <si>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</si>
  <si>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</si>
  <si>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</si>
  <si>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</si>
  <si>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</si>
  <si>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</si>
  <si>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</si>
  <si>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</si>
  <si>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</si>
  <si>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</si>
  <si>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</si>
  <si>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</si>
  <si>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</si>
  <si>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</si>
  <si>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</si>
  <si>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</si>
  <si>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</si>
  <si>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</si>
  <si>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</si>
  <si>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</si>
  <si>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</si>
  <si>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</si>
  <si>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</si>
  <si>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</si>
  <si>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</si>
  <si>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</si>
  <si>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</si>
  <si>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</si>
  <si>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</si>
  <si>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</si>
  <si>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</si>
  <si>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</si>
  <si>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</si>
  <si>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</si>
  <si>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</si>
  <si>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</si>
  <si>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</si>
  <si>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</si>
  <si>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</si>
  <si>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</si>
  <si>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</si>
  <si>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</si>
  <si>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</si>
  <si>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</si>
  <si>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</si>
  <si>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</si>
  <si>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</si>
  <si>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</si>
  <si>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</si>
  <si>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</si>
  <si>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</si>
  <si>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</si>
  <si>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</si>
  <si>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</si>
  <si>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</si>
  <si>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</si>
  <si>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</si>
  <si>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</si>
  <si>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</si>
  <si>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</si>
  <si>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</si>
  <si>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</si>
  <si>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</si>
  <si>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</si>
  <si>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</si>
  <si>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</si>
  <si>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</si>
  <si>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</si>
  <si>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</si>
  <si>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</si>
  <si>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</si>
  <si>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</si>
  <si>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</si>
  <si>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</si>
  <si>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</si>
  <si>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</si>
  <si>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</si>
  <si>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</si>
  <si>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</si>
  <si>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</si>
  <si>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</si>
  <si>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</si>
  <si>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</si>
  <si>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</si>
  <si>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</si>
  <si>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</si>
  <si>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</si>
  <si>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</si>
  <si>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</si>
  <si>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</si>
  <si>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</si>
  <si>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</si>
  <si>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</si>
  <si>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</si>
  <si>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</si>
  <si>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</si>
  <si>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</si>
  <si>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</si>
  <si>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</si>
  <si>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</si>
  <si>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</si>
  <si>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</si>
  <si>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</si>
  <si>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</si>
  <si>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</si>
  <si>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</si>
  <si>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</si>
  <si>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</si>
  <si>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</si>
  <si>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</si>
  <si>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</si>
  <si>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</si>
  <si>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</si>
  <si>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</si>
  <si>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</si>
  <si>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</si>
  <si>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</si>
  <si>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</si>
  <si>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</si>
  <si>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</si>
  <si>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</si>
  <si>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</si>
  <si>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</si>
  <si>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</si>
  <si>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</si>
  <si>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</si>
  <si>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</si>
  <si>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</si>
  <si>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</si>
  <si>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</si>
  <si>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</si>
  <si>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</si>
  <si>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</si>
  <si>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</si>
  <si>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</si>
  <si>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</si>
  <si>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</si>
  <si>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</si>
  <si>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</si>
  <si>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</si>
  <si>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</si>
  <si>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</si>
  <si>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</si>
  <si>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</si>
  <si>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</si>
  <si>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</si>
  <si>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</si>
  <si>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</si>
  <si>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</si>
  <si>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</si>
  <si>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</si>
  <si>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</si>
  <si>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</si>
  <si>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</si>
  <si>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</si>
  <si>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</si>
  <si>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</si>
  <si>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</si>
  <si>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</si>
  <si>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</si>
  <si>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</si>
  <si>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</si>
  <si>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</si>
  <si>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</si>
  <si>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</si>
  <si>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</si>
  <si>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</si>
  <si>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</si>
  <si>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</si>
  <si>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</si>
  <si>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</si>
  <si>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</si>
  <si>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</si>
  <si>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</si>
  <si>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</si>
  <si>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</si>
  <si>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</si>
  <si>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</si>
  <si>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</si>
  <si>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</si>
  <si>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</si>
  <si>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</si>
  <si>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</si>
  <si>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</si>
  <si>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</si>
  <si>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</si>
  <si>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</si>
  <si>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</si>
  <si>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</si>
  <si>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</si>
  <si>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</si>
  <si>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</si>
  <si>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</si>
  <si>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</si>
  <si>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</si>
  <si>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</si>
  <si>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</si>
  <si>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</si>
  <si>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</si>
  <si>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</si>
  <si>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</si>
  <si>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</si>
  <si>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</si>
  <si>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</si>
  <si>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</si>
  <si>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</si>
  <si>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</si>
  <si>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</si>
  <si>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</si>
  <si>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</si>
  <si>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</si>
  <si>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</si>
  <si>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</si>
  <si>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</si>
  <si>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</si>
  <si>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</si>
  <si>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</si>
  <si>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</si>
  <si>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</si>
  <si>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</si>
  <si>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</si>
  <si>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</si>
  <si>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</si>
  <si>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</si>
  <si>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</si>
  <si>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</si>
  <si>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</si>
  <si>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</si>
  <si>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</si>
  <si>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</si>
  <si>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</si>
  <si>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</si>
  <si>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</si>
  <si>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</si>
  <si>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</si>
  <si>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</si>
  <si>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</si>
  <si>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</si>
  <si>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</si>
  <si>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</si>
  <si>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</si>
  <si>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</si>
  <si>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</si>
  <si>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</si>
  <si>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</si>
  <si>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</si>
  <si>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</si>
  <si>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</si>
  <si>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</si>
  <si>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</si>
  <si>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</si>
  <si>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</si>
  <si>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</si>
  <si>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</si>
  <si>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</si>
  <si>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</si>
  <si>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</si>
  <si>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</si>
  <si>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</si>
  <si>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</si>
  <si>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</si>
  <si>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</si>
  <si>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</si>
  <si>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</si>
  <si>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</si>
  <si>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</si>
  <si>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</si>
  <si>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</si>
  <si>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</si>
  <si>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</si>
  <si>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</si>
  <si>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</si>
  <si>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</si>
  <si>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</si>
  <si>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</si>
  <si>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</si>
  <si>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</si>
  <si>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</si>
  <si>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</si>
  <si>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</si>
  <si>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</si>
  <si>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</si>
  <si>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</si>
  <si>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</si>
  <si>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</si>
  <si>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</si>
  <si>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</si>
  <si>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</si>
  <si>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</si>
  <si>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</si>
  <si>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</si>
  <si>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</si>
  <si>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</si>
  <si>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</si>
  <si>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</si>
  <si>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</si>
  <si>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</si>
  <si>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</si>
  <si>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</si>
  <si>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</si>
  <si>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</si>
  <si>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</si>
  <si>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</si>
  <si>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</si>
  <si>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</si>
  <si>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</si>
  <si>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</si>
  <si>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</si>
  <si>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</si>
  <si>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</si>
  <si>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</si>
  <si>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</si>
  <si>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</si>
  <si>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</si>
  <si>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</si>
  <si>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</si>
  <si>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</si>
  <si>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</si>
  <si>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</si>
  <si>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</si>
  <si>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</si>
  <si>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</si>
  <si>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</si>
  <si>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</si>
  <si>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</si>
  <si>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</si>
  <si>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</si>
  <si>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</si>
  <si>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</si>
  <si>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</si>
  <si>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</si>
  <si>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</si>
  <si>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</si>
  <si>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</si>
  <si>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</si>
  <si>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</si>
  <si>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</si>
  <si>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</si>
  <si>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</si>
  <si>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</si>
  <si>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</si>
  <si>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</si>
  <si>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</si>
  <si>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</si>
  <si>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</si>
  <si>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</si>
  <si>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</si>
  <si>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</si>
  <si>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</si>
  <si>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</si>
  <si>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</si>
  <si>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</si>
  <si>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</si>
  <si>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</si>
  <si>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</si>
  <si>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</si>
  <si>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</si>
  <si>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</si>
  <si>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</si>
  <si>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</si>
  <si>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</si>
  <si>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</si>
  <si>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</si>
  <si>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</si>
  <si>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</si>
  <si>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</si>
  <si>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</si>
  <si>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</si>
  <si>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</si>
  <si>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</si>
  <si>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</si>
  <si>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</si>
  <si>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</si>
  <si>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</si>
  <si>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</si>
  <si>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</si>
  <si>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</si>
  <si>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</si>
  <si>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</si>
  <si>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</si>
  <si>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</si>
  <si>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</si>
  <si>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</si>
  <si>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</si>
  <si>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</si>
  <si>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</si>
  <si>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</si>
  <si>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</si>
  <si>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</si>
  <si>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</si>
  <si>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</si>
  <si>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</si>
  <si>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</si>
  <si>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</si>
  <si>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</si>
  <si>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</si>
  <si>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</si>
  <si>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</si>
  <si>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</si>
  <si>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</si>
  <si>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</si>
  <si>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</si>
  <si>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</si>
  <si>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</si>
  <si>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</si>
  <si>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</si>
  <si>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</si>
  <si>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</si>
  <si>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</si>
  <si>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</si>
  <si>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</si>
  <si>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</si>
  <si>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</si>
  <si>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</si>
  <si>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</si>
  <si>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</si>
  <si>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</si>
  <si>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</si>
  <si>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</si>
  <si>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</si>
  <si>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</si>
  <si>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</si>
  <si>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</si>
  <si>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</si>
  <si>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</si>
  <si>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</si>
  <si>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</si>
  <si>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</si>
  <si>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</si>
  <si>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</si>
  <si>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</si>
  <si>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</si>
  <si>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</si>
  <si>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</si>
  <si>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</si>
  <si>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</si>
  <si>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</si>
  <si>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</si>
  <si>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</si>
  <si>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</si>
  <si>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</si>
  <si>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</si>
  <si>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</si>
  <si>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</si>
  <si>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</si>
  <si>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</si>
  <si>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</si>
  <si>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</si>
  <si>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</si>
  <si>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</si>
  <si>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</si>
  <si>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</si>
  <si>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</si>
  <si>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</si>
  <si>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</si>
  <si>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</si>
  <si>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</si>
  <si>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</si>
  <si>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</si>
  <si>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</si>
  <si>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</si>
  <si>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</si>
  <si>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</si>
  <si>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</si>
  <si>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</si>
  <si>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</si>
  <si>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</si>
  <si>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</si>
  <si>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</si>
  <si>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</si>
  <si>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</si>
  <si>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</si>
  <si>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</si>
  <si>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</si>
  <si>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</si>
  <si>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</si>
  <si>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</si>
  <si>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</si>
  <si>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</si>
  <si>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</si>
  <si>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</si>
  <si>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</si>
  <si>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</si>
  <si>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</si>
  <si>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</si>
  <si>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</si>
  <si>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</si>
  <si>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</si>
  <si>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</si>
  <si>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</si>
  <si>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</si>
  <si>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</si>
  <si>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</si>
  <si>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</si>
  <si>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</si>
  <si>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</si>
  <si>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</si>
  <si>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</si>
  <si>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</si>
  <si>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</si>
  <si>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</si>
  <si>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</si>
  <si>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</si>
  <si>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</si>
  <si>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</si>
  <si>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</si>
  <si>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</si>
  <si>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</si>
  <si>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</si>
  <si>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</si>
  <si>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</si>
  <si>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</si>
  <si>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</si>
  <si>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</si>
  <si>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</si>
  <si>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</si>
  <si>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</si>
  <si>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</si>
  <si>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</si>
  <si>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</si>
  <si>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</si>
  <si>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</si>
  <si>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</si>
  <si>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</si>
  <si>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</si>
  <si>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</si>
  <si>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</si>
  <si>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</si>
  <si>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</si>
  <si>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</si>
  <si>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</si>
  <si>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</si>
  <si>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</si>
  <si>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</si>
  <si>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</si>
  <si>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</si>
  <si>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</si>
  <si>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</si>
  <si>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</si>
  <si>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</si>
  <si>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</si>
  <si>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</si>
  <si>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</si>
  <si>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</si>
  <si>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</si>
  <si>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</si>
  <si>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</si>
  <si>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</si>
  <si>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</si>
  <si>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</si>
  <si>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</si>
  <si>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</si>
  <si>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</si>
  <si>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</si>
  <si>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</si>
  <si>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</si>
  <si>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</si>
  <si>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</si>
  <si>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</si>
  <si>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</si>
  <si>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</si>
  <si>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</si>
  <si>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</si>
  <si>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</si>
  <si>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</si>
  <si>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</si>
  <si>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</si>
  <si>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</si>
  <si>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</si>
  <si>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</si>
  <si>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</si>
  <si>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</si>
  <si>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</si>
  <si>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</si>
  <si>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</si>
  <si>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</si>
  <si>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</si>
  <si>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</si>
  <si>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</si>
  <si>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</si>
  <si>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</si>
  <si>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</si>
  <si>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</si>
  <si>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</si>
  <si>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</si>
  <si>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</si>
  <si>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</si>
  <si>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</si>
  <si>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</si>
  <si>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</si>
  <si>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</si>
  <si>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</si>
  <si>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</si>
  <si>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</si>
  <si>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</si>
  <si>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</si>
  <si>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</si>
  <si>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</si>
  <si>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</si>
  <si>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</si>
  <si>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</si>
  <si>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</si>
  <si>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</si>
  <si>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</si>
  <si>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</si>
  <si>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</si>
  <si>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</si>
  <si>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</si>
  <si>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</si>
  <si>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</si>
  <si>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</si>
  <si>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</si>
  <si>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</si>
  <si>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</si>
  <si>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</si>
  <si>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</si>
  <si>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</si>
  <si>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</si>
  <si>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</si>
  <si>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</si>
  <si>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</si>
  <si>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</si>
  <si>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</si>
  <si>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</si>
  <si>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</si>
  <si>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</si>
  <si>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</si>
  <si>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</si>
  <si>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</si>
  <si>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</si>
  <si>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</si>
  <si>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</si>
  <si>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</si>
  <si>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</si>
  <si>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</si>
  <si>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</si>
  <si>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</si>
  <si>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</si>
  <si>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</si>
  <si>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</si>
  <si>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</si>
  <si>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</si>
  <si>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</si>
  <si>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</si>
  <si>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</si>
  <si>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</si>
  <si>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</si>
  <si>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</si>
  <si>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</si>
  <si>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</si>
  <si>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</si>
  <si>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</si>
  <si>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</si>
  <si>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</si>
  <si>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</si>
  <si>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</si>
  <si>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</si>
  <si>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</si>
  <si>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</si>
  <si>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</si>
  <si>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</si>
  <si>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</si>
  <si>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</si>
  <si>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</si>
  <si>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</si>
  <si>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</si>
  <si>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</si>
  <si>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</si>
  <si>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</si>
  <si>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</si>
  <si>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</si>
  <si>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</si>
  <si>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</si>
  <si>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</si>
  <si>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</si>
  <si>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</si>
  <si>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</si>
  <si>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</si>
  <si>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</si>
  <si>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</si>
  <si>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</si>
  <si>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</si>
  <si>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</si>
  <si>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</si>
  <si>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</si>
  <si>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</si>
  <si>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</si>
  <si>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</si>
  <si>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</si>
  <si>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</si>
  <si>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</si>
  <si>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</si>
  <si>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</si>
  <si>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</si>
  <si>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</si>
  <si>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</si>
  <si>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</si>
  <si>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</si>
  <si>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</si>
  <si>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</si>
  <si>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</si>
  <si>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</si>
  <si>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</si>
  <si>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</si>
  <si>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</si>
  <si>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</si>
  <si>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</si>
  <si>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</si>
  <si>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</si>
  <si>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</si>
  <si>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</si>
  <si>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</si>
  <si>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</si>
  <si>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</si>
  <si>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</si>
  <si>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</si>
  <si>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</si>
  <si>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</si>
  <si>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</si>
  <si>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</si>
  <si>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</si>
  <si>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</si>
  <si>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</si>
  <si>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</si>
  <si>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</si>
  <si>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</si>
  <si>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</si>
  <si>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</si>
  <si>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</si>
  <si>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</si>
  <si>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</si>
  <si>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</si>
  <si>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</si>
  <si>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</si>
  <si>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</si>
  <si>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</si>
  <si>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</si>
  <si>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</si>
  <si>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</si>
  <si>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</si>
  <si>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</si>
  <si>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</si>
  <si>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</si>
  <si>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</si>
  <si>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</si>
  <si>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</si>
  <si>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</si>
  <si>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</si>
  <si>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</si>
  <si>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</si>
  <si>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</si>
  <si>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</si>
  <si>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</si>
  <si>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</si>
  <si>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</si>
  <si>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</si>
  <si>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</si>
  <si>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</si>
  <si>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</si>
  <si>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</si>
  <si>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</si>
  <si>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</si>
  <si>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</si>
  <si>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</si>
  <si>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</si>
  <si>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</si>
  <si>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</si>
  <si>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</si>
  <si>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</si>
  <si>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</si>
  <si>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</si>
  <si>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</si>
  <si>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</si>
  <si>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</si>
  <si>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</si>
  <si>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</si>
  <si>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</si>
  <si>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</si>
  <si>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</si>
  <si>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</si>
  <si>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</si>
  <si>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</si>
  <si>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</si>
  <si>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</si>
  <si>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</si>
  <si>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</si>
  <si>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</si>
  <si>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</si>
  <si>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</si>
  <si>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</si>
  <si>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</si>
  <si>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</si>
  <si>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</si>
  <si>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</si>
  <si>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</si>
  <si>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</si>
  <si>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</si>
  <si>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</si>
  <si>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</si>
  <si>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</si>
  <si>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</si>
  <si>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</si>
  <si>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</si>
  <si>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</si>
  <si>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</si>
  <si>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</si>
  <si>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</si>
  <si>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</si>
  <si>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</si>
  <si>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</si>
  <si>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</si>
  <si>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</si>
  <si>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</si>
  <si>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</si>
  <si>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</si>
  <si>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</si>
  <si>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</si>
  <si>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</si>
  <si>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</si>
  <si>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</si>
  <si>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</si>
  <si>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</si>
  <si>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</si>
  <si>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</si>
  <si>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</si>
  <si>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</si>
  <si>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</si>
  <si>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</si>
  <si>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</si>
  <si>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</si>
  <si>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</si>
  <si>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</si>
  <si>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</si>
  <si>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</si>
  <si>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</si>
  <si>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</si>
  <si>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</si>
  <si>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</si>
  <si>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</si>
  <si>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</si>
  <si>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</si>
  <si>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</si>
  <si>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</si>
  <si>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</si>
  <si>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</si>
  <si>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</si>
  <si>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</si>
  <si>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</si>
  <si>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</si>
  <si>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</si>
  <si>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</si>
  <si>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</si>
  <si>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</si>
  <si>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</si>
  <si>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</si>
  <si>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</si>
  <si>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</si>
  <si>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</si>
  <si>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</si>
  <si>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</si>
  <si>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</si>
  <si>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</si>
  <si>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</si>
  <si>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</si>
  <si>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</si>
  <si>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</si>
  <si>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</si>
  <si>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</si>
  <si>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</si>
  <si>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</si>
  <si>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</si>
  <si>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</si>
  <si>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</si>
  <si>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</si>
  <si>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</si>
  <si>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</si>
  <si>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</si>
  <si>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</si>
  <si>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</si>
  <si>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</si>
  <si>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</si>
  <si>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</si>
  <si>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</si>
  <si>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</si>
  <si>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</si>
  <si>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</si>
  <si>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</si>
  <si>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</si>
  <si>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</si>
  <si>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</si>
  <si>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</si>
  <si>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</si>
  <si>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</si>
  <si>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</si>
  <si>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</si>
  <si>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</si>
  <si>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</si>
  <si>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</si>
  <si>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</si>
  <si>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</si>
  <si>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</si>
  <si>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</si>
  <si>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</si>
  <si>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</si>
  <si>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</si>
  <si>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</si>
  <si>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</si>
  <si>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</si>
  <si>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</si>
  <si>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</si>
  <si>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</si>
  <si>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</si>
  <si>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</si>
  <si>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</si>
  <si>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</si>
  <si>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</si>
  <si>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</si>
  <si>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</si>
  <si>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</si>
  <si>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</si>
  <si>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</si>
  <si>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</si>
  <si>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</si>
  <si>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</si>
  <si>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</si>
  <si>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</si>
  <si>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</si>
  <si>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</si>
  <si>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</si>
  <si>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</si>
  <si>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</si>
  <si>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</si>
  <si>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</si>
  <si>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</si>
  <si>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</si>
  <si>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</si>
  <si>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</si>
  <si>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</si>
  <si>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</si>
  <si>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</si>
  <si>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</si>
  <si>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</si>
  <si>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</si>
  <si>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</si>
  <si>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</si>
  <si>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</si>
  <si>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</si>
  <si>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</si>
  <si>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</si>
  <si>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</si>
  <si>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</si>
  <si>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</si>
  <si>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</si>
  <si>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</si>
  <si>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</si>
  <si>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</si>
  <si>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</si>
  <si>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</si>
  <si>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</si>
  <si>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</si>
  <si>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</si>
  <si>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</si>
  <si>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</si>
  <si>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</si>
  <si>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</si>
  <si>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</si>
  <si>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</si>
  <si>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</si>
  <si>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</si>
  <si>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</si>
  <si>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</si>
  <si>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</si>
  <si>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</si>
  <si>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</si>
  <si>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</si>
  <si>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</si>
  <si>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</si>
  <si>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</si>
  <si>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</si>
  <si>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</si>
  <si>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</si>
  <si>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</si>
  <si>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</si>
  <si>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</si>
  <si>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</si>
  <si>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</si>
  <si>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</si>
  <si>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</si>
  <si>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</si>
  <si>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</si>
  <si>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</si>
  <si>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</si>
  <si>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</si>
  <si>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</si>
  <si>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</si>
  <si>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</si>
  <si>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</si>
  <si>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</si>
  <si>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</si>
  <si>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</si>
  <si>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</si>
  <si>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</si>
  <si>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</si>
  <si>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</si>
  <si>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</si>
  <si>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</si>
  <si>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</si>
  <si>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</si>
  <si>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</si>
  <si>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</si>
  <si>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</si>
  <si>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</si>
  <si>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</si>
  <si>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</si>
  <si>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</si>
  <si>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</si>
  <si>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</si>
  <si>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</si>
  <si>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</si>
  <si>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</si>
  <si>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</si>
  <si>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</si>
  <si>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</si>
  <si>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</si>
  <si>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</si>
  <si>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</si>
  <si>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</si>
  <si>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</si>
  <si>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</si>
  <si>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</si>
  <si>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</si>
  <si>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</si>
  <si>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</si>
  <si>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</si>
  <si>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</si>
  <si>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</si>
  <si>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</si>
  <si>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</si>
  <si>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</si>
  <si>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</si>
  <si>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</si>
  <si>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</si>
  <si>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</si>
  <si>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</si>
  <si>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</si>
  <si>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</si>
  <si>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</si>
  <si>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</si>
  <si>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</si>
  <si>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</si>
  <si>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</si>
  <si>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</si>
  <si>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</si>
  <si>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</si>
  <si>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</si>
  <si>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</si>
  <si>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</si>
  <si>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</si>
  <si>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</si>
  <si>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</si>
  <si>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</si>
  <si>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</si>
  <si>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</si>
  <si>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</si>
  <si>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</si>
  <si>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</si>
  <si>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</si>
  <si>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</si>
  <si>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</si>
  <si>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</si>
  <si>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</si>
  <si>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</si>
  <si>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</si>
  <si>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</si>
  <si>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</si>
  <si>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</si>
  <si>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</si>
  <si>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</si>
  <si>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</si>
  <si>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</si>
  <si>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</si>
  <si>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</si>
  <si>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</si>
  <si>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</si>
  <si>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</si>
  <si>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</si>
  <si>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</si>
  <si>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</si>
  <si>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</si>
  <si>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</si>
  <si>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</si>
  <si>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</si>
  <si>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</si>
  <si>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</si>
  <si>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</si>
  <si>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</si>
  <si>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</si>
  <si>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</si>
  <si>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</si>
  <si>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</si>
  <si>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</si>
  <si>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</si>
  <si>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</si>
  <si>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</si>
  <si>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</si>
  <si>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</si>
  <si>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</si>
  <si>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</si>
  <si>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</si>
  <si>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</si>
  <si>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</si>
  <si>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</si>
  <si>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</si>
  <si>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</si>
  <si>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</si>
  <si>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</si>
  <si>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</si>
  <si>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</si>
  <si>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</si>
  <si>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</si>
  <si>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</si>
  <si>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</si>
  <si>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</si>
  <si>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</si>
  <si>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</si>
  <si>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</si>
  <si>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</si>
  <si>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</si>
  <si>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</si>
  <si>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</si>
  <si>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</si>
  <si>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</si>
  <si>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</si>
  <si>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</si>
  <si>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</si>
  <si>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</si>
  <si>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</si>
  <si>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</si>
  <si>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</si>
  <si>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</si>
  <si>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</si>
  <si>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</si>
  <si>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</si>
  <si>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</si>
  <si>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</si>
  <si>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</si>
  <si>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</si>
  <si>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</si>
  <si>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</si>
  <si>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</si>
  <si>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</si>
  <si>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</si>
  <si>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</si>
  <si>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</si>
  <si>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</si>
  <si>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</si>
  <si>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</si>
  <si>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</si>
  <si>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</si>
  <si>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</si>
  <si>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</si>
  <si>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</si>
  <si>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</si>
  <si>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</si>
  <si>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</si>
  <si>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</si>
  <si>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</si>
  <si>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</si>
  <si>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</si>
  <si>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</si>
  <si>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</si>
  <si>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</si>
  <si>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</si>
  <si>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</si>
  <si>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</si>
  <si>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</si>
  <si>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</si>
  <si>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</si>
  <si>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</si>
  <si>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</si>
  <si>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</si>
  <si>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</si>
  <si>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</si>
  <si>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</si>
  <si>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</si>
  <si>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</si>
  <si>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</si>
  <si>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</si>
  <si>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</si>
  <si>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</si>
  <si>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</si>
  <si>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</si>
  <si>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</si>
  <si>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</si>
  <si>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</si>
  <si>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</si>
  <si>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</si>
  <si>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</si>
  <si>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</si>
  <si>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</si>
  <si>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</si>
  <si>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</si>
  <si>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</si>
  <si>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</si>
  <si>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</si>
  <si>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</si>
  <si>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</si>
  <si>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</si>
  <si>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</si>
  <si>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</si>
  <si>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</si>
  <si>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</si>
  <si>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</si>
  <si>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</si>
  <si>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</si>
  <si>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</si>
  <si>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</si>
  <si>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</si>
  <si>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</si>
  <si>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</si>
  <si>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</si>
  <si>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</si>
  <si>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</si>
  <si>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</si>
  <si>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</si>
  <si>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</si>
  <si>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</si>
  <si>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</si>
  <si>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</si>
  <si>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</si>
  <si>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</si>
  <si>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</si>
  <si>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</si>
  <si>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</si>
  <si>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</si>
  <si>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</si>
  <si>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</si>
  <si>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</si>
  <si>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</si>
  <si>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</si>
  <si>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</si>
  <si>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</si>
  <si>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</si>
  <si>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</si>
  <si>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</si>
  <si>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</si>
  <si>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</si>
  <si>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</si>
  <si>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</si>
  <si>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</si>
  <si>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</si>
  <si>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</si>
  <si>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</si>
  <si>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</si>
  <si>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</si>
  <si>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</si>
  <si>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</si>
  <si>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</si>
  <si>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</si>
  <si>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</si>
  <si>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</si>
  <si>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</si>
  <si>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</si>
  <si>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</si>
  <si>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</si>
  <si>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</si>
  <si>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</si>
  <si>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</si>
  <si>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</si>
  <si>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</si>
  <si>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</si>
  <si>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</si>
  <si>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</si>
  <si>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</si>
  <si>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</si>
  <si>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</si>
  <si>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</si>
  <si>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</si>
  <si>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</si>
  <si>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</si>
  <si>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</si>
  <si>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</si>
  <si>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</si>
  <si>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</si>
  <si>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</si>
  <si>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</si>
  <si>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</si>
  <si>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</si>
  <si>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</si>
  <si>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</si>
  <si>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</si>
  <si>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</si>
  <si>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</si>
  <si>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</si>
  <si>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</si>
  <si>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</si>
  <si>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</si>
  <si>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</si>
  <si>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</si>
  <si>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</si>
  <si>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</si>
  <si>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</si>
  <si>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</si>
  <si>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</si>
  <si>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</si>
  <si>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</si>
  <si>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</si>
  <si>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</si>
  <si>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</si>
  <si>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</si>
  <si>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</si>
  <si>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</si>
  <si>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</si>
  <si>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</si>
  <si>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</si>
  <si>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</si>
  <si>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</si>
  <si>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</si>
  <si>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</si>
  <si>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</si>
  <si>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</si>
  <si>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</si>
  <si>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</si>
  <si>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</si>
  <si>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</si>
  <si>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</si>
  <si>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</si>
  <si>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</si>
  <si>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</si>
  <si>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</si>
  <si>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</si>
  <si>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</si>
  <si>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</si>
  <si>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</si>
  <si>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</si>
  <si>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</si>
  <si>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</si>
  <si>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</si>
  <si>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</si>
  <si>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</si>
  <si>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</si>
  <si>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</si>
  <si>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</si>
  <si>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</si>
  <si>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</si>
  <si>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</si>
  <si>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</si>
  <si>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</si>
  <si>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</si>
  <si>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</si>
  <si>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</si>
  <si>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</si>
  <si>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</si>
  <si>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</si>
  <si>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</si>
  <si>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</si>
  <si>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</si>
  <si>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</si>
  <si>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</si>
  <si>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</si>
  <si>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</si>
  <si>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</si>
  <si>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</si>
  <si>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</si>
  <si>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</si>
  <si>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</si>
  <si>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</si>
  <si>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</si>
  <si>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</si>
  <si>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</si>
  <si>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</si>
  <si>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</si>
  <si>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</si>
  <si>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</si>
  <si>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</si>
  <si>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</si>
  <si>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</si>
  <si>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</si>
  <si>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</si>
  <si>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</si>
  <si>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</si>
  <si>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</si>
  <si>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</si>
  <si>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</si>
  <si>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</si>
  <si>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</si>
  <si>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</si>
  <si>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</si>
  <si>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</si>
  <si>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</si>
  <si>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</si>
  <si>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</si>
  <si>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</si>
  <si>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</si>
  <si>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</si>
  <si>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</si>
  <si>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</si>
  <si>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</si>
  <si>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</si>
  <si>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</si>
  <si>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</si>
  <si>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</si>
  <si>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</si>
  <si>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</si>
  <si>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</si>
  <si>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</si>
  <si>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</si>
  <si>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</si>
  <si>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</si>
  <si>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</si>
  <si>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</si>
  <si>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</si>
  <si>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</si>
  <si>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</si>
  <si>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</si>
  <si>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</si>
  <si>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</si>
  <si>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</si>
  <si>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</si>
  <si>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</si>
  <si>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</si>
  <si>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</si>
  <si>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</si>
  <si>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</si>
  <si>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</si>
  <si>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</si>
  <si>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</si>
  <si>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</si>
  <si>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</si>
  <si>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</si>
  <si>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</si>
  <si>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</si>
  <si>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</si>
  <si>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</si>
  <si>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</si>
  <si>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</si>
  <si>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</si>
  <si>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</si>
  <si>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</si>
  <si>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</si>
  <si>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</si>
  <si>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</si>
  <si>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</si>
  <si>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</si>
  <si>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</si>
  <si>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</si>
  <si>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</si>
  <si>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</si>
  <si>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</si>
  <si>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</si>
  <si>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</si>
  <si>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</si>
  <si>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</si>
  <si>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</si>
  <si>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</si>
  <si>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</si>
  <si>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</si>
  <si>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</si>
  <si>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</si>
  <si>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</si>
  <si>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</si>
  <si>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</si>
  <si>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</si>
  <si>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</si>
  <si>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</si>
  <si>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</si>
  <si>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</si>
  <si>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</si>
  <si>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</si>
  <si>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</si>
  <si>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</si>
  <si>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</si>
  <si>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</si>
  <si>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</si>
  <si>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</si>
  <si>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</si>
  <si>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</si>
  <si>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</si>
  <si>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</si>
  <si>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</si>
  <si>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</si>
  <si>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</si>
  <si>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</si>
  <si>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</si>
  <si>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</si>
  <si>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</si>
  <si>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</si>
  <si>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</si>
  <si>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</si>
  <si>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</si>
  <si>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</si>
  <si>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</si>
  <si>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</si>
  <si>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</si>
  <si>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</si>
  <si>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</si>
  <si>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</si>
  <si>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</si>
  <si>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</si>
  <si>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</si>
  <si>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</si>
  <si>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</si>
  <si>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</si>
  <si>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</si>
  <si>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</si>
  <si>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</si>
  <si>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</si>
  <si>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</si>
  <si>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</si>
  <si>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</si>
  <si>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</si>
  <si>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</si>
  <si>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</si>
  <si>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</si>
  <si>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</si>
  <si>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</si>
  <si>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</si>
  <si>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</si>
  <si>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</si>
  <si>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</si>
  <si>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</si>
  <si>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</si>
  <si>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</si>
  <si>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</si>
  <si>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</si>
  <si>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</si>
  <si>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</si>
  <si>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</si>
  <si>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</si>
  <si>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</si>
  <si>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</si>
  <si>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</si>
  <si>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</si>
  <si>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</si>
  <si>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</si>
  <si>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</si>
  <si>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</si>
  <si>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</si>
  <si>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</si>
  <si>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</si>
  <si>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</si>
  <si>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</si>
  <si>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</si>
  <si>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</si>
  <si>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</si>
  <si>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</si>
  <si>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</si>
  <si>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</si>
  <si>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</si>
  <si>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</si>
  <si>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</si>
  <si>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</si>
  <si>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</si>
  <si>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</si>
  <si>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</si>
  <si>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</si>
  <si>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</si>
  <si>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</si>
  <si>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</si>
  <si>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</si>
  <si>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</si>
  <si>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</si>
  <si>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</si>
  <si>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</si>
  <si>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</si>
  <si>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</si>
  <si>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</si>
  <si>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</si>
  <si>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</si>
  <si>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</si>
  <si>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</si>
  <si>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</si>
  <si>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</si>
  <si>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</si>
  <si>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</si>
  <si>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</si>
  <si>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</si>
  <si>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</si>
  <si>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</si>
  <si>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</si>
  <si>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</si>
  <si>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</si>
  <si>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</si>
  <si>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</si>
  <si>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</si>
  <si>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</si>
  <si>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</si>
  <si>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</si>
  <si>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</si>
  <si>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</si>
  <si>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</si>
  <si>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</si>
  <si>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</si>
  <si>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</si>
  <si>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</si>
  <si>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</si>
  <si>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</si>
  <si>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</si>
  <si>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</si>
  <si>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</si>
  <si>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</si>
  <si>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</si>
  <si>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</si>
  <si>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</si>
  <si>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</si>
  <si>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</si>
  <si>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</si>
  <si>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</si>
  <si>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</si>
  <si>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</si>
  <si>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</si>
  <si>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</si>
  <si>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</si>
  <si>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</si>
  <si>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</si>
  <si>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</si>
  <si>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</si>
  <si>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</si>
  <si>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</si>
  <si>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</si>
  <si>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</si>
  <si>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</si>
  <si>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</si>
  <si>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</si>
  <si>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</si>
  <si>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</si>
  <si>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</si>
  <si>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</si>
  <si>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</si>
  <si>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</si>
  <si>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</si>
  <si>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</si>
  <si>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</si>
  <si>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</si>
  <si>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</si>
  <si>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</si>
  <si>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</si>
  <si>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</si>
  <si>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</si>
  <si>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</si>
  <si>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</si>
  <si>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</si>
  <si>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</si>
  <si>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</si>
  <si>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</si>
  <si>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</si>
  <si>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</si>
  <si>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</si>
  <si>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</si>
  <si>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</si>
  <si>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</si>
  <si>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</si>
  <si>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</si>
  <si>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</si>
  <si>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</si>
  <si>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</si>
  <si>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</si>
  <si>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</si>
  <si>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</si>
  <si>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</si>
  <si>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</si>
  <si>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</si>
  <si>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</si>
  <si>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</si>
  <si>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</si>
  <si>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</si>
  <si>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</si>
  <si>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</si>
  <si>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</si>
  <si>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</si>
  <si>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</si>
  <si>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</si>
  <si>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</si>
  <si>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</si>
  <si>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</si>
  <si>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</si>
  <si>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</si>
  <si>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</si>
  <si>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</si>
  <si>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</si>
  <si>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</si>
  <si>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</si>
  <si>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</si>
  <si>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</si>
  <si>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</si>
  <si>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</si>
  <si>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</si>
  <si>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</si>
  <si>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</si>
  <si>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</si>
  <si>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</si>
  <si>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</si>
  <si>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</si>
  <si>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</si>
  <si>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</si>
  <si>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</si>
  <si>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</si>
  <si>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</si>
  <si>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</si>
  <si>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</si>
  <si>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</si>
  <si>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</si>
  <si>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</si>
  <si>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</si>
  <si>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</si>
  <si>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</si>
  <si>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</si>
  <si>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</si>
  <si>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</si>
  <si>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</si>
  <si>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</si>
  <si>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</si>
  <si>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</si>
  <si>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</si>
  <si>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</si>
  <si>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</si>
  <si>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</si>
  <si>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</si>
  <si>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</si>
  <si>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</si>
  <si>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</si>
  <si>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</si>
  <si>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</si>
  <si>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</si>
  <si>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</si>
  <si>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</si>
  <si>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</si>
  <si>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</si>
  <si>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</si>
  <si>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</si>
  <si>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</si>
  <si>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</si>
  <si>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</si>
  <si>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</si>
  <si>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</si>
  <si>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</si>
  <si>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</si>
  <si>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</si>
  <si>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</si>
  <si>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</si>
  <si>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</si>
  <si>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</si>
  <si>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</si>
  <si>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</si>
  <si>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</si>
  <si>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</si>
  <si>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</si>
  <si>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</si>
  <si>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</si>
  <si>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</si>
  <si>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</si>
  <si>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</si>
  <si>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</si>
  <si>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</si>
  <si>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</si>
  <si>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</si>
  <si>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</si>
  <si>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</si>
  <si>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</si>
  <si>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</si>
  <si>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</si>
  <si>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</si>
  <si>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</si>
  <si>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</si>
  <si>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</si>
  <si>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</si>
  <si>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</si>
  <si>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</si>
  <si>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</si>
  <si>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</si>
  <si>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</si>
  <si>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</si>
  <si>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</si>
  <si>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</si>
  <si>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</si>
  <si>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</si>
  <si>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</si>
  <si>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</si>
  <si>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</si>
  <si>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</si>
  <si>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</si>
  <si>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</si>
  <si>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</si>
  <si>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</si>
  <si>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</si>
  <si>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</si>
  <si>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</si>
  <si>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</si>
  <si>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</si>
  <si>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</si>
  <si>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</si>
  <si>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</si>
  <si>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</si>
  <si>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</si>
  <si>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</si>
  <si>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</si>
  <si>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</si>
  <si>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</si>
  <si>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</si>
  <si>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</si>
  <si>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</si>
  <si>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</si>
  <si>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</si>
  <si>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</si>
  <si>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</si>
  <si>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</si>
  <si>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</si>
  <si>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</si>
  <si>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</si>
  <si>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</si>
  <si>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</si>
  <si>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</si>
  <si>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</si>
  <si>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</si>
  <si>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</si>
  <si>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</si>
  <si>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</si>
  <si>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</si>
  <si>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</si>
  <si>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</si>
  <si>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</si>
  <si>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</si>
  <si>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</si>
  <si>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</si>
  <si>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</si>
  <si>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</si>
  <si>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</si>
  <si>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</si>
  <si>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</si>
  <si>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</si>
  <si>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</si>
  <si>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</si>
  <si>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</si>
  <si>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</si>
  <si>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</si>
  <si>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</si>
  <si>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</si>
  <si>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</si>
  <si>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</si>
  <si>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</si>
  <si>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</si>
  <si>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</si>
  <si>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</si>
  <si>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</si>
  <si>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</si>
  <si>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</si>
  <si>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</si>
  <si>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</si>
  <si>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</si>
  <si>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</si>
  <si>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</si>
  <si>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</si>
  <si>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</si>
  <si>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</si>
  <si>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</si>
  <si>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</si>
  <si>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</si>
  <si>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</si>
  <si>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</si>
  <si>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</si>
  <si>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</si>
  <si>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</si>
  <si>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</si>
  <si>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</si>
  <si>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</si>
  <si>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</si>
  <si>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</si>
  <si>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</si>
  <si>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</si>
  <si>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</si>
  <si>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</si>
  <si>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</si>
  <si>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</si>
  <si>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</si>
  <si>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</si>
  <si>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</si>
  <si>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</si>
  <si>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</si>
  <si>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</si>
  <si>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</si>
  <si>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</si>
  <si>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</si>
  <si>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</si>
  <si>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</si>
  <si>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</si>
  <si>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</si>
  <si>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</si>
  <si>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</si>
  <si>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</si>
  <si>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</si>
  <si>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</si>
  <si>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</si>
  <si>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</si>
  <si>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</si>
  <si>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</si>
  <si>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</si>
  <si>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</si>
  <si>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</si>
  <si>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</si>
  <si>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</si>
  <si>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</si>
  <si>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</si>
  <si>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</si>
  <si>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</si>
  <si>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</si>
  <si>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</si>
  <si>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</si>
  <si>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</si>
  <si>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</si>
  <si>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</si>
  <si>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</si>
  <si>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</si>
  <si>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</si>
  <si>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</si>
  <si>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</si>
  <si>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</si>
  <si>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</si>
  <si>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</si>
  <si>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</si>
  <si>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</si>
  <si>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</si>
  <si>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</si>
  <si>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</si>
  <si>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</si>
  <si>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</si>
  <si>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</si>
  <si>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</si>
  <si>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</si>
  <si>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</si>
  <si>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</si>
  <si>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</si>
  <si>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</si>
  <si>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</si>
  <si>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</si>
  <si>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</si>
  <si>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</si>
  <si>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</si>
  <si>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</si>
  <si>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</si>
  <si>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</si>
  <si>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</si>
  <si>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</si>
  <si>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</si>
  <si>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</si>
  <si>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</si>
  <si>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</si>
  <si>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</si>
  <si>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</si>
  <si>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</si>
  <si>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</si>
  <si>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</si>
  <si>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</si>
  <si>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</si>
  <si>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</si>
  <si>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</si>
  <si>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</si>
  <si>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</si>
  <si>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</si>
  <si>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</si>
  <si>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</si>
  <si>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</si>
  <si>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</si>
  <si>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</si>
  <si>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</si>
  <si>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</si>
  <si>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</si>
  <si>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</si>
  <si>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</si>
  <si>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</si>
  <si>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</si>
  <si>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</si>
  <si>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</si>
  <si>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</si>
  <si>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</si>
  <si>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</si>
  <si>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</si>
  <si>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</si>
  <si>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</si>
  <si>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</si>
  <si>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</si>
  <si>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</si>
  <si>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</si>
  <si>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</si>
  <si>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</si>
  <si>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</si>
  <si>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</si>
  <si>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</si>
  <si>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</si>
  <si>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</si>
  <si>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</si>
  <si>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</si>
  <si>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</si>
  <si>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</si>
  <si>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</si>
  <si>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</si>
  <si>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</si>
  <si>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</si>
  <si>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</si>
  <si>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</si>
  <si>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</si>
  <si>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</si>
  <si>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</si>
  <si>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</si>
  <si>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</si>
  <si>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</si>
  <si>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</si>
  <si>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</si>
  <si>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</si>
  <si>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</si>
  <si>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</si>
  <si>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</si>
  <si>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</si>
  <si>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</si>
  <si>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</si>
  <si>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</si>
  <si>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</si>
  <si>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</si>
  <si>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</si>
  <si>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</si>
  <si>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</si>
  <si>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</si>
  <si>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</si>
  <si>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</si>
  <si>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</si>
  <si>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</si>
  <si>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</si>
  <si>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</si>
  <si>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</si>
  <si>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</si>
  <si>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</si>
  <si>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</si>
  <si>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</si>
  <si>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</si>
  <si>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</si>
  <si>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</si>
  <si>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</si>
  <si>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</si>
  <si>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</si>
  <si>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</si>
  <si>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</si>
  <si>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</si>
  <si>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</si>
  <si>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</si>
  <si>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</si>
  <si>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</si>
  <si>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</si>
  <si>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</si>
  <si>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</si>
  <si>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</si>
  <si>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</si>
  <si>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</si>
  <si>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</si>
  <si>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</si>
  <si>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</si>
  <si>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</si>
  <si>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</si>
  <si>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</si>
  <si>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</si>
  <si>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</si>
  <si>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</si>
  <si>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</si>
  <si>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</si>
  <si>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</si>
  <si>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</si>
  <si>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</si>
  <si>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</si>
  <si>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</si>
  <si>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</si>
  <si>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</si>
  <si>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</si>
  <si>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</si>
  <si>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</si>
  <si>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</si>
  <si>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</si>
  <si>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</si>
  <si>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</si>
  <si>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</si>
  <si>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</si>
  <si>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</si>
  <si>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</si>
  <si>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</si>
  <si>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</si>
  <si>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</si>
  <si>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</si>
  <si>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</si>
  <si>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</si>
  <si>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</si>
  <si>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</si>
  <si>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</si>
  <si>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</si>
  <si>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</si>
  <si>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</si>
  <si>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</si>
  <si>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</si>
  <si>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</si>
  <si>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</si>
  <si>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</si>
  <si>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</si>
  <si>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</si>
  <si>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</si>
  <si>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</si>
  <si>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</si>
  <si>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</si>
  <si>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</si>
  <si>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</si>
  <si>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</si>
  <si>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</si>
  <si>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</si>
  <si>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</si>
  <si>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</si>
  <si>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</si>
  <si>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</si>
  <si>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</si>
  <si>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</si>
  <si>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</si>
  <si>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</si>
  <si>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</si>
  <si>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</si>
  <si>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</si>
  <si>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</si>
  <si>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</si>
  <si>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</si>
  <si>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</si>
  <si>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</si>
  <si>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</si>
  <si>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</si>
  <si>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</si>
  <si>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</si>
  <si>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</si>
  <si>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</si>
  <si>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</si>
  <si>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</si>
  <si>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</si>
  <si>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</si>
  <si>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</si>
  <si>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</si>
  <si>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</si>
  <si>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</si>
  <si>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</si>
  <si>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</si>
  <si>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</si>
  <si>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</si>
  <si>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</si>
  <si>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</si>
  <si>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</si>
  <si>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</si>
  <si>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</si>
  <si>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</si>
  <si>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</si>
  <si>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</si>
  <si>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</si>
  <si>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</si>
  <si>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</si>
  <si>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</si>
  <si>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</si>
  <si>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</si>
  <si>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</si>
  <si>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</si>
  <si>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</si>
  <si>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</si>
  <si>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</si>
  <si>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</si>
  <si>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</si>
  <si>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</si>
  <si>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</si>
  <si>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</si>
  <si>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</si>
  <si>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</si>
  <si>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</si>
  <si>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</si>
  <si>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</si>
  <si>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</si>
  <si>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</si>
  <si>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</si>
  <si>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</si>
  <si>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</si>
  <si>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</si>
  <si>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</si>
  <si>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</si>
  <si>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</si>
  <si>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</si>
  <si>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</si>
  <si>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</si>
  <si>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</si>
  <si>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</si>
  <si>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</si>
  <si>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</si>
  <si>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</si>
  <si>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</si>
  <si>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</si>
  <si>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</si>
  <si>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</si>
  <si>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</si>
  <si>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</si>
  <si>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</si>
  <si>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</si>
  <si>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</si>
  <si>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</si>
  <si>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</si>
  <si>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</si>
  <si>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</si>
  <si>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</si>
  <si>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</si>
  <si>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</si>
  <si>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</si>
  <si>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</si>
  <si>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</si>
  <si>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</si>
  <si>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</si>
  <si>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</si>
  <si>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</si>
  <si>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</si>
  <si>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</si>
  <si>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</si>
  <si>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</si>
  <si>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</si>
  <si>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</si>
  <si>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</si>
  <si>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</si>
  <si>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</si>
  <si>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</si>
  <si>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</si>
  <si>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</si>
  <si>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</si>
  <si>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</si>
  <si>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</si>
  <si>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</si>
  <si>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</si>
  <si>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</si>
  <si>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</si>
  <si>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</si>
  <si>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</si>
  <si>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</si>
  <si>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</si>
  <si>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</si>
  <si>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</si>
  <si>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</si>
  <si>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</si>
  <si>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</si>
  <si>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</si>
  <si>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</si>
  <si>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</si>
  <si>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</si>
  <si>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</si>
  <si>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</si>
  <si>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</si>
  <si>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</si>
  <si>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</si>
  <si>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</si>
  <si>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</si>
  <si>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</si>
  <si>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</si>
  <si>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</si>
  <si>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</si>
  <si>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</si>
  <si>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</si>
  <si>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</si>
  <si>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</si>
  <si>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</si>
  <si>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</si>
  <si>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</si>
  <si>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</si>
  <si>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</si>
  <si>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</si>
  <si>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</si>
  <si>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</si>
  <si>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</si>
  <si>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</si>
  <si>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</si>
  <si>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</si>
  <si>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</si>
  <si>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</si>
  <si>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</si>
  <si>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</si>
  <si>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</si>
  <si>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</si>
  <si>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</si>
  <si>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</si>
  <si>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</si>
  <si>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</si>
  <si>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</si>
  <si>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</si>
  <si>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</si>
  <si>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</si>
  <si>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</si>
  <si>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</si>
  <si>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</si>
  <si>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</si>
  <si>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</si>
  <si>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</si>
  <si>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</si>
  <si>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</si>
  <si>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</si>
  <si>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</si>
  <si>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</si>
  <si>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</si>
  <si>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</si>
  <si>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</si>
  <si>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</si>
  <si>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</si>
  <si>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</si>
  <si>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</si>
  <si>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</si>
  <si>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</si>
  <si>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</si>
  <si>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</si>
  <si>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</si>
  <si>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</si>
  <si>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</si>
  <si>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</si>
  <si>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</si>
  <si>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</si>
  <si>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</si>
  <si>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</si>
  <si>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</si>
  <si>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</si>
  <si>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</si>
  <si>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</si>
  <si>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</si>
  <si>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</si>
  <si>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</si>
  <si>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</si>
  <si>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</si>
  <si>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</si>
  <si>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</si>
  <si>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</si>
  <si>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</si>
  <si>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</si>
  <si>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</si>
  <si>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</si>
  <si>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</si>
  <si>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</si>
  <si>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</si>
  <si>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</si>
  <si>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</si>
  <si>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</si>
  <si>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</si>
  <si>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</si>
  <si>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</si>
  <si>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</si>
  <si>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</si>
  <si>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</si>
  <si>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</si>
  <si>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</si>
  <si>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</si>
  <si>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</si>
  <si>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</si>
  <si>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</si>
  <si>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</si>
  <si>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</si>
  <si>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</si>
  <si>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</si>
  <si>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</si>
  <si>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</si>
  <si>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</si>
  <si>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</si>
  <si>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</si>
  <si>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</si>
  <si>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</si>
  <si>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</si>
  <si>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</si>
  <si>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</si>
  <si>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</si>
  <si>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</si>
  <si>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</si>
  <si>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</si>
  <si>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</si>
  <si>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</si>
  <si>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</si>
  <si>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</si>
  <si>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</si>
  <si>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</si>
  <si>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</si>
  <si>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</si>
  <si>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</si>
  <si>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</si>
  <si>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</si>
  <si>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</si>
  <si>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</si>
  <si>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</si>
  <si>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</si>
  <si>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</si>
  <si>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</si>
  <si>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</si>
  <si>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</si>
  <si>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</si>
  <si>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</si>
  <si>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</si>
  <si>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</si>
  <si>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</si>
  <si>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</si>
  <si>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</si>
  <si>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</si>
  <si>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</si>
  <si>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</si>
  <si>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</si>
  <si>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</si>
  <si>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</si>
  <si>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</si>
  <si>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</si>
  <si>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</si>
  <si>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</si>
  <si>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</si>
  <si>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</si>
  <si>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</si>
  <si>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</si>
  <si>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</si>
  <si>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</si>
  <si>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</si>
  <si>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</si>
  <si>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</si>
  <si>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</si>
  <si>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</si>
  <si>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</si>
  <si>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</si>
  <si>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</si>
  <si>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</si>
  <si>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</si>
  <si>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</si>
  <si>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</si>
  <si>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</si>
  <si>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</si>
  <si>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</si>
  <si>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</si>
  <si>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</si>
  <si>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</si>
  <si>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</si>
  <si>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</si>
  <si>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</si>
  <si>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</si>
  <si>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</si>
  <si>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</si>
  <si>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</si>
  <si>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</si>
  <si>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</si>
  <si>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</si>
  <si>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</si>
  <si>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</si>
  <si>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</si>
  <si>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</si>
  <si>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</si>
  <si>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</si>
  <si>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</si>
  <si>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</si>
  <si>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</si>
  <si>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</si>
  <si>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</si>
  <si>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</si>
  <si>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</si>
  <si>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</si>
  <si>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</si>
  <si>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</si>
  <si>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</si>
  <si>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</si>
  <si>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</si>
  <si>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</si>
  <si>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</si>
  <si>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</si>
  <si>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</si>
  <si>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</si>
  <si>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</si>
  <si>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</si>
  <si>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</si>
  <si>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</si>
  <si>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</si>
  <si>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</si>
  <si>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</si>
  <si>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</si>
  <si>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</si>
  <si>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</si>
  <si>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</si>
  <si>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</si>
  <si>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</si>
  <si>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</si>
  <si>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</si>
  <si>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</si>
  <si>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</si>
  <si>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</si>
  <si>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</si>
  <si>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</si>
  <si>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</si>
  <si>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</si>
  <si>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</si>
  <si>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</si>
  <si>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</si>
  <si>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</si>
  <si>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</si>
  <si>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</si>
  <si>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</si>
  <si>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</si>
  <si>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</si>
  <si>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</si>
  <si>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</si>
  <si>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</si>
  <si>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</si>
  <si>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</si>
  <si>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</si>
  <si>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</si>
  <si>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</si>
  <si>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</si>
  <si>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</si>
  <si>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</si>
  <si>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</si>
  <si>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</si>
  <si>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</si>
  <si>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</si>
  <si>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</si>
  <si>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</si>
  <si>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</si>
  <si>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</si>
  <si>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</si>
  <si>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</si>
  <si>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</si>
  <si>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</si>
  <si>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</si>
  <si>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</si>
  <si>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</si>
  <si>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</si>
  <si>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</si>
  <si>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</si>
  <si>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</si>
  <si>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</si>
  <si>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</si>
  <si>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</si>
  <si>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</si>
  <si>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</si>
  <si>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</si>
  <si>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</si>
  <si>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</si>
  <si>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</si>
  <si>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</si>
  <si>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</si>
  <si>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</si>
  <si>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</si>
  <si>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</si>
  <si>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</si>
  <si>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</si>
  <si>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</si>
  <si>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</si>
  <si>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</si>
  <si>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</si>
  <si>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</si>
  <si>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</si>
  <si>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</si>
  <si>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</si>
  <si>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</si>
  <si>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</si>
  <si>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</si>
  <si>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</si>
  <si>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</si>
  <si>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</si>
  <si>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</si>
  <si>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</si>
  <si>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</si>
  <si>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</si>
  <si>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</si>
  <si>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</si>
  <si>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</si>
  <si>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</si>
  <si>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</si>
  <si>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</si>
  <si>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</si>
  <si>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</si>
  <si>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</si>
  <si>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</si>
  <si>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</si>
  <si>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</si>
  <si>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</si>
  <si>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</si>
  <si>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</si>
  <si>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</si>
  <si>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</si>
  <si>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</si>
  <si>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</si>
  <si>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</si>
  <si>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</si>
  <si>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</si>
  <si>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</si>
  <si>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</si>
  <si>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</si>
  <si>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</si>
  <si>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</si>
  <si>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</si>
  <si>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</si>
  <si>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</si>
  <si>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</si>
  <si>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</si>
  <si>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</si>
  <si>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</si>
  <si>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</si>
  <si>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</si>
  <si>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</si>
  <si>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</si>
  <si>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</si>
  <si>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</si>
  <si>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</si>
  <si>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</si>
  <si>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</si>
  <si>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</si>
  <si>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</si>
  <si>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</si>
  <si>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</si>
  <si>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</si>
  <si>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</si>
  <si>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</si>
  <si>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</si>
  <si>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</si>
  <si>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</si>
  <si>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</si>
  <si>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</si>
  <si>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</si>
  <si>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</si>
  <si>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</si>
  <si>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</si>
  <si>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</si>
  <si>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</si>
  <si>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</si>
  <si>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</si>
  <si>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</si>
  <si>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</si>
  <si>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</si>
  <si>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</si>
  <si>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</si>
  <si>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</si>
  <si>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</si>
  <si>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</si>
  <si>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</si>
  <si>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</si>
  <si>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</si>
  <si>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</si>
  <si>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</si>
  <si>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</si>
  <si>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</si>
  <si>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</si>
  <si>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</si>
  <si>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</si>
  <si>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</si>
  <si>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</si>
  <si>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</si>
  <si>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</si>
  <si>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</si>
  <si>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</si>
  <si>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</si>
  <si>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</si>
  <si>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</si>
  <si>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</si>
  <si>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</si>
  <si>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</si>
  <si>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</si>
  <si>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</si>
  <si>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</si>
  <si>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</si>
  <si>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</si>
  <si>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</si>
  <si>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</si>
  <si>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</si>
  <si>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</si>
  <si>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</si>
  <si>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</t>
  </si>
  <si>
    <t>(All)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</si>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</sst>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A-4204-A8DB-B2B60A9EA94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A-4204-A8DB-B2B60A9EA94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A-4204-A8DB-B2B60A9EA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663424"/>
        <c:axId val="813368480"/>
      </c:lineChart>
      <c:catAx>
        <c:axId val="8896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68480"/>
        <c:crosses val="autoZero"/>
        <c:auto val="1"/>
        <c:lblAlgn val="ctr"/>
        <c:lblOffset val="100"/>
        <c:noMultiLvlLbl val="0"/>
      </c:catAx>
      <c:valAx>
        <c:axId val="81336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C-45F1-97D3-6882B872A89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C-45F1-97D3-6882B872A89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C-45F1-97D3-6882B872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964736"/>
        <c:axId val="891961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ADC-45F1-97D3-6882B872A89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ADC-45F1-97D3-6882B872A89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ADC-45F1-97D3-6882B872A89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ADC-45F1-97D3-6882B872A89F}"/>
                  </c:ext>
                </c:extLst>
              </c15:ser>
            </c15:filteredLineSeries>
          </c:ext>
        </c:extLst>
      </c:lineChart>
      <c:catAx>
        <c:axId val="89196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61824"/>
        <c:crosses val="autoZero"/>
        <c:auto val="1"/>
        <c:lblAlgn val="ctr"/>
        <c:lblOffset val="100"/>
        <c:noMultiLvlLbl val="0"/>
      </c:catAx>
      <c:valAx>
        <c:axId val="8919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6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1-4E27-9F31-7EC2F94534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1-4E27-9F31-7EC2F94534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1-4E27-9F31-7EC2F94534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41-4E27-9F31-7EC2F945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395760"/>
        <c:axId val="1662396176"/>
      </c:barChart>
      <c:catAx>
        <c:axId val="16623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96176"/>
        <c:crosses val="autoZero"/>
        <c:auto val="1"/>
        <c:lblAlgn val="ctr"/>
        <c:lblOffset val="100"/>
        <c:noMultiLvlLbl val="0"/>
      </c:catAx>
      <c:valAx>
        <c:axId val="16623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3-4959-8B24-72E88AF2578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3-4959-8B24-72E88AF2578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3-4959-8B24-72E88AF2578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63-4959-8B24-72E88AF2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633168"/>
        <c:axId val="1657629840"/>
      </c:lineChart>
      <c:catAx>
        <c:axId val="165763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629840"/>
        <c:crosses val="autoZero"/>
        <c:auto val="1"/>
        <c:lblAlgn val="ctr"/>
        <c:lblOffset val="100"/>
        <c:noMultiLvlLbl val="0"/>
      </c:catAx>
      <c:valAx>
        <c:axId val="16576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63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F-46E7-AAFD-04AB07C8C4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F-46E7-AAFD-04AB07C8C4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F-46E7-AAFD-04AB07C8C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973152"/>
        <c:axId val="1657972320"/>
      </c:barChart>
      <c:catAx>
        <c:axId val="16579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72320"/>
        <c:crosses val="autoZero"/>
        <c:auto val="1"/>
        <c:lblAlgn val="ctr"/>
        <c:lblOffset val="100"/>
        <c:noMultiLvlLbl val="0"/>
      </c:catAx>
      <c:valAx>
        <c:axId val="165797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156210</xdr:rowOff>
    </xdr:from>
    <xdr:to>
      <xdr:col>14</xdr:col>
      <xdr:colOff>358140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E4D3B-BA61-47EA-A9A6-93D1A7472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11</xdr:row>
      <xdr:rowOff>171450</xdr:rowOff>
    </xdr:from>
    <xdr:to>
      <xdr:col>4</xdr:col>
      <xdr:colOff>830580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33E0B-9353-427D-B3C4-9459EF78A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80010</xdr:rowOff>
    </xdr:from>
    <xdr:to>
      <xdr:col>6</xdr:col>
      <xdr:colOff>274320</xdr:colOff>
      <xdr:row>29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9FC97-FD37-46A5-97F1-082348784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7620</xdr:rowOff>
    </xdr:from>
    <xdr:to>
      <xdr:col>6</xdr:col>
      <xdr:colOff>441960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0965D-CC15-46C0-B142-DE6E13DD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716280</xdr:colOff>
      <xdr:row>5</xdr:row>
      <xdr:rowOff>34290</xdr:rowOff>
    </xdr:from>
    <xdr:to>
      <xdr:col>7</xdr:col>
      <xdr:colOff>381000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F0A79-A318-476A-98C1-754E0A882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ena Strohmayer" refreshedDate="44365.866974537035" createdVersion="7" refreshedVersion="7" minRefreshableVersion="3" recordCount="4114" xr:uid="{34183A6C-9D4E-4769-939C-6647960C58E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ena Strohmayer" refreshedDate="44365.87998784722" createdVersion="7" refreshedVersion="7" minRefreshableVersion="3" recordCount="4114" xr:uid="{885D1F61-30EB-4446-9E4E-CA82FC1F24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ena Strohmayer" refreshedDate="44373.412186574074" createdVersion="7" refreshedVersion="7" minRefreshableVersion="3" recordCount="4114" xr:uid="{48379075-B7D1-44EB-8CC9-CFBEB67CC61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1F2CF-3FE0-4362-A31F-1FDD079DA50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5" baseItem="0"/>
  </dataFields>
  <chartFormats count="7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8B515-67E5-469B-B0D0-E7EB53AEDE1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6B4BF-5664-40C6-B003-5997ADEF38D2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F889A-9863-432D-A17A-7C587566A0B9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1F5E-6EB4-4755-BF9C-6913F97CCF67}">
  <dimension ref="A1:E18"/>
  <sheetViews>
    <sheetView tabSelected="1" workbookViewId="0">
      <selection activeCell="F6" sqref="F6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t="s">
        <v>8358</v>
      </c>
      <c r="B1" t="s">
        <v>8315</v>
      </c>
    </row>
    <row r="2" spans="1:5" x14ac:dyDescent="0.3">
      <c r="A2" t="s">
        <v>8416</v>
      </c>
      <c r="B2" t="s">
        <v>8417</v>
      </c>
    </row>
    <row r="4" spans="1:5" x14ac:dyDescent="0.3">
      <c r="A4" t="s">
        <v>8418</v>
      </c>
      <c r="B4" t="s">
        <v>8360</v>
      </c>
    </row>
    <row r="5" spans="1:5" x14ac:dyDescent="0.3">
      <c r="A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7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7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7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7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7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7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7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7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7" t="s">
        <v>8370</v>
      </c>
      <c r="B15">
        <v>65</v>
      </c>
      <c r="C15">
        <v>50</v>
      </c>
      <c r="E15">
        <v>115</v>
      </c>
    </row>
    <row r="16" spans="1:5" x14ac:dyDescent="0.3">
      <c r="A16" s="17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7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7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DEFF-A3E7-4A69-BDE5-5739DCDAE882}">
  <dimension ref="A1:H13"/>
  <sheetViews>
    <sheetView workbookViewId="0">
      <selection activeCell="F13" sqref="F1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</cols>
  <sheetData>
    <row r="1" spans="1:8" x14ac:dyDescent="0.3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3">
      <c r="A2" t="s">
        <v>8404</v>
      </c>
      <c r="B2">
        <f>COUNTIFS(Kickstarter!D:D, "&lt;1000", Kickstarter!F:F, "=successful", Kickstarter!R:R, "=plays")</f>
        <v>141</v>
      </c>
      <c r="C2">
        <f>COUNTIFS(Kickstarter!D:D, "&lt;1000", Kickstarter!F:F, "=failed", Kickstarter!R:R, "=plays")</f>
        <v>45</v>
      </c>
      <c r="D2">
        <f>COUNTIFS(Kickstarter!D:D, "&lt;1000", Kickstarter!F:F, "=Canceled", Kickstarter!R:R, 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8405</v>
      </c>
      <c r="B3">
        <f>COUNTIFS(Kickstarter!D:D, "&gt;=1000", Kickstarter!F:F, "=successful", Kickstarter!R:R, "=plays", Kickstarter!D:D, "&lt;=4999")</f>
        <v>388</v>
      </c>
      <c r="C3">
        <f>COUNTIFS(Kickstarter!D:D, "&gt;=1000", Kickstarter!F:F, "=failed", Kickstarter!R:R, "=plays", Kickstarter!D:D, "&lt;=4999")</f>
        <v>146</v>
      </c>
      <c r="D3">
        <f>COUNTIFS(Kickstarter!D:D, "&gt;=1000", Kickstarter!F:F, "=Canceled", Kickstarter!R:R, "=plays", Kickstarter!D:D, 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8406</v>
      </c>
      <c r="B4">
        <f>COUNTIFS(Kickstarter!D:D, "&gt;=5000", Kickstarter!F:F, "=successful", Kickstarter!R:R, "=plays", Kickstarter!D:D, "&lt;=9999")</f>
        <v>93</v>
      </c>
      <c r="C4">
        <f>COUNTIFS(Kickstarter!D:D, "&gt;=5000", Kickstarter!F:F, "=failed", Kickstarter!R:R, "=plays", Kickstarter!D:D, "&lt;=9999")</f>
        <v>76</v>
      </c>
      <c r="D4">
        <f>COUNTIFS(Kickstarter!D:D, "&gt;=5000", Kickstarter!F:F, "=Canceled", Kickstarter!R:R, "=plays", Kickstarter!D:D, 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8407</v>
      </c>
      <c r="B5">
        <f>COUNTIFS(Kickstarter!D:D, "&gt;=10000", Kickstarter!F:F, "=successful", Kickstarter!R:R, "=plays", Kickstarter!D:D, "&lt;=14999")</f>
        <v>39</v>
      </c>
      <c r="C5">
        <f>COUNTIFS(Kickstarter!D:D, "&gt;=10000", Kickstarter!F:F, "=failed", Kickstarter!R:R, "=plays", Kickstarter!D:D, "&lt;=14999")</f>
        <v>33</v>
      </c>
      <c r="D5">
        <f>COUNTIFS(Kickstarter!D:D, "&gt;=10000", Kickstarter!F:F, "=Canceled", Kickstarter!R:R, "=plays", Kickstarter!D:D, 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8408</v>
      </c>
      <c r="B6">
        <f>COUNTIFS(Kickstarter!D:D, "&gt;=15000", Kickstarter!F:F, "=successful", Kickstarter!R:R, "=plays", Kickstarter!D:D, "&lt;=19999")</f>
        <v>12</v>
      </c>
      <c r="C6">
        <f>COUNTIFS(Kickstarter!D:D, "&gt;=15000", Kickstarter!F:F, "=failed", Kickstarter!R:R, "=plays", Kickstarter!D:D, "&lt;=19999")</f>
        <v>12</v>
      </c>
      <c r="D6">
        <f>COUNTIFS(Kickstarter!D:D, "&gt;=15000", Kickstarter!F:F, "=Canceled", Kickstarter!R:R, "=plays", Kickstarter!D:D, 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8409</v>
      </c>
      <c r="B7">
        <f>COUNTIFS(Kickstarter!D:D, "&gt;=20000", Kickstarter!F:F, "=successful", Kickstarter!R:R, "=plays", Kickstarter!D:D, "&lt;=24999")</f>
        <v>9</v>
      </c>
      <c r="C7">
        <f>COUNTIFS(Kickstarter!D:D, "&gt;=20000", Kickstarter!F:F, "=failed", Kickstarter!R:R, "=plays", Kickstarter!D:D,"&lt;=24999")</f>
        <v>11</v>
      </c>
      <c r="D7">
        <f>COUNTIFS(Kickstarter!D:D, "&gt;=20000", Kickstarter!F:F, "=Canceled", Kickstarter!R:R, "=plays", Kickstarter!D:D, 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8410</v>
      </c>
      <c r="B8">
        <f>COUNTIFS(Kickstarter!D:D, "&gt;=25000", Kickstarter!F:F, "=successful", Kickstarter!R:R, "=plays", Kickstarter!D:D, "&lt;=29999")</f>
        <v>1</v>
      </c>
      <c r="C8">
        <f>COUNTIFS(Kickstarter!D:D, "&gt;=25000", Kickstarter!F:F, "=failed", Kickstarter!R:R, "=plays", Kickstarter!D:D, "&lt;=29999")</f>
        <v>4</v>
      </c>
      <c r="D8">
        <f>COUNTIFS(Kickstarter!D:D, "&gt;=25000", Kickstarter!F:F, "=Canceled", Kickstarter!R:R, "=plays", Kickstarter!D:D, 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8411</v>
      </c>
      <c r="B9">
        <f>COUNTIFS(Kickstarter!D:D, "&gt;=30000", Kickstarter!F:F, "=successful", Kickstarter!R:R, "=plays", Kickstarter!D:D, "&lt;=34999")</f>
        <v>3</v>
      </c>
      <c r="C9">
        <f>COUNTIFS(Kickstarter!D:D, "&gt;=30000", Kickstarter!F:F, "=failed", Kickstarter!R:R, "=plays", Kickstarter!D:D, "&lt;=34999")</f>
        <v>8</v>
      </c>
      <c r="D9">
        <f>COUNTIFS(Kickstarter!D:D, "&gt;=30000", Kickstarter!F:F, "=Canceled", Kickstarter!R:R, "=plays", Kickstarter!D:D, 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8412</v>
      </c>
      <c r="B10">
        <f>COUNTIFS(Kickstarter!D:D, "&gt;=35000", Kickstarter!F:F, "=successful", Kickstarter!R:R, "=plays", Kickstarter!D:D, "&lt;=39999")</f>
        <v>4</v>
      </c>
      <c r="C10">
        <f>COUNTIFS(Kickstarter!D:D, "&gt;=35000", Kickstarter!F:F, "=failed", Kickstarter!R:R, "=plays", Kickstarter!D:D, "&lt;=39999")</f>
        <v>2</v>
      </c>
      <c r="D10">
        <f>COUNTIFS(Kickstarter!D:D, "&gt;=35000", Kickstarter!F:F, "=Canceled", Kickstarter!R:R, "=plays", Kickstarter!D:D, 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8413</v>
      </c>
      <c r="B11">
        <f>COUNTIFS(Kickstarter!D:D, "&gt;=40000", Kickstarter!F:F, "=successful", Kickstarter!R:R, "=plays", Kickstarter!D:D, "&lt;=44999")</f>
        <v>2</v>
      </c>
      <c r="C11">
        <f>COUNTIFS(Kickstarter!D:D, "&gt;=40000", Kickstarter!F:F, "=failed", Kickstarter!R:R, "=plays", Kickstarter!D:D, "&lt;=44999")</f>
        <v>1</v>
      </c>
      <c r="D11">
        <f>COUNTIFS(Kickstarter!D:D, "&gt;=40000", Kickstarter!F:F, "=Canceled", Kickstarter!R:R, "=plays", Kickstarter!D:D, 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8414</v>
      </c>
      <c r="B12">
        <f>COUNTIFS(Kickstarter!D:D, "&gt;=45000", Kickstarter!F:F, "=successful", Kickstarter!R:R, "=plays", Kickstarter!D:D, "&lt;=49999")</f>
        <v>0</v>
      </c>
      <c r="C12">
        <f>COUNTIFS(Kickstarter!D:D, "&gt;=45000", Kickstarter!F:F, "=failed", Kickstarter!R:R, "=plays", Kickstarter!D:D, "&lt;=49999")</f>
        <v>1</v>
      </c>
      <c r="D12">
        <f>COUNTIFS(Kickstarter!D:D, "&gt;=45000", Kickstarter!F:F, "=Canceled", Kickstarter!R:R, "=plays", Kickstarter!D:D, 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8415</v>
      </c>
      <c r="B13">
        <f>COUNTIFS(Kickstarter!D:D, "&gt;50000", Kickstarter!F:F, "=successful", Kickstarter!R:R, "=plays")</f>
        <v>2</v>
      </c>
      <c r="C13">
        <f>COUNTIFS(Kickstarter!D:D, "&gt;50000", Kickstarter!F:F, "=failed", Kickstarter!R:R, "=plays")</f>
        <v>10</v>
      </c>
      <c r="D13">
        <f>COUNTIFS(Kickstarter!D:D, "&gt;50000", Kickstarter!F:F, "=Canceled", Kickstarter!R:R, "=plays")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7" zoomScaleNormal="117" workbookViewId="0">
      <pane ySplit="1" topLeftCell="A4" activePane="bottomLeft" state="frozen"/>
      <selection pane="bottomLeft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(((J67/60)/60)/24+DATE(1970,1,1))</f>
        <v>41835.821226851855</v>
      </c>
      <c r="T67" s="16">
        <f t="shared" ref="T67:T130" si="7">(((I67/60)/60)/24+DATE(1970,1,1))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(((J131/60)/60)/24+DATE(1970,1,1))</f>
        <v>41882.937303240738</v>
      </c>
      <c r="T131" s="16">
        <f t="shared" ref="T131:T194" si="11">(((I131/60)/60)/24+DATE(1970,1,1))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(((J195/60)/60)/24+DATE(1970,1,1))</f>
        <v>41911.934791666667</v>
      </c>
      <c r="T195" s="16">
        <f t="shared" ref="T195:T258" si="15">(((I195/60)/60)/24+DATE(1970,1,1))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(((J259/60)/60)/24+DATE(1970,1,1))</f>
        <v>42479.626875000002</v>
      </c>
      <c r="T259" s="16">
        <f t="shared" ref="T259:T322" si="19">(((I259/60)/60)/24+DATE(1970,1,1))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(((J323/60)/60)/24+DATE(1970,1,1))</f>
        <v>42647.446597222224</v>
      </c>
      <c r="T323" s="16">
        <f t="shared" ref="T323:T386" si="23">(((I323/60)/60)/24+DATE(1970,1,1))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(((J387/60)/60)/24+DATE(1970,1,1))</f>
        <v>41934.584502314814</v>
      </c>
      <c r="T387" s="16">
        <f t="shared" ref="T387:T450" si="27">(((I387/60)/60)/24+DATE(1970,1,1))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(((J451/60)/60)/24+DATE(1970,1,1))</f>
        <v>41534.568113425928</v>
      </c>
      <c r="T451" s="16">
        <f t="shared" ref="T451:T514" si="31">(((I451/60)/60)/24+DATE(1970,1,1))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(((J515/60)/60)/24+DATE(1970,1,1))</f>
        <v>42552.653993055559</v>
      </c>
      <c r="T515" s="16">
        <f t="shared" ref="T515:T578" si="35">(((I515/60)/60)/24+DATE(1970,1,1))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(((J579/60)/60)/24+DATE(1970,1,1))</f>
        <v>42450.589143518519</v>
      </c>
      <c r="T579" s="16">
        <f t="shared" ref="T579:T642" si="39">(((I579/60)/60)/24+DATE(1970,1,1))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(((J643/60)/60)/24+DATE(1970,1,1))</f>
        <v>42199.57</v>
      </c>
      <c r="T643" s="16">
        <f t="shared" ref="T643:T706" si="43">(((I643/60)/60)/24+DATE(1970,1,1))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(((J707/60)/60)/24+DATE(1970,1,1))</f>
        <v>42726.491643518515</v>
      </c>
      <c r="T707" s="16">
        <f t="shared" ref="T707:T770" si="47">(((I707/60)/60)/24+DATE(1970,1,1))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(((J771/60)/60)/24+DATE(1970,1,1))</f>
        <v>41604.996458333335</v>
      </c>
      <c r="T771" s="16">
        <f t="shared" ref="T771:T834" si="51">(((I771/60)/60)/24+DATE(1970,1,1))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(((J835/60)/60)/24+DATE(1970,1,1))</f>
        <v>41718.878182870372</v>
      </c>
      <c r="T835" s="16">
        <f t="shared" ref="T835:T898" si="55">(((I835/60)/60)/24+DATE(1970,1,1))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(((J899/60)/60)/24+DATE(1970,1,1))</f>
        <v>41211.688750000001</v>
      </c>
      <c r="T899" s="16">
        <f t="shared" ref="T899:T962" si="59">(((I899/60)/60)/24+DATE(1970,1,1))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(((J963/60)/60)/24+DATE(1970,1,1))</f>
        <v>42740.693692129629</v>
      </c>
      <c r="T963" s="16">
        <f t="shared" ref="T963:T1026" si="63">(((I963/60)/60)/24+DATE(1970,1,1))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(((J1027/60)/60)/24+DATE(1970,1,1))</f>
        <v>42049.833761574075</v>
      </c>
      <c r="T1027" s="16">
        <f t="shared" ref="T1027:T1090" si="67">(((I1027/60)/60)/24+DATE(1970,1,1))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(((J1091/60)/60)/24+DATE(1970,1,1))</f>
        <v>42151.189525462964</v>
      </c>
      <c r="T1091" s="16">
        <f t="shared" ref="T1091:T1154" si="71">(((I1091/60)/60)/24+DATE(1970,1,1))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(((J1155/60)/60)/24+DATE(1970,1,1))</f>
        <v>42143.714178240742</v>
      </c>
      <c r="T1155" s="16">
        <f t="shared" ref="T1155:T1218" si="75">(((I1155/60)/60)/24+DATE(1970,1,1))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(((J1219/60)/60)/24+DATE(1970,1,1))</f>
        <v>42535.809490740736</v>
      </c>
      <c r="T1219" s="16">
        <f t="shared" ref="T1219:T1282" si="79">(((I1219/60)/60)/24+DATE(1970,1,1))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(((J1283/60)/60)/24+DATE(1970,1,1))</f>
        <v>41463.743472222224</v>
      </c>
      <c r="T1283" s="16">
        <f t="shared" ref="T1283:T1346" si="83">(((I1283/60)/60)/24+DATE(1970,1,1))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(((J1347/60)/60)/24+DATE(1970,1,1))</f>
        <v>41799.814340277779</v>
      </c>
      <c r="T1347" s="16">
        <f t="shared" ref="T1347:T1410" si="87">(((I1347/60)/60)/24+DATE(1970,1,1))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(((J1411/60)/60)/24+DATE(1970,1,1))</f>
        <v>41945.133506944447</v>
      </c>
      <c r="T1411" s="16">
        <f t="shared" ref="T1411:T1474" si="91">(((I1411/60)/60)/24+DATE(1970,1,1))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(((J1475/60)/60)/24+DATE(1970,1,1))</f>
        <v>40939.979618055557</v>
      </c>
      <c r="T1475" s="16">
        <f t="shared" ref="T1475:T1538" si="95">(((I1475/60)/60)/24+DATE(1970,1,1))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(((J1539/60)/60)/24+DATE(1970,1,1))</f>
        <v>42552.315127314811</v>
      </c>
      <c r="T1539" s="16">
        <f t="shared" ref="T1539:T1602" si="99">(((I1539/60)/60)/24+DATE(1970,1,1))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(((J1603/60)/60)/24+DATE(1970,1,1))</f>
        <v>40638.092974537038</v>
      </c>
      <c r="T1603" s="16">
        <f t="shared" ref="T1603:T1666" si="103">(((I1603/60)/60)/24+DATE(1970,1,1))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(((J1667/60)/60)/24+DATE(1970,1,1))</f>
        <v>40564.649456018517</v>
      </c>
      <c r="T1667" s="16">
        <f t="shared" ref="T1667:T1730" si="107">(((I1667/60)/60)/24+DATE(1970,1,1))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(((J1731/60)/60)/24+DATE(1970,1,1))</f>
        <v>42471.052152777775</v>
      </c>
      <c r="T1731" s="16">
        <f t="shared" ref="T1731:T1794" si="111">(((I1731/60)/60)/24+DATE(1970,1,1))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(((J1795/60)/60)/24+DATE(1970,1,1))</f>
        <v>41940.89166666667</v>
      </c>
      <c r="T1795" s="16">
        <f t="shared" ref="T1795:T1858" si="115">(((I1795/60)/60)/24+DATE(1970,1,1))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(((J1859/60)/60)/24+DATE(1970,1,1))</f>
        <v>41864.76866898148</v>
      </c>
      <c r="T1859" s="16">
        <f t="shared" ref="T1859:T1922" si="119">(((I1859/60)/60)/24+DATE(1970,1,1))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(((J1923/60)/60)/24+DATE(1970,1,1))</f>
        <v>41074.221562500003</v>
      </c>
      <c r="T1923" s="16">
        <f t="shared" ref="T1923:T1986" si="123">(((I1923/60)/60)/24+DATE(1970,1,1))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(((J1987/60)/60)/24+DATE(1970,1,1))</f>
        <v>42555.698738425926</v>
      </c>
      <c r="T1987" s="16">
        <f t="shared" ref="T1987:T2050" si="127">(((I1987/60)/60)/24+DATE(1970,1,1))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(((J2051/60)/60)/24+DATE(1970,1,1))</f>
        <v>41575.527349537035</v>
      </c>
      <c r="T2051" s="16">
        <f t="shared" ref="T2051:T2114" si="131">(((I2051/60)/60)/24+DATE(1970,1,1))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(((J2115/60)/60)/24+DATE(1970,1,1))</f>
        <v>41870.86546296296</v>
      </c>
      <c r="T2115" s="16">
        <f t="shared" ref="T2115:T2178" si="135">(((I2115/60)/60)/24+DATE(1970,1,1))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(((J2179/60)/60)/24+DATE(1970,1,1))</f>
        <v>42502.250775462962</v>
      </c>
      <c r="T2179" s="16">
        <f t="shared" ref="T2179:T2242" si="139">(((I2179/60)/60)/24+DATE(1970,1,1))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(((J2243/60)/60)/24+DATE(1970,1,1))</f>
        <v>42766.827546296292</v>
      </c>
      <c r="T2243" s="16">
        <f t="shared" ref="T2243:T2306" si="143">(((I2243/60)/60)/24+DATE(1970,1,1))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(((J2307/60)/60)/24+DATE(1970,1,1))</f>
        <v>41834.695277777777</v>
      </c>
      <c r="T2307" s="16">
        <f t="shared" ref="T2307:T2370" si="147">(((I2307/60)/60)/24+DATE(1970,1,1))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(((J2371/60)/60)/24+DATE(1970,1,1))</f>
        <v>42380.812627314815</v>
      </c>
      <c r="T2371" s="16">
        <f t="shared" ref="T2371:T2434" si="151">(((I2371/60)/60)/24+DATE(1970,1,1))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(((J2435/60)/60)/24+DATE(1970,1,1))</f>
        <v>42397.89980324074</v>
      </c>
      <c r="T2435" s="16">
        <f t="shared" ref="T2435:T2498" si="155">(((I2435/60)/60)/24+DATE(1970,1,1))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(((J2499/60)/60)/24+DATE(1970,1,1))</f>
        <v>40730.878912037035</v>
      </c>
      <c r="T2499" s="16">
        <f t="shared" ref="T2499:T2562" si="159">(((I2499/60)/60)/24+DATE(1970,1,1))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(((J2563/60)/60)/24+DATE(1970,1,1))</f>
        <v>42260.528807870374</v>
      </c>
      <c r="T2563" s="16">
        <f t="shared" ref="T2563:T2626" si="163">(((I2563/60)/60)/24+DATE(1970,1,1))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(((J2627/60)/60)/24+DATE(1970,1,1))</f>
        <v>42658.810277777782</v>
      </c>
      <c r="T2627" s="16">
        <f t="shared" ref="T2627:T2690" si="167">(((I2627/60)/60)/24+DATE(1970,1,1))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(((J2691/60)/60)/24+DATE(1970,1,1))</f>
        <v>42551.961689814809</v>
      </c>
      <c r="T2691" s="16">
        <f t="shared" ref="T2691:T2754" si="171">(((I2691/60)/60)/24+DATE(1970,1,1))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(((J2755/60)/60)/24+DATE(1970,1,1))</f>
        <v>41117.900729166664</v>
      </c>
      <c r="T2755" s="16">
        <f t="shared" ref="T2755:T2818" si="175">(((I2755/60)/60)/24+DATE(1970,1,1))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(((J2819/60)/60)/24+DATE(1970,1,1))</f>
        <v>42023.634976851856</v>
      </c>
      <c r="T2819" s="16">
        <f t="shared" ref="T2819:T2882" si="179">(((I2819/60)/60)/24+DATE(1970,1,1))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(((J2883/60)/60)/24+DATE(1970,1,1))</f>
        <v>41916.597638888888</v>
      </c>
      <c r="T2883" s="16">
        <f t="shared" ref="T2883:T2946" si="183">(((I2883/60)/60)/24+DATE(1970,1,1))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(((J2947/60)/60)/24+DATE(1970,1,1))</f>
        <v>42118.139583333337</v>
      </c>
      <c r="T2947" s="16">
        <f t="shared" ref="T2947:T3010" si="187">(((I2947/60)/60)/24+DATE(1970,1,1))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(((J3011/60)/60)/24+DATE(1970,1,1))</f>
        <v>41939.569907407407</v>
      </c>
      <c r="T3011" s="16">
        <f t="shared" ref="T3011:T3074" si="191">(((I3011/60)/60)/24+DATE(1970,1,1))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(((J3075/60)/60)/24+DATE(1970,1,1))</f>
        <v>42111.684027777781</v>
      </c>
      <c r="T3075" s="16">
        <f t="shared" ref="T3075:T3138" si="195">(((I3075/60)/60)/24+DATE(1970,1,1))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(((J3139/60)/60)/24+DATE(1970,1,1))</f>
        <v>42807.885057870371</v>
      </c>
      <c r="T3139" s="16">
        <f t="shared" ref="T3139:T3202" si="199">(((I3139/60)/60)/24+DATE(1970,1,1))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(((J3203/60)/60)/24+DATE(1970,1,1))</f>
        <v>41861.767094907409</v>
      </c>
      <c r="T3203" s="16">
        <f t="shared" ref="T3203:T3266" si="203">(((I3203/60)/60)/24+DATE(1970,1,1))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(((J3267/60)/60)/24+DATE(1970,1,1))</f>
        <v>42311.711979166663</v>
      </c>
      <c r="T3267" s="16">
        <f t="shared" ref="T3267:T3330" si="207">(((I3267/60)/60)/24+DATE(1970,1,1))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(((J3331/60)/60)/24+DATE(1970,1,1))</f>
        <v>41837.323009259257</v>
      </c>
      <c r="T3331" s="16">
        <f t="shared" ref="T3331:T3394" si="211">(((I3331/60)/60)/24+DATE(1970,1,1))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(((J3395/60)/60)/24+DATE(1970,1,1))</f>
        <v>41923.921643518523</v>
      </c>
      <c r="T3395" s="16">
        <f t="shared" ref="T3395:T3458" si="215">(((I3395/60)/60)/24+DATE(1970,1,1))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(((J3459/60)/60)/24+DATE(1970,1,1))</f>
        <v>42016.706678240742</v>
      </c>
      <c r="T3459" s="16">
        <f t="shared" ref="T3459:T3522" si="219">(((I3459/60)/60)/24+DATE(1970,1,1))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(((J3523/60)/60)/24+DATE(1970,1,1))</f>
        <v>41881.361342592594</v>
      </c>
      <c r="T3523" s="16">
        <f t="shared" ref="T3523:T3586" si="223">(((I3523/60)/60)/24+DATE(1970,1,1))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(((J3587/60)/60)/24+DATE(1970,1,1))</f>
        <v>41964.716319444444</v>
      </c>
      <c r="T3587" s="16">
        <f t="shared" ref="T3587:T3650" si="227">(((I3587/60)/60)/24+DATE(1970,1,1))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(((J3651/60)/60)/24+DATE(1970,1,1))</f>
        <v>41780.712893518517</v>
      </c>
      <c r="T3651" s="16">
        <f t="shared" ref="T3651:T3714" si="231">(((I3651/60)/60)/24+DATE(1970,1,1))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(((J3715/60)/60)/24+DATE(1970,1,1))</f>
        <v>42505.738032407404</v>
      </c>
      <c r="T3715" s="16">
        <f t="shared" ref="T3715:T3778" si="235">(((I3715/60)/60)/24+DATE(1970,1,1))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(((J3779/60)/60)/24+DATE(1970,1,1))</f>
        <v>41887.111354166671</v>
      </c>
      <c r="T3779" s="16">
        <f t="shared" ref="T3779:T3842" si="239">(((I3779/60)/60)/24+DATE(1970,1,1))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(((J3843/60)/60)/24+DATE(1970,1,1))</f>
        <v>41780.785729166666</v>
      </c>
      <c r="T3843" s="16">
        <f t="shared" ref="T3843:T3906" si="243">(((I3843/60)/60)/24+DATE(1970,1,1))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(((J3907/60)/60)/24+DATE(1970,1,1))</f>
        <v>42124.623877314814</v>
      </c>
      <c r="T3907" s="16">
        <f t="shared" ref="T3907:T3970" si="247">(((I3907/60)/60)/24+DATE(1970,1,1))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(((J3971/60)/60)/24+DATE(1970,1,1))</f>
        <v>42601.854699074072</v>
      </c>
      <c r="T3971" s="16">
        <f t="shared" ref="T3971:T4034" si="251">(((I3971/60)/60)/24+DATE(1970,1,1))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(((J4035/60)/60)/24+DATE(1970,1,1))</f>
        <v>42614.268796296295</v>
      </c>
      <c r="T4035" s="16">
        <f t="shared" ref="T4035:T4098" si="255">(((I4035/60)/60)/24+DATE(1970,1,1))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(((J4099/60)/60)/24+DATE(1970,1,1))</f>
        <v>42344.824502314819</v>
      </c>
      <c r="T4099" s="16">
        <f t="shared" ref="T4099:T4115" si="259">(((I4099/60)/60)/24+DATE(1970,1,1))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B467EBB-C2A7-4E77-B901-2B63B0E26C0D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165F-DB9E-4422-831F-8229B6D28686}">
  <dimension ref="A1:F6"/>
  <sheetViews>
    <sheetView workbookViewId="0">
      <selection activeCell="B12" sqref="B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C31F4-42EA-4B1E-BE5A-9A1A2B9BC999}">
  <dimension ref="A1:F1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370B-28D6-4AEF-B0B5-6B4B35C6EE0C}">
  <dimension ref="A1:C14"/>
  <sheetViews>
    <sheetView workbookViewId="0">
      <selection activeCell="B22" sqref="B22"/>
    </sheetView>
  </sheetViews>
  <sheetFormatPr defaultRowHeight="14.4" x14ac:dyDescent="0.3"/>
  <cols>
    <col min="1" max="1" width="22.441406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49B2F-E6D0-4560-B302-4BCCF5926020}">
  <dimension ref="A1:F6"/>
  <sheetViews>
    <sheetView topLeftCell="B1"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9.88671875" style="3" customWidth="1"/>
    <col min="5" max="5" width="15.6640625" bestFit="1" customWidth="1"/>
  </cols>
  <sheetData>
    <row r="1" spans="1:6" x14ac:dyDescent="0.3">
      <c r="A1" t="s">
        <v>8378</v>
      </c>
      <c r="B1" s="3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3.2" x14ac:dyDescent="0.3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VLOOKUP(Kickstarter!B:B,Kickstarter!B:P,15,FALSE)</f>
        <v>63.92</v>
      </c>
      <c r="F2">
        <f>VLOOKUP(A2,Kickstarter!B:L,11,FALSE)</f>
        <v>39</v>
      </c>
    </row>
    <row r="3" spans="1:6" ht="43.2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VLOOKUP(Kickstarter!B:B,Kickstarter!B:P,15,FALSE)</f>
        <v>185.48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VLOOKUP(Kickstarter!B:B,Kickstarter!B:P,15,FALSE)</f>
        <v>15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VLOOKUP(Kickstarter!B:B,Kickstarter!B:P,15,FALSE)</f>
        <v>69.27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VLOOKUP(Kickstarter!B:B,Kickstarter!B:P,15,FALSE)</f>
        <v>190.55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A184-9107-4BD5-BA7D-D2DCF11D6DF4}">
  <dimension ref="A1:E7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Outcomes based on launch date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Sheena Strohmayer</cp:lastModifiedBy>
  <dcterms:created xsi:type="dcterms:W3CDTF">2017-04-20T15:17:24Z</dcterms:created>
  <dcterms:modified xsi:type="dcterms:W3CDTF">2021-06-26T20:21:43Z</dcterms:modified>
</cp:coreProperties>
</file>