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tables/table1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tables/table13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tables/table1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tables/table1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5.xml" ContentType="application/vnd.openxmlformats-officedocument.spreadsheetml.pivotTable+xml"/>
  <Override PartName="/xl/drawings/drawing15.xml" ContentType="application/vnd.openxmlformats-officedocument.drawing+xml"/>
  <Override PartName="/xl/tables/table16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6.xml" ContentType="application/vnd.openxmlformats-officedocument.spreadsheetml.pivotTable+xml"/>
  <Override PartName="/xl/drawings/drawing16.xml" ContentType="application/vnd.openxmlformats-officedocument.drawing+xml"/>
  <Override PartName="/xl/tables/table17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7.xml" ContentType="application/vnd.openxmlformats-officedocument.spreadsheetml.pivotTable+xml"/>
  <Override PartName="/xl/drawings/drawing17.xml" ContentType="application/vnd.openxmlformats-officedocument.drawing+xml"/>
  <Override PartName="/xl/tables/table18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8.xml" ContentType="application/vnd.openxmlformats-officedocument.spreadsheetml.pivotTable+xml"/>
  <Override PartName="/xl/drawings/drawing18.xml" ContentType="application/vnd.openxmlformats-officedocument.drawing+xml"/>
  <Override PartName="/xl/tables/table19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9.xml" ContentType="application/vnd.openxmlformats-officedocument.spreadsheetml.pivotTable+xml"/>
  <Override PartName="/xl/drawings/drawing19.xml" ContentType="application/vnd.openxmlformats-officedocument.drawing+xml"/>
  <Override PartName="/xl/tables/table20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heet\Downloads\"/>
    </mc:Choice>
  </mc:AlternateContent>
  <xr:revisionPtr revIDLastSave="0" documentId="13_ncr:1_{F95CBEF9-7067-4633-971E-6A7A34FADD74}" xr6:coauthVersionLast="47" xr6:coauthVersionMax="47" xr10:uidLastSave="{00000000-0000-0000-0000-000000000000}"/>
  <bookViews>
    <workbookView xWindow="-108" yWindow="-108" windowWidth="23256" windowHeight="12576" tabRatio="921" xr2:uid="{00000000-000D-0000-FFFF-FFFF00000000}"/>
  </bookViews>
  <sheets>
    <sheet name="Main" sheetId="1" r:id="rId1"/>
    <sheet name="Monthly_growth" sheetId="6" r:id="rId2"/>
    <sheet name="Yearly_growth" sheetId="5" r:id="rId3"/>
    <sheet name="Revenue Pareto" sheetId="9" r:id="rId4"/>
    <sheet name="Volume Pareto" sheetId="10" r:id="rId5"/>
    <sheet name="Sales vs Volume" sheetId="11" r:id="rId6"/>
    <sheet name="Profit vs Revenue" sheetId="23" r:id="rId7"/>
    <sheet name="Profit vs Cost" sheetId="25" r:id="rId8"/>
    <sheet name="Items cost" sheetId="18" r:id="rId9"/>
    <sheet name="Item profit" sheetId="24" r:id="rId10"/>
    <sheet name="Weekday vs Volume" sheetId="12" r:id="rId11"/>
    <sheet name="Weekday vs Revenue" sheetId="27" r:id="rId12"/>
    <sheet name="Month vs Revenue" sheetId="26" r:id="rId13"/>
    <sheet name="Month vs Volume" sheetId="13" r:id="rId14"/>
    <sheet name="Regional Profit" sheetId="15" r:id="rId15"/>
    <sheet name="Region order count" sheetId="20" r:id="rId16"/>
    <sheet name="Regional Volume" sheetId="16" r:id="rId17"/>
    <sheet name="Country wise Revenue" sheetId="17" r:id="rId18"/>
    <sheet name="Country order count" sheetId="21" r:id="rId19"/>
    <sheet name="Sales Channel" sheetId="19" r:id="rId20"/>
  </sheets>
  <calcPr calcId="191029"/>
  <pivotCaches>
    <pivotCache cacheId="74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4" i="9" l="1"/>
  <c r="G5" i="9"/>
  <c r="G6" i="9"/>
  <c r="G7" i="9"/>
  <c r="G8" i="9"/>
  <c r="G9" i="9"/>
  <c r="G10" i="9"/>
  <c r="G11" i="9"/>
  <c r="G12" i="9"/>
  <c r="G13" i="9"/>
  <c r="G14" i="9"/>
  <c r="G15" i="9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9" i="5"/>
  <c r="F10" i="5"/>
  <c r="F11" i="5"/>
  <c r="F5" i="5"/>
  <c r="E4" i="10"/>
  <c r="E5" i="10"/>
  <c r="E13" i="10"/>
  <c r="E12" i="10"/>
  <c r="E9" i="10"/>
  <c r="E15" i="10"/>
  <c r="E6" i="10"/>
  <c r="E8" i="10"/>
  <c r="E7" i="10"/>
  <c r="E10" i="10"/>
  <c r="E14" i="10"/>
  <c r="E11" i="10"/>
  <c r="E11" i="9"/>
  <c r="E10" i="9"/>
  <c r="E15" i="9"/>
  <c r="E14" i="9"/>
  <c r="E6" i="9"/>
  <c r="E13" i="9"/>
  <c r="E4" i="9"/>
  <c r="E5" i="9"/>
  <c r="E7" i="9"/>
  <c r="E12" i="9"/>
  <c r="E9" i="9"/>
  <c r="E8" i="9"/>
  <c r="E7" i="5"/>
  <c r="E6" i="5"/>
  <c r="G49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1" i="6"/>
  <c r="G7" i="6"/>
  <c r="G61" i="6"/>
  <c r="G37" i="6"/>
  <c r="G25" i="6"/>
  <c r="G17" i="6"/>
  <c r="G57" i="6"/>
  <c r="G66" i="6"/>
  <c r="G62" i="6"/>
  <c r="G58" i="6"/>
  <c r="G54" i="6"/>
  <c r="G50" i="6"/>
  <c r="G46" i="6"/>
  <c r="G42" i="6"/>
  <c r="G38" i="6"/>
  <c r="G34" i="6"/>
  <c r="G30" i="6"/>
  <c r="G26" i="6"/>
  <c r="G22" i="6"/>
  <c r="G18" i="6"/>
  <c r="G14" i="6"/>
  <c r="G10" i="6"/>
  <c r="G6" i="6"/>
  <c r="G65" i="6"/>
  <c r="G41" i="6"/>
  <c r="G33" i="6"/>
  <c r="G29" i="6"/>
  <c r="G21" i="6"/>
  <c r="G13" i="6"/>
  <c r="G5" i="6"/>
  <c r="G4" i="6"/>
  <c r="G53" i="6"/>
  <c r="G9" i="6"/>
  <c r="G64" i="6"/>
  <c r="G60" i="6"/>
  <c r="G56" i="6"/>
  <c r="G52" i="6"/>
  <c r="G48" i="6"/>
  <c r="G44" i="6"/>
  <c r="G40" i="6"/>
  <c r="G36" i="6"/>
  <c r="G32" i="6"/>
  <c r="G28" i="6"/>
  <c r="G24" i="6"/>
  <c r="G20" i="6"/>
  <c r="G16" i="6"/>
  <c r="G12" i="6"/>
  <c r="G8" i="6"/>
  <c r="G45" i="6"/>
  <c r="E5" i="5"/>
  <c r="E8" i="5"/>
  <c r="E10" i="5"/>
  <c r="E9" i="5"/>
  <c r="E11" i="5"/>
  <c r="E4" i="5"/>
  <c r="F4" i="10" l="1"/>
  <c r="F5" i="9"/>
  <c r="F4" i="9"/>
  <c r="F6" i="9"/>
  <c r="F7" i="9" s="1"/>
  <c r="F8" i="9" s="1"/>
  <c r="F9" i="9" s="1"/>
  <c r="F10" i="9" s="1"/>
  <c r="F11" i="9" s="1"/>
  <c r="F12" i="9" s="1"/>
  <c r="F13" i="9" s="1"/>
  <c r="F14" i="9" s="1"/>
  <c r="F15" i="9" s="1"/>
  <c r="F8" i="5"/>
  <c r="F6" i="5"/>
  <c r="F7" i="5"/>
  <c r="H45" i="6"/>
  <c r="H8" i="6"/>
  <c r="H12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9" i="6"/>
  <c r="H53" i="6"/>
  <c r="H5" i="6"/>
  <c r="H13" i="6"/>
  <c r="H21" i="6"/>
  <c r="H29" i="6"/>
  <c r="H33" i="6"/>
  <c r="H41" i="6"/>
  <c r="H65" i="6"/>
  <c r="H6" i="6"/>
  <c r="H10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57" i="6"/>
  <c r="H17" i="6"/>
  <c r="H25" i="6"/>
  <c r="H37" i="6"/>
  <c r="H61" i="6"/>
  <c r="H7" i="6"/>
  <c r="H11" i="6"/>
  <c r="H15" i="6"/>
  <c r="H19" i="6"/>
  <c r="H23" i="6"/>
  <c r="H27" i="6"/>
  <c r="H31" i="6"/>
  <c r="H35" i="6"/>
  <c r="H39" i="6"/>
  <c r="H43" i="6"/>
  <c r="H47" i="6"/>
  <c r="H51" i="6"/>
  <c r="H55" i="6"/>
  <c r="H59" i="6"/>
  <c r="H63" i="6"/>
  <c r="H67" i="6"/>
  <c r="H49" i="6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F5" i="10"/>
  <c r="F6" i="10"/>
  <c r="F7" i="10"/>
  <c r="F8" i="10"/>
  <c r="F9" i="10"/>
  <c r="F10" i="10"/>
  <c r="F11" i="10"/>
  <c r="F12" i="10"/>
  <c r="F13" i="10"/>
  <c r="F14" i="10"/>
  <c r="F15" i="10"/>
  <c r="G10" i="10"/>
  <c r="G14" i="10"/>
  <c r="G12" i="10"/>
  <c r="G15" i="10"/>
  <c r="G4" i="10"/>
  <c r="G9" i="10"/>
  <c r="G13" i="10"/>
  <c r="G6" i="10"/>
  <c r="G11" i="10"/>
  <c r="G5" i="10"/>
  <c r="G7" i="10"/>
  <c r="G8" i="10"/>
</calcChain>
</file>

<file path=xl/sharedStrings.xml><?xml version="1.0" encoding="utf-8"?>
<sst xmlns="http://schemas.openxmlformats.org/spreadsheetml/2006/main" count="1363" uniqueCount="163">
  <si>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</si>
  <si>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</si>
  <si>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</si>
  <si>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</si>
  <si>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</si>
  <si>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</si>
  <si>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</si>
  <si>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</si>
  <si>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</si>
  <si>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</si>
  <si>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</si>
  <si>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</si>
  <si>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</si>
  <si>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</si>
  <si>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</si>
  <si>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</si>
  <si>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</si>
  <si>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Offline</t>
  </si>
  <si>
    <t>H</t>
  </si>
  <si>
    <t>Central America and the Caribbean</t>
  </si>
  <si>
    <t>Grenada</t>
  </si>
  <si>
    <t>Cereal</t>
  </si>
  <si>
    <t>Online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</si>
  <si>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</si>
  <si>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</si>
  <si>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</si>
  <si>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</si>
  <si>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</si>
  <si>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</si>
  <si>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</si>
  <si>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</si>
  <si>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</si>
  <si>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</si>
  <si>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</si>
  <si>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</si>
  <si>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M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</si>
  <si>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</si>
  <si>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</si>
  <si>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</si>
  <si>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</si>
  <si>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</si>
  <si>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</si>
  <si>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</si>
  <si>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</si>
  <si>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</si>
  <si>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</si>
  <si>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</si>
  <si>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</si>
  <si>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</si>
  <si>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</si>
  <si>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</si>
  <si>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</si>
  <si>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</si>
  <si>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</si>
  <si>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</si>
  <si>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</si>
  <si>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</si>
  <si>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</si>
  <si>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</si>
  <si>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</si>
  <si>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</si>
  <si>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</si>
  <si>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</si>
  <si>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</si>
  <si>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</si>
  <si>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</si>
  <si>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</si>
  <si>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</si>
  <si>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</si>
  <si>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</si>
  <si>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</si>
  <si>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</si>
  <si>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</si>
  <si>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</si>
  <si>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</si>
  <si>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</si>
  <si>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</si>
  <si>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</si>
  <si>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</si>
  <si>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</si>
  <si>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</si>
  <si>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</si>
  <si>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</si>
  <si>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</si>
  <si>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</si>
  <si>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</si>
  <si>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</si>
  <si>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</si>
  <si>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</si>
  <si>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</si>
  <si>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</si>
  <si>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</si>
  <si>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</si>
  <si>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</si>
  <si>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</si>
  <si>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</si>
  <si>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</si>
  <si>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</si>
  <si>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</si>
  <si>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</si>
  <si>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</si>
  <si>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</si>
  <si>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</si>
  <si>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</si>
  <si>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</si>
  <si>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</si>
  <si>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</si>
  <si>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</si>
  <si>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</si>
  <si>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</si>
  <si>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</si>
  <si>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</si>
  <si>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</si>
  <si>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</si>
  <si>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</si>
  <si>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Units Purchased</t>
  </si>
  <si>
    <t>Weekday</t>
  </si>
  <si>
    <t>Row Labels</t>
  </si>
  <si>
    <t>Grand Total</t>
  </si>
  <si>
    <t>2010</t>
  </si>
  <si>
    <t>2011</t>
  </si>
  <si>
    <t>2012</t>
  </si>
  <si>
    <t>2013</t>
  </si>
  <si>
    <t>2014</t>
  </si>
  <si>
    <t>2015</t>
  </si>
  <si>
    <t>2016</t>
  </si>
  <si>
    <t>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</si>
  <si>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</si>
  <si>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</si>
  <si>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</si>
  <si>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</si>
  <si>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</si>
  <si>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</si>
  <si>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</si>
  <si>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</si>
  <si>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</si>
  <si>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</si>
  <si>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</si>
  <si>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</si>
  <si>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Total Revenue</t>
  </si>
  <si>
    <t>Year</t>
  </si>
  <si>
    <t>Month</t>
  </si>
  <si>
    <t>Monthly Growth</t>
  </si>
  <si>
    <t>Revenue</t>
  </si>
  <si>
    <t>Yearly Growth</t>
  </si>
  <si>
    <t>Year'Month</t>
  </si>
  <si>
    <t>Sum of Revenue</t>
  </si>
  <si>
    <t>Cumulative Sum</t>
  </si>
  <si>
    <t>% of Cumulative Sum</t>
  </si>
  <si>
    <t>Sum of Units Sold</t>
  </si>
  <si>
    <t>Mon</t>
  </si>
  <si>
    <t>Tue</t>
  </si>
  <si>
    <t>Wed</t>
  </si>
  <si>
    <t>Thu</t>
  </si>
  <si>
    <t>Fri</t>
  </si>
  <si>
    <t>Sat</t>
  </si>
  <si>
    <t>Sun</t>
  </si>
  <si>
    <t>Total Units Sold</t>
  </si>
  <si>
    <t>Sum of Total Profit</t>
  </si>
  <si>
    <t>Sum of Total Cost</t>
  </si>
  <si>
    <t>Count of Order ID</t>
  </si>
  <si>
    <t>Total Number of Orders</t>
  </si>
  <si>
    <t>Order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</si>
</sst>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"/>
    <numFmt numFmtId="165" formatCode="_ * #,##0_ ;_ * \-#,##0_ ;_ * &quot;-&quot;??_ ;_ @_ 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0" fillId="0" borderId="0" xfId="1" applyNumberFormat="1" applyFont="1"/>
    <xf numFmtId="0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29"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3" formatCode="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4" formatCode="0.00%"/>
    </dxf>
    <dxf>
      <numFmt numFmtId="2" formatCode="0.00"/>
    </dxf>
    <dxf>
      <numFmt numFmtId="0" formatCode="General"/>
    </dxf>
    <dxf>
      <numFmt numFmtId="2" formatCode="0.00"/>
    </dxf>
    <dxf>
      <numFmt numFmtId="164" formatCode="mmm"/>
    </dxf>
    <dxf>
      <numFmt numFmtId="0" formatCode="General"/>
    </dxf>
    <dxf>
      <numFmt numFmtId="19" formatCode="dd/mm/yy"/>
    </dxf>
    <dxf>
      <numFmt numFmtId="19" formatCode="dd/mm/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Monthly_growth!$G$3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Monthly_growth!$F$4:$F$67</c:f>
              <c:strCache>
                <c:ptCount val="64"/>
                <c:pt idx="0">
                  <c:v>Feb'10</c:v>
                </c:pt>
                <c:pt idx="1">
                  <c:v>May'10</c:v>
                </c:pt>
                <c:pt idx="2">
                  <c:v>Jun'10</c:v>
                </c:pt>
                <c:pt idx="3">
                  <c:v>Jul'10</c:v>
                </c:pt>
                <c:pt idx="4">
                  <c:v>Oct'10</c:v>
                </c:pt>
                <c:pt idx="5">
                  <c:v>Nov'10</c:v>
                </c:pt>
                <c:pt idx="6">
                  <c:v>Dec'10</c:v>
                </c:pt>
                <c:pt idx="7">
                  <c:v>Jan'11</c:v>
                </c:pt>
                <c:pt idx="8">
                  <c:v>Apr'11</c:v>
                </c:pt>
                <c:pt idx="9">
                  <c:v>May'11</c:v>
                </c:pt>
                <c:pt idx="10">
                  <c:v>Jun'11</c:v>
                </c:pt>
                <c:pt idx="11">
                  <c:v>Jul'11</c:v>
                </c:pt>
                <c:pt idx="12">
                  <c:v>Aug'11</c:v>
                </c:pt>
                <c:pt idx="13">
                  <c:v>Sep'11</c:v>
                </c:pt>
                <c:pt idx="14">
                  <c:v>Nov'11</c:v>
                </c:pt>
                <c:pt idx="15">
                  <c:v>Jan'12</c:v>
                </c:pt>
                <c:pt idx="16">
                  <c:v>Feb'12</c:v>
                </c:pt>
                <c:pt idx="17">
                  <c:v>Mar'12</c:v>
                </c:pt>
                <c:pt idx="18">
                  <c:v>Apr'12</c:v>
                </c:pt>
                <c:pt idx="19">
                  <c:v>May'12</c:v>
                </c:pt>
                <c:pt idx="20">
                  <c:v>Jun'12</c:v>
                </c:pt>
                <c:pt idx="21">
                  <c:v>Jul'12</c:v>
                </c:pt>
                <c:pt idx="22">
                  <c:v>Aug'12</c:v>
                </c:pt>
                <c:pt idx="23">
                  <c:v>Sep'12</c:v>
                </c:pt>
                <c:pt idx="24">
                  <c:v>Oct'12</c:v>
                </c:pt>
                <c:pt idx="25">
                  <c:v>Nov'12</c:v>
                </c:pt>
                <c:pt idx="26">
                  <c:v>Jan'13</c:v>
                </c:pt>
                <c:pt idx="27">
                  <c:v>Mar'13</c:v>
                </c:pt>
                <c:pt idx="28">
                  <c:v>Apr'13</c:v>
                </c:pt>
                <c:pt idx="29">
                  <c:v>May'13</c:v>
                </c:pt>
                <c:pt idx="30">
                  <c:v>Jun'13</c:v>
                </c:pt>
                <c:pt idx="31">
                  <c:v>Jul'13</c:v>
                </c:pt>
                <c:pt idx="32">
                  <c:v>Aug'13</c:v>
                </c:pt>
                <c:pt idx="33">
                  <c:v>Sep'13</c:v>
                </c:pt>
                <c:pt idx="34">
                  <c:v>Oct'13</c:v>
                </c:pt>
                <c:pt idx="35">
                  <c:v>Nov'13</c:v>
                </c:pt>
                <c:pt idx="36">
                  <c:v>Dec'13</c:v>
                </c:pt>
                <c:pt idx="37">
                  <c:v>Feb'14</c:v>
                </c:pt>
                <c:pt idx="38">
                  <c:v>Mar'14</c:v>
                </c:pt>
                <c:pt idx="39">
                  <c:v>Apr'14</c:v>
                </c:pt>
                <c:pt idx="40">
                  <c:v>May'14</c:v>
                </c:pt>
                <c:pt idx="41">
                  <c:v>Jun'14</c:v>
                </c:pt>
                <c:pt idx="42">
                  <c:v>Jul'14</c:v>
                </c:pt>
                <c:pt idx="43">
                  <c:v>Aug'14</c:v>
                </c:pt>
                <c:pt idx="44">
                  <c:v>Oct'14</c:v>
                </c:pt>
                <c:pt idx="45">
                  <c:v>Jan'15</c:v>
                </c:pt>
                <c:pt idx="46">
                  <c:v>Feb'15</c:v>
                </c:pt>
                <c:pt idx="47">
                  <c:v>Apr'15</c:v>
                </c:pt>
                <c:pt idx="48">
                  <c:v>Jul'15</c:v>
                </c:pt>
                <c:pt idx="49">
                  <c:v>Aug'15</c:v>
                </c:pt>
                <c:pt idx="50">
                  <c:v>Oct'15</c:v>
                </c:pt>
                <c:pt idx="51">
                  <c:v>Nov'15</c:v>
                </c:pt>
                <c:pt idx="52">
                  <c:v>Jan'16</c:v>
                </c:pt>
                <c:pt idx="53">
                  <c:v>Mar'16</c:v>
                </c:pt>
                <c:pt idx="54">
                  <c:v>Jun'16</c:v>
                </c:pt>
                <c:pt idx="55">
                  <c:v>Jul'16</c:v>
                </c:pt>
                <c:pt idx="56">
                  <c:v>Oct'16</c:v>
                </c:pt>
                <c:pt idx="57">
                  <c:v>Nov'16</c:v>
                </c:pt>
                <c:pt idx="58">
                  <c:v>Dec'16</c:v>
                </c:pt>
                <c:pt idx="59">
                  <c:v>Jan'17</c:v>
                </c:pt>
                <c:pt idx="60">
                  <c:v>Feb'17</c:v>
                </c:pt>
                <c:pt idx="61">
                  <c:v>May'17</c:v>
                </c:pt>
                <c:pt idx="62">
                  <c:v>Aug'17</c:v>
                </c:pt>
                <c:pt idx="63">
                  <c:v>Nov'17</c:v>
                </c:pt>
              </c:strCache>
            </c:strRef>
          </c:cat>
          <c:val>
            <c:numRef>
              <c:f>Monthly_growth!$G$4:$G$67</c:f>
              <c:numCache>
                <c:formatCode>0.00</c:formatCode>
                <c:ptCount val="64"/>
                <c:pt idx="0">
                  <c:v>247956.32</c:v>
                </c:pt>
                <c:pt idx="1">
                  <c:v>2533654</c:v>
                </c:pt>
                <c:pt idx="2">
                  <c:v>4245123.1999999993</c:v>
                </c:pt>
                <c:pt idx="3">
                  <c:v>54319.26</c:v>
                </c:pt>
                <c:pt idx="4">
                  <c:v>6064933.75</c:v>
                </c:pt>
                <c:pt idx="5">
                  <c:v>3458252</c:v>
                </c:pt>
                <c:pt idx="6">
                  <c:v>2581786.39</c:v>
                </c:pt>
                <c:pt idx="7">
                  <c:v>418936.05</c:v>
                </c:pt>
                <c:pt idx="8">
                  <c:v>3421335.79</c:v>
                </c:pt>
                <c:pt idx="9">
                  <c:v>272410.45</c:v>
                </c:pt>
                <c:pt idx="10">
                  <c:v>19103.439999999999</c:v>
                </c:pt>
                <c:pt idx="11">
                  <c:v>3690417.42</c:v>
                </c:pt>
                <c:pt idx="12">
                  <c:v>387002.2</c:v>
                </c:pt>
                <c:pt idx="13">
                  <c:v>574951.92000000004</c:v>
                </c:pt>
                <c:pt idx="14">
                  <c:v>2345008.8000000003</c:v>
                </c:pt>
                <c:pt idx="15">
                  <c:v>4368316.68</c:v>
                </c:pt>
                <c:pt idx="16">
                  <c:v>3121244.33</c:v>
                </c:pt>
                <c:pt idx="17">
                  <c:v>994765.42</c:v>
                </c:pt>
                <c:pt idx="18">
                  <c:v>187695.7</c:v>
                </c:pt>
                <c:pt idx="19">
                  <c:v>3971233.96</c:v>
                </c:pt>
                <c:pt idx="20">
                  <c:v>1342439.67</c:v>
                </c:pt>
                <c:pt idx="21">
                  <c:v>4173105.94</c:v>
                </c:pt>
                <c:pt idx="22">
                  <c:v>1664750.6400000001</c:v>
                </c:pt>
                <c:pt idx="23">
                  <c:v>4648152.7200000007</c:v>
                </c:pt>
                <c:pt idx="24">
                  <c:v>6602507.5999999996</c:v>
                </c:pt>
                <c:pt idx="25">
                  <c:v>824431.86</c:v>
                </c:pt>
                <c:pt idx="26">
                  <c:v>3296425.02</c:v>
                </c:pt>
                <c:pt idx="27">
                  <c:v>835759.1</c:v>
                </c:pt>
                <c:pt idx="28">
                  <c:v>3262562.1</c:v>
                </c:pt>
                <c:pt idx="29">
                  <c:v>4324782.4000000004</c:v>
                </c:pt>
                <c:pt idx="30">
                  <c:v>1212580</c:v>
                </c:pt>
                <c:pt idx="31">
                  <c:v>4220728.8</c:v>
                </c:pt>
                <c:pt idx="32">
                  <c:v>89623.98</c:v>
                </c:pt>
                <c:pt idx="33">
                  <c:v>211540.61</c:v>
                </c:pt>
                <c:pt idx="34">
                  <c:v>745426</c:v>
                </c:pt>
                <c:pt idx="35">
                  <c:v>1957344.4</c:v>
                </c:pt>
                <c:pt idx="36">
                  <c:v>173676.25</c:v>
                </c:pt>
                <c:pt idx="37">
                  <c:v>2014540.36</c:v>
                </c:pt>
                <c:pt idx="38">
                  <c:v>1419101.52</c:v>
                </c:pt>
                <c:pt idx="39">
                  <c:v>1356180.1</c:v>
                </c:pt>
                <c:pt idx="40">
                  <c:v>1901836</c:v>
                </c:pt>
                <c:pt idx="41">
                  <c:v>4722741.24</c:v>
                </c:pt>
                <c:pt idx="42">
                  <c:v>3843039.8499999996</c:v>
                </c:pt>
                <c:pt idx="43">
                  <c:v>20404.71</c:v>
                </c:pt>
                <c:pt idx="44">
                  <c:v>1352370.65</c:v>
                </c:pt>
                <c:pt idx="45">
                  <c:v>5770881</c:v>
                </c:pt>
                <c:pt idx="46">
                  <c:v>1244708.3999999999</c:v>
                </c:pt>
                <c:pt idx="47">
                  <c:v>1561536.48</c:v>
                </c:pt>
                <c:pt idx="48">
                  <c:v>1292409.45</c:v>
                </c:pt>
                <c:pt idx="49">
                  <c:v>6279.09</c:v>
                </c:pt>
                <c:pt idx="50">
                  <c:v>1904138.04</c:v>
                </c:pt>
                <c:pt idx="51">
                  <c:v>648030.4</c:v>
                </c:pt>
                <c:pt idx="52">
                  <c:v>228779.1</c:v>
                </c:pt>
                <c:pt idx="53">
                  <c:v>197883.4</c:v>
                </c:pt>
                <c:pt idx="54">
                  <c:v>956837.58</c:v>
                </c:pt>
                <c:pt idx="55">
                  <c:v>1015192.5399999999</c:v>
                </c:pt>
                <c:pt idx="56">
                  <c:v>221117</c:v>
                </c:pt>
                <c:pt idx="57">
                  <c:v>5876405.1999999993</c:v>
                </c:pt>
                <c:pt idx="58">
                  <c:v>3876652.4</c:v>
                </c:pt>
                <c:pt idx="59">
                  <c:v>2914130.27</c:v>
                </c:pt>
                <c:pt idx="60">
                  <c:v>1117953.6599999999</c:v>
                </c:pt>
                <c:pt idx="61">
                  <c:v>2574057.2000000002</c:v>
                </c:pt>
                <c:pt idx="62">
                  <c:v>6520862.5500000007</c:v>
                </c:pt>
                <c:pt idx="63">
                  <c:v>246415.95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7-4A6B-9C6C-6C8BEBA08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974127"/>
        <c:axId val="1631974607"/>
      </c:barChart>
      <c:lineChart>
        <c:grouping val="standard"/>
        <c:varyColors val="0"/>
        <c:ser>
          <c:idx val="1"/>
          <c:order val="1"/>
          <c:tx>
            <c:strRef>
              <c:f>Monthly_growth!$H$3</c:f>
              <c:strCache>
                <c:ptCount val="1"/>
                <c:pt idx="0">
                  <c:v>Monthly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Monthly_growth!$F$4:$F$67</c:f>
              <c:strCache>
                <c:ptCount val="64"/>
                <c:pt idx="0">
                  <c:v>Feb'10</c:v>
                </c:pt>
                <c:pt idx="1">
                  <c:v>May'10</c:v>
                </c:pt>
                <c:pt idx="2">
                  <c:v>Jun'10</c:v>
                </c:pt>
                <c:pt idx="3">
                  <c:v>Jul'10</c:v>
                </c:pt>
                <c:pt idx="4">
                  <c:v>Oct'10</c:v>
                </c:pt>
                <c:pt idx="5">
                  <c:v>Nov'10</c:v>
                </c:pt>
                <c:pt idx="6">
                  <c:v>Dec'10</c:v>
                </c:pt>
                <c:pt idx="7">
                  <c:v>Jan'11</c:v>
                </c:pt>
                <c:pt idx="8">
                  <c:v>Apr'11</c:v>
                </c:pt>
                <c:pt idx="9">
                  <c:v>May'11</c:v>
                </c:pt>
                <c:pt idx="10">
                  <c:v>Jun'11</c:v>
                </c:pt>
                <c:pt idx="11">
                  <c:v>Jul'11</c:v>
                </c:pt>
                <c:pt idx="12">
                  <c:v>Aug'11</c:v>
                </c:pt>
                <c:pt idx="13">
                  <c:v>Sep'11</c:v>
                </c:pt>
                <c:pt idx="14">
                  <c:v>Nov'11</c:v>
                </c:pt>
                <c:pt idx="15">
                  <c:v>Jan'12</c:v>
                </c:pt>
                <c:pt idx="16">
                  <c:v>Feb'12</c:v>
                </c:pt>
                <c:pt idx="17">
                  <c:v>Mar'12</c:v>
                </c:pt>
                <c:pt idx="18">
                  <c:v>Apr'12</c:v>
                </c:pt>
                <c:pt idx="19">
                  <c:v>May'12</c:v>
                </c:pt>
                <c:pt idx="20">
                  <c:v>Jun'12</c:v>
                </c:pt>
                <c:pt idx="21">
                  <c:v>Jul'12</c:v>
                </c:pt>
                <c:pt idx="22">
                  <c:v>Aug'12</c:v>
                </c:pt>
                <c:pt idx="23">
                  <c:v>Sep'12</c:v>
                </c:pt>
                <c:pt idx="24">
                  <c:v>Oct'12</c:v>
                </c:pt>
                <c:pt idx="25">
                  <c:v>Nov'12</c:v>
                </c:pt>
                <c:pt idx="26">
                  <c:v>Jan'13</c:v>
                </c:pt>
                <c:pt idx="27">
                  <c:v>Mar'13</c:v>
                </c:pt>
                <c:pt idx="28">
                  <c:v>Apr'13</c:v>
                </c:pt>
                <c:pt idx="29">
                  <c:v>May'13</c:v>
                </c:pt>
                <c:pt idx="30">
                  <c:v>Jun'13</c:v>
                </c:pt>
                <c:pt idx="31">
                  <c:v>Jul'13</c:v>
                </c:pt>
                <c:pt idx="32">
                  <c:v>Aug'13</c:v>
                </c:pt>
                <c:pt idx="33">
                  <c:v>Sep'13</c:v>
                </c:pt>
                <c:pt idx="34">
                  <c:v>Oct'13</c:v>
                </c:pt>
                <c:pt idx="35">
                  <c:v>Nov'13</c:v>
                </c:pt>
                <c:pt idx="36">
                  <c:v>Dec'13</c:v>
                </c:pt>
                <c:pt idx="37">
                  <c:v>Feb'14</c:v>
                </c:pt>
                <c:pt idx="38">
                  <c:v>Mar'14</c:v>
                </c:pt>
                <c:pt idx="39">
                  <c:v>Apr'14</c:v>
                </c:pt>
                <c:pt idx="40">
                  <c:v>May'14</c:v>
                </c:pt>
                <c:pt idx="41">
                  <c:v>Jun'14</c:v>
                </c:pt>
                <c:pt idx="42">
                  <c:v>Jul'14</c:v>
                </c:pt>
                <c:pt idx="43">
                  <c:v>Aug'14</c:v>
                </c:pt>
                <c:pt idx="44">
                  <c:v>Oct'14</c:v>
                </c:pt>
                <c:pt idx="45">
                  <c:v>Jan'15</c:v>
                </c:pt>
                <c:pt idx="46">
                  <c:v>Feb'15</c:v>
                </c:pt>
                <c:pt idx="47">
                  <c:v>Apr'15</c:v>
                </c:pt>
                <c:pt idx="48">
                  <c:v>Jul'15</c:v>
                </c:pt>
                <c:pt idx="49">
                  <c:v>Aug'15</c:v>
                </c:pt>
                <c:pt idx="50">
                  <c:v>Oct'15</c:v>
                </c:pt>
                <c:pt idx="51">
                  <c:v>Nov'15</c:v>
                </c:pt>
                <c:pt idx="52">
                  <c:v>Jan'16</c:v>
                </c:pt>
                <c:pt idx="53">
                  <c:v>Mar'16</c:v>
                </c:pt>
                <c:pt idx="54">
                  <c:v>Jun'16</c:v>
                </c:pt>
                <c:pt idx="55">
                  <c:v>Jul'16</c:v>
                </c:pt>
                <c:pt idx="56">
                  <c:v>Oct'16</c:v>
                </c:pt>
                <c:pt idx="57">
                  <c:v>Nov'16</c:v>
                </c:pt>
                <c:pt idx="58">
                  <c:v>Dec'16</c:v>
                </c:pt>
                <c:pt idx="59">
                  <c:v>Jan'17</c:v>
                </c:pt>
                <c:pt idx="60">
                  <c:v>Feb'17</c:v>
                </c:pt>
                <c:pt idx="61">
                  <c:v>May'17</c:v>
                </c:pt>
                <c:pt idx="62">
                  <c:v>Aug'17</c:v>
                </c:pt>
                <c:pt idx="63">
                  <c:v>Nov'17</c:v>
                </c:pt>
              </c:strCache>
            </c:strRef>
          </c:cat>
          <c:val>
            <c:numRef>
              <c:f>Monthly_growth!$H$4:$H$67</c:f>
              <c:numCache>
                <c:formatCode>0.00%</c:formatCode>
                <c:ptCount val="64"/>
                <c:pt idx="1">
                  <c:v>9.2181464864456775</c:v>
                </c:pt>
                <c:pt idx="2">
                  <c:v>0.67549444399274694</c:v>
                </c:pt>
                <c:pt idx="3">
                  <c:v>-0.98720431482412574</c:v>
                </c:pt>
                <c:pt idx="4">
                  <c:v>110.653467849157</c:v>
                </c:pt>
                <c:pt idx="5">
                  <c:v>-0.42979558515375377</c:v>
                </c:pt>
                <c:pt idx="6">
                  <c:v>-0.25344179949870627</c:v>
                </c:pt>
                <c:pt idx="7">
                  <c:v>-0.83773403887220899</c:v>
                </c:pt>
                <c:pt idx="8">
                  <c:v>7.1667256613509398</c:v>
                </c:pt>
                <c:pt idx="9">
                  <c:v>-0.92037892018777845</c:v>
                </c:pt>
                <c:pt idx="10">
                  <c:v>-0.92987258748700719</c:v>
                </c:pt>
                <c:pt idx="11">
                  <c:v>192.18077895918222</c:v>
                </c:pt>
                <c:pt idx="12">
                  <c:v>-0.89513321774857646</c:v>
                </c:pt>
                <c:pt idx="13">
                  <c:v>0.48565543038256637</c:v>
                </c:pt>
                <c:pt idx="14">
                  <c:v>3.0786172172448789</c:v>
                </c:pt>
                <c:pt idx="15">
                  <c:v>0.86281462142061005</c:v>
                </c:pt>
                <c:pt idx="16">
                  <c:v>-0.28548121424200401</c:v>
                </c:pt>
                <c:pt idx="17">
                  <c:v>-0.68129203778161129</c:v>
                </c:pt>
                <c:pt idx="18">
                  <c:v>-0.81131662176194252</c:v>
                </c:pt>
                <c:pt idx="19">
                  <c:v>20.157831319524099</c:v>
                </c:pt>
                <c:pt idx="20">
                  <c:v>-0.6619590576829173</c:v>
                </c:pt>
                <c:pt idx="21">
                  <c:v>2.1085984966460356</c:v>
                </c:pt>
                <c:pt idx="22">
                  <c:v>-0.60107635321618502</c:v>
                </c:pt>
                <c:pt idx="23">
                  <c:v>1.7921014765310439</c:v>
                </c:pt>
                <c:pt idx="24">
                  <c:v>0.42045840524792366</c:v>
                </c:pt>
                <c:pt idx="25">
                  <c:v>-0.87513352351158213</c:v>
                </c:pt>
                <c:pt idx="26">
                  <c:v>2.9984202211690367</c:v>
                </c:pt>
                <c:pt idx="27">
                  <c:v>-0.74646500529230908</c:v>
                </c:pt>
                <c:pt idx="28">
                  <c:v>2.9037111291997899</c:v>
                </c:pt>
                <c:pt idx="29">
                  <c:v>0.32557856906386556</c:v>
                </c:pt>
                <c:pt idx="30">
                  <c:v>-0.71962057559242754</c:v>
                </c:pt>
                <c:pt idx="31">
                  <c:v>2.4807837833380062</c:v>
                </c:pt>
                <c:pt idx="32">
                  <c:v>-0.97876575723131043</c:v>
                </c:pt>
                <c:pt idx="33">
                  <c:v>1.3603126082996984</c:v>
                </c:pt>
                <c:pt idx="34">
                  <c:v>2.5237962110443006</c:v>
                </c:pt>
                <c:pt idx="35">
                  <c:v>1.6258064516129032</c:v>
                </c:pt>
                <c:pt idx="36">
                  <c:v>-0.91126944752287842</c:v>
                </c:pt>
                <c:pt idx="37">
                  <c:v>10.599400378577958</c:v>
                </c:pt>
                <c:pt idx="38">
                  <c:v>-0.29557056876239501</c:v>
                </c:pt>
                <c:pt idx="39">
                  <c:v>-4.4338913822035739E-2</c:v>
                </c:pt>
                <c:pt idx="40">
                  <c:v>0.40234766754061635</c:v>
                </c:pt>
                <c:pt idx="41">
                  <c:v>1.4832536769731985</c:v>
                </c:pt>
                <c:pt idx="42">
                  <c:v>-0.18626923333195375</c:v>
                </c:pt>
                <c:pt idx="43">
                  <c:v>-0.9946904766027862</c:v>
                </c:pt>
                <c:pt idx="44">
                  <c:v>65.277376644902077</c:v>
                </c:pt>
                <c:pt idx="45">
                  <c:v>3.26723324703919</c:v>
                </c:pt>
                <c:pt idx="46">
                  <c:v>-0.78431223932706284</c:v>
                </c:pt>
                <c:pt idx="47">
                  <c:v>0.25454000310434161</c:v>
                </c:pt>
                <c:pt idx="48">
                  <c:v>-0.17234757781643373</c:v>
                </c:pt>
                <c:pt idx="49">
                  <c:v>-0.99514156291568423</c:v>
                </c:pt>
                <c:pt idx="50">
                  <c:v>302.2506366368375</c:v>
                </c:pt>
                <c:pt idx="51">
                  <c:v>-0.65967257289812886</c:v>
                </c:pt>
                <c:pt idx="52">
                  <c:v>-0.64696239559131796</c:v>
                </c:pt>
                <c:pt idx="53">
                  <c:v>-0.13504598977791246</c:v>
                </c:pt>
                <c:pt idx="54">
                  <c:v>3.8353605203872583</c:v>
                </c:pt>
                <c:pt idx="55">
                  <c:v>6.0987320334972596E-2</c:v>
                </c:pt>
                <c:pt idx="56">
                  <c:v>-0.78219205590301122</c:v>
                </c:pt>
                <c:pt idx="57">
                  <c:v>25.575999131681414</c:v>
                </c:pt>
                <c:pt idx="58">
                  <c:v>-0.34030206085856701</c:v>
                </c:pt>
                <c:pt idx="59">
                  <c:v>-0.24828693178681688</c:v>
                </c:pt>
                <c:pt idx="60">
                  <c:v>-0.61636798755739908</c:v>
                </c:pt>
                <c:pt idx="61">
                  <c:v>1.3024721793924807</c:v>
                </c:pt>
                <c:pt idx="62">
                  <c:v>1.5333013384473353</c:v>
                </c:pt>
                <c:pt idx="63">
                  <c:v>-0.96221114183736323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7-4A6B-9C6C-6C8BEBA08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979887"/>
        <c:axId val="1631977007"/>
      </c:lineChart>
      <c:catAx>
        <c:axId val="163197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974607"/>
        <c:crosses val="autoZero"/>
        <c:auto val="1"/>
        <c:lblAlgn val="ctr"/>
        <c:lblOffset val="100"/>
        <c:noMultiLvlLbl val="0"/>
      </c:catAx>
      <c:valAx>
        <c:axId val="16319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974127"/>
        <c:crosses val="autoZero"/>
        <c:crossBetween val="between"/>
      </c:valAx>
      <c:valAx>
        <c:axId val="163197700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979887"/>
        <c:crosses val="max"/>
        <c:crossBetween val="between"/>
      </c:valAx>
      <c:catAx>
        <c:axId val="1631979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1977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Weekday Analysis of </a:t>
            </a:r>
            <a:r>
              <a:rPr lang="en-US" b="1"/>
              <a:t>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'Weekday vs Volume'!$E$3</c:f>
              <c:strCache>
                <c:ptCount val="1"/>
                <c:pt idx="0">
                  <c:v>Total 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'Weekday vs Volume'!$D$4:$D$10</c:f>
              <c:strCache>
                <c:ptCount val="7"/>
                <c:pt idx="0">
                  <c:v>Tue</c:v>
                </c:pt>
                <c:pt idx="1">
                  <c:v>Sat</c:v>
                </c:pt>
                <c:pt idx="2">
                  <c:v>Fri</c:v>
                </c:pt>
                <c:pt idx="3">
                  <c:v>Wed</c:v>
                </c:pt>
                <c:pt idx="4">
                  <c:v>Sun</c:v>
                </c:pt>
                <c:pt idx="5">
                  <c:v>Mon</c:v>
                </c:pt>
                <c:pt idx="6">
                  <c:v>Thu</c:v>
                </c:pt>
              </c:strCache>
            </c:strRef>
          </c:cat>
          <c:val>
            <c:numRef>
              <c:f>'Weekday vs Volume'!$E$4:$E$10</c:f>
              <c:numCache>
                <c:formatCode>_ * #,##0_ ;_ * \-#,##0_ ;_ * "-"??_ ;_ @_ </c:formatCode>
                <c:ptCount val="7"/>
                <c:pt idx="0">
                  <c:v>121165</c:v>
                </c:pt>
                <c:pt idx="1">
                  <c:v>88389</c:v>
                </c:pt>
                <c:pt idx="2">
                  <c:v>86040</c:v>
                </c:pt>
                <c:pt idx="3">
                  <c:v>70027</c:v>
                </c:pt>
                <c:pt idx="4">
                  <c:v>62767</c:v>
                </c:pt>
                <c:pt idx="5">
                  <c:v>54688</c:v>
                </c:pt>
                <c:pt idx="6">
                  <c:v>29795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C-4F7E-A50C-CCAC809D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175631"/>
        <c:axId val="638171311"/>
      </c:barChart>
      <c:catAx>
        <c:axId val="63817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71311"/>
        <c:crosses val="autoZero"/>
        <c:auto val="1"/>
        <c:lblAlgn val="ctr"/>
        <c:lblOffset val="100"/>
        <c:noMultiLvlLbl val="0"/>
      </c:catAx>
      <c:valAx>
        <c:axId val="6381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units</a:t>
                </a:r>
                <a:r>
                  <a:rPr lang="en-IN" baseline="0"/>
                  <a:t>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7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Weekday</a:t>
            </a:r>
            <a:r>
              <a:rPr lang="en-US" b="1" baseline="0"/>
              <a:t> vs Total Revenue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'Weekday vs Revenue'!$F$3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'Weekday vs Revenue'!$E$4:$E$10</c:f>
              <c:strCache>
                <c:ptCount val="7"/>
                <c:pt idx="0">
                  <c:v>Wed</c:v>
                </c:pt>
                <c:pt idx="1">
                  <c:v>Tue</c:v>
                </c:pt>
                <c:pt idx="2">
                  <c:v>Sat</c:v>
                </c:pt>
                <c:pt idx="3">
                  <c:v>Fri</c:v>
                </c:pt>
                <c:pt idx="4">
                  <c:v>Sun</c:v>
                </c:pt>
                <c:pt idx="5">
                  <c:v>Mon</c:v>
                </c:pt>
                <c:pt idx="6">
                  <c:v>Thu</c:v>
                </c:pt>
              </c:strCache>
            </c:strRef>
          </c:cat>
          <c:val>
            <c:numRef>
              <c:f>'Weekday vs Revenue'!$F$4:$F$10</c:f>
              <c:numCache>
                <c:formatCode>_ * #,##0_ ;_ * \-#,##0_ ;_ * "-"??_ ;_ @_ </c:formatCode>
                <c:ptCount val="7"/>
                <c:pt idx="0">
                  <c:v>29349204.09</c:v>
                </c:pt>
                <c:pt idx="1">
                  <c:v>26858089.93</c:v>
                </c:pt>
                <c:pt idx="2">
                  <c:v>25797929.41</c:v>
                </c:pt>
                <c:pt idx="3">
                  <c:v>19616572.390000001</c:v>
                </c:pt>
                <c:pt idx="4">
                  <c:v>15333815.24</c:v>
                </c:pt>
                <c:pt idx="5">
                  <c:v>11973172.229999999</c:v>
                </c:pt>
                <c:pt idx="6">
                  <c:v>8419985.0199999996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E-430C-AE6E-F729DFA6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74623"/>
        <c:axId val="214688063"/>
      </c:barChart>
      <c:catAx>
        <c:axId val="21467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8063"/>
        <c:crosses val="autoZero"/>
        <c:auto val="1"/>
        <c:lblAlgn val="ctr"/>
        <c:lblOffset val="100"/>
        <c:noMultiLvlLbl val="0"/>
      </c:catAx>
      <c:valAx>
        <c:axId val="2146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  <a:r>
                  <a:rPr lang="en-IN" baseline="0"/>
                  <a:t> Generated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 vs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 vs Revenue'!$F$3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 vs Revenue'!$E$4:$E$15</c:f>
              <c:strCache>
                <c:ptCount val="12"/>
                <c:pt idx="0">
                  <c:v>Jul</c:v>
                </c:pt>
                <c:pt idx="1">
                  <c:v>Jan</c:v>
                </c:pt>
                <c:pt idx="2">
                  <c:v>Oct</c:v>
                </c:pt>
                <c:pt idx="3">
                  <c:v>May</c:v>
                </c:pt>
                <c:pt idx="4">
                  <c:v>Nov</c:v>
                </c:pt>
                <c:pt idx="5">
                  <c:v>Jun</c:v>
                </c:pt>
                <c:pt idx="6">
                  <c:v>Apr</c:v>
                </c:pt>
                <c:pt idx="7">
                  <c:v>Aug</c:v>
                </c:pt>
                <c:pt idx="8">
                  <c:v>Feb</c:v>
                </c:pt>
                <c:pt idx="9">
                  <c:v>Dec</c:v>
                </c:pt>
                <c:pt idx="10">
                  <c:v>Sep</c:v>
                </c:pt>
                <c:pt idx="11">
                  <c:v>Mar</c:v>
                </c:pt>
              </c:strCache>
            </c:strRef>
          </c:cat>
          <c:val>
            <c:numRef>
              <c:f>'Month vs Revenue'!$F$4:$F$15</c:f>
              <c:numCache>
                <c:formatCode>_ * #,##0_ ;_ * \-#,##0_ ;_ * "-"??_ ;_ @_ </c:formatCode>
                <c:ptCount val="12"/>
                <c:pt idx="0">
                  <c:v>18289213.260000002</c:v>
                </c:pt>
                <c:pt idx="1">
                  <c:v>16997468.120000001</c:v>
                </c:pt>
                <c:pt idx="2">
                  <c:v>16890493.039999999</c:v>
                </c:pt>
                <c:pt idx="3">
                  <c:v>15577974.01</c:v>
                </c:pt>
                <c:pt idx="4">
                  <c:v>15355888.609999999</c:v>
                </c:pt>
                <c:pt idx="5">
                  <c:v>12498825.130000001</c:v>
                </c:pt>
                <c:pt idx="6">
                  <c:v>9789310.1700000018</c:v>
                </c:pt>
                <c:pt idx="7">
                  <c:v>8688923.1699999999</c:v>
                </c:pt>
                <c:pt idx="8">
                  <c:v>7746403.0700000003</c:v>
                </c:pt>
                <c:pt idx="9">
                  <c:v>6632115.04</c:v>
                </c:pt>
                <c:pt idx="10">
                  <c:v>5434645.25</c:v>
                </c:pt>
                <c:pt idx="11">
                  <c:v>3447509.44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6-45C8-A2E9-A9A63E82F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32751"/>
        <c:axId val="204739951"/>
      </c:barChart>
      <c:catAx>
        <c:axId val="20473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9951"/>
        <c:crosses val="autoZero"/>
        <c:auto val="1"/>
        <c:lblAlgn val="ctr"/>
        <c:lblOffset val="100"/>
        <c:noMultiLvlLbl val="0"/>
      </c:catAx>
      <c:valAx>
        <c:axId val="2047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 Generated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 analysis of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 vs Volume'!$E$3</c:f>
              <c:strCache>
                <c:ptCount val="1"/>
                <c:pt idx="0">
                  <c:v>Total 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 vs Volume'!$D$4:$D$15</c:f>
              <c:strCache>
                <c:ptCount val="12"/>
                <c:pt idx="0">
                  <c:v>Jul</c:v>
                </c:pt>
                <c:pt idx="1">
                  <c:v>Oct</c:v>
                </c:pt>
                <c:pt idx="2">
                  <c:v>May</c:v>
                </c:pt>
                <c:pt idx="3">
                  <c:v>Aug</c:v>
                </c:pt>
                <c:pt idx="4">
                  <c:v>Nov</c:v>
                </c:pt>
                <c:pt idx="5">
                  <c:v>Jan</c:v>
                </c:pt>
                <c:pt idx="6">
                  <c:v>Jun</c:v>
                </c:pt>
                <c:pt idx="7">
                  <c:v>Feb</c:v>
                </c:pt>
                <c:pt idx="8">
                  <c:v>Apr</c:v>
                </c:pt>
                <c:pt idx="9">
                  <c:v>Sep</c:v>
                </c:pt>
                <c:pt idx="10">
                  <c:v>Mar</c:v>
                </c:pt>
                <c:pt idx="11">
                  <c:v>Dec</c:v>
                </c:pt>
              </c:strCache>
            </c:strRef>
          </c:cat>
          <c:val>
            <c:numRef>
              <c:f>'Month vs Volume'!$E$4:$E$15</c:f>
              <c:numCache>
                <c:formatCode>_ * #,##0_ ;_ * \-#,##0_ ;_ * "-"??_ ;_ @_ </c:formatCode>
                <c:ptCount val="12"/>
                <c:pt idx="0">
                  <c:v>83395</c:v>
                </c:pt>
                <c:pt idx="1">
                  <c:v>56191</c:v>
                </c:pt>
                <c:pt idx="2">
                  <c:v>54745</c:v>
                </c:pt>
                <c:pt idx="3">
                  <c:v>50947</c:v>
                </c:pt>
                <c:pt idx="4">
                  <c:v>49547</c:v>
                </c:pt>
                <c:pt idx="5">
                  <c:v>48794</c:v>
                </c:pt>
                <c:pt idx="6">
                  <c:v>42434</c:v>
                </c:pt>
                <c:pt idx="7">
                  <c:v>33700</c:v>
                </c:pt>
                <c:pt idx="8">
                  <c:v>32386</c:v>
                </c:pt>
                <c:pt idx="9">
                  <c:v>28596</c:v>
                </c:pt>
                <c:pt idx="10">
                  <c:v>17041</c:v>
                </c:pt>
                <c:pt idx="11">
                  <c:v>15095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6-4F04-AD44-910639EE7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72447"/>
        <c:axId val="81173407"/>
      </c:barChart>
      <c:catAx>
        <c:axId val="8117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3407"/>
        <c:crosses val="autoZero"/>
        <c:auto val="1"/>
        <c:lblAlgn val="ctr"/>
        <c:lblOffset val="100"/>
        <c:noMultiLvlLbl val="0"/>
      </c:catAx>
      <c:valAx>
        <c:axId val="811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wise Total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'Regional Profit'!$E$3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'Regional Profit'!$D$4:$D$10</c:f>
              <c:strCache>
                <c:ptCount val="7"/>
                <c:pt idx="0">
                  <c:v>North America</c:v>
                </c:pt>
                <c:pt idx="1">
                  <c:v>Central America and the Caribbean</c:v>
                </c:pt>
                <c:pt idx="2">
                  <c:v>Australia and Oceania</c:v>
                </c:pt>
                <c:pt idx="3">
                  <c:v>Middle East and North Africa</c:v>
                </c:pt>
                <c:pt idx="4">
                  <c:v>Asia</c:v>
                </c:pt>
                <c:pt idx="5">
                  <c:v>Europe</c:v>
                </c:pt>
                <c:pt idx="6">
                  <c:v>Sub-Saharan Africa</c:v>
                </c:pt>
              </c:strCache>
            </c:strRef>
          </c:cat>
          <c:val>
            <c:numRef>
              <c:f>'Regional Profit'!$E$4:$E$10</c:f>
              <c:numCache>
                <c:formatCode>_ * #,##0_ ;_ * \-#,##0_ ;_ * "-"??_ ;_ @_ </c:formatCode>
                <c:ptCount val="7"/>
                <c:pt idx="0">
                  <c:v>1457942.76</c:v>
                </c:pt>
                <c:pt idx="1">
                  <c:v>2846907.85</c:v>
                </c:pt>
                <c:pt idx="2">
                  <c:v>4722160.03</c:v>
                </c:pt>
                <c:pt idx="3">
                  <c:v>5761191.8599999994</c:v>
                </c:pt>
                <c:pt idx="4">
                  <c:v>6113845.8700000001</c:v>
                </c:pt>
                <c:pt idx="5">
                  <c:v>11082938.629999999</c:v>
                </c:pt>
                <c:pt idx="6">
                  <c:v>12183211.400000004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6-4E63-8A87-3AA161621E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6776879"/>
        <c:axId val="376778319"/>
      </c:barChart>
      <c:catAx>
        <c:axId val="376776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78319"/>
        <c:crosses val="autoZero"/>
        <c:auto val="1"/>
        <c:lblAlgn val="ctr"/>
        <c:lblOffset val="100"/>
        <c:noMultiLvlLbl val="0"/>
      </c:catAx>
      <c:valAx>
        <c:axId val="376778319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37677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 order count'!$F$3</c:f>
              <c:strCache>
                <c:ptCount val="1"/>
                <c:pt idx="0">
                  <c:v>Order Count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'Region order count'!$E$4:$E$10</c:f>
              <c:strCache>
                <c:ptCount val="7"/>
                <c:pt idx="0">
                  <c:v>North America</c:v>
                </c:pt>
                <c:pt idx="1">
                  <c:v>Central America and the Caribbean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Australia and Oceania</c:v>
                </c:pt>
                <c:pt idx="5">
                  <c:v>Europe</c:v>
                </c:pt>
                <c:pt idx="6">
                  <c:v>Sub-Saharan Africa</c:v>
                </c:pt>
              </c:strCache>
            </c:strRef>
          </c:cat>
          <c:val>
            <c:numRef>
              <c:f>'Region order count'!$F$4:$F$10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22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E-495D-91AC-4E57230A50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18859535"/>
        <c:axId val="1718872975"/>
      </c:barChart>
      <c:catAx>
        <c:axId val="171885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72975"/>
        <c:crosses val="autoZero"/>
        <c:auto val="1"/>
        <c:lblAlgn val="ctr"/>
        <c:lblOffset val="100"/>
        <c:noMultiLvlLbl val="0"/>
      </c:catAx>
      <c:valAx>
        <c:axId val="17188729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885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Units Sold Region-wise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'Regional Volume'!$E$3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'Regional Volume'!$D$4:$D$10</c:f>
              <c:strCache>
                <c:ptCount val="7"/>
                <c:pt idx="0">
                  <c:v>North America</c:v>
                </c:pt>
                <c:pt idx="1">
                  <c:v>Central America and the Caribbean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Australia and Oceania</c:v>
                </c:pt>
                <c:pt idx="5">
                  <c:v>Europe</c:v>
                </c:pt>
                <c:pt idx="6">
                  <c:v>Sub-Saharan Africa</c:v>
                </c:pt>
              </c:strCache>
            </c:strRef>
          </c:cat>
          <c:val>
            <c:numRef>
              <c:f>'Regional Volume'!$E$4:$E$10</c:f>
              <c:numCache>
                <c:formatCode>_ * #,##0_ ;_ * \-#,##0_ ;_ * "-"??_ ;_ @_ </c:formatCode>
                <c:ptCount val="7"/>
                <c:pt idx="0">
                  <c:v>19143</c:v>
                </c:pt>
                <c:pt idx="1">
                  <c:v>35771</c:v>
                </c:pt>
                <c:pt idx="2">
                  <c:v>48678</c:v>
                </c:pt>
                <c:pt idx="3">
                  <c:v>59967</c:v>
                </c:pt>
                <c:pt idx="4">
                  <c:v>68325</c:v>
                </c:pt>
                <c:pt idx="5">
                  <c:v>98117</c:v>
                </c:pt>
                <c:pt idx="6">
                  <c:v>182870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0-4542-8D02-6A9A034729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43123455"/>
        <c:axId val="1643123935"/>
      </c:barChart>
      <c:catAx>
        <c:axId val="1643123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23935"/>
        <c:crosses val="autoZero"/>
        <c:auto val="1"/>
        <c:lblAlgn val="ctr"/>
        <c:lblOffset val="100"/>
        <c:noMultiLvlLbl val="0"/>
      </c:catAx>
      <c:valAx>
        <c:axId val="1643123935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164312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Country wise Sum</a:t>
            </a:r>
            <a:r>
              <a:rPr lang="en-US" b="1" baseline="0"/>
              <a:t> of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wise Revenue'!$E$3</c:f>
              <c:strCache>
                <c:ptCount val="1"/>
                <c:pt idx="0">
                  <c:v>Sum of 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wise Revenue'!$D$4:$D$79</c:f>
              <c:strCache>
                <c:ptCount val="76"/>
                <c:pt idx="0">
                  <c:v>Kuwait</c:v>
                </c:pt>
                <c:pt idx="1">
                  <c:v>Kyrgyzstan</c:v>
                </c:pt>
                <c:pt idx="2">
                  <c:v>New Zealand</c:v>
                </c:pt>
                <c:pt idx="3">
                  <c:v>Slovakia</c:v>
                </c:pt>
                <c:pt idx="4">
                  <c:v>Syria</c:v>
                </c:pt>
                <c:pt idx="5">
                  <c:v>Kiribati</c:v>
                </c:pt>
                <c:pt idx="6">
                  <c:v>Malaysia</c:v>
                </c:pt>
                <c:pt idx="7">
                  <c:v>Lesotho</c:v>
                </c:pt>
                <c:pt idx="8">
                  <c:v>Mali</c:v>
                </c:pt>
                <c:pt idx="9">
                  <c:v>South Sudan</c:v>
                </c:pt>
                <c:pt idx="10">
                  <c:v>United Kingdom</c:v>
                </c:pt>
                <c:pt idx="11">
                  <c:v>Comoros</c:v>
                </c:pt>
                <c:pt idx="12">
                  <c:v>Slovenia</c:v>
                </c:pt>
                <c:pt idx="13">
                  <c:v>Niger</c:v>
                </c:pt>
                <c:pt idx="14">
                  <c:v>Albania</c:v>
                </c:pt>
                <c:pt idx="15">
                  <c:v>Democratic Republic of the Congo</c:v>
                </c:pt>
                <c:pt idx="16">
                  <c:v>Portugal</c:v>
                </c:pt>
                <c:pt idx="17">
                  <c:v>Cote d'Ivoire</c:v>
                </c:pt>
                <c:pt idx="18">
                  <c:v>Nicaragua</c:v>
                </c:pt>
                <c:pt idx="19">
                  <c:v>Mongolia</c:v>
                </c:pt>
                <c:pt idx="20">
                  <c:v>Moldova </c:v>
                </c:pt>
                <c:pt idx="21">
                  <c:v>Federated States of Micronesia</c:v>
                </c:pt>
                <c:pt idx="22">
                  <c:v>Cape Verde</c:v>
                </c:pt>
                <c:pt idx="23">
                  <c:v>Republic of the Congo</c:v>
                </c:pt>
                <c:pt idx="24">
                  <c:v>Costa Rica</c:v>
                </c:pt>
                <c:pt idx="25">
                  <c:v>Sao Tome and Principe</c:v>
                </c:pt>
                <c:pt idx="26">
                  <c:v>Laos</c:v>
                </c:pt>
                <c:pt idx="27">
                  <c:v>Grenada</c:v>
                </c:pt>
                <c:pt idx="28">
                  <c:v>Belize</c:v>
                </c:pt>
                <c:pt idx="29">
                  <c:v>Zambia</c:v>
                </c:pt>
                <c:pt idx="30">
                  <c:v>Libya</c:v>
                </c:pt>
                <c:pt idx="31">
                  <c:v>Gabon</c:v>
                </c:pt>
                <c:pt idx="32">
                  <c:v>Haiti</c:v>
                </c:pt>
                <c:pt idx="33">
                  <c:v>Solomon Islands</c:v>
                </c:pt>
                <c:pt idx="34">
                  <c:v>France</c:v>
                </c:pt>
                <c:pt idx="35">
                  <c:v>Madagascar</c:v>
                </c:pt>
                <c:pt idx="36">
                  <c:v>Mauritania</c:v>
                </c:pt>
                <c:pt idx="37">
                  <c:v>Saudi Arabia</c:v>
                </c:pt>
                <c:pt idx="38">
                  <c:v>Macedonia</c:v>
                </c:pt>
                <c:pt idx="39">
                  <c:v>Lebanon</c:v>
                </c:pt>
                <c:pt idx="40">
                  <c:v>Bangladesh</c:v>
                </c:pt>
                <c:pt idx="41">
                  <c:v>Kenya</c:v>
                </c:pt>
                <c:pt idx="42">
                  <c:v>Fiji</c:v>
                </c:pt>
                <c:pt idx="43">
                  <c:v>Russia</c:v>
                </c:pt>
                <c:pt idx="44">
                  <c:v>San Marino</c:v>
                </c:pt>
                <c:pt idx="45">
                  <c:v>Austria</c:v>
                </c:pt>
                <c:pt idx="46">
                  <c:v>Burkina Faso</c:v>
                </c:pt>
                <c:pt idx="47">
                  <c:v>Senegal</c:v>
                </c:pt>
                <c:pt idx="48">
                  <c:v>Norway</c:v>
                </c:pt>
                <c:pt idx="49">
                  <c:v>Monaco</c:v>
                </c:pt>
                <c:pt idx="50">
                  <c:v>Australia</c:v>
                </c:pt>
                <c:pt idx="51">
                  <c:v>East Timor</c:v>
                </c:pt>
                <c:pt idx="52">
                  <c:v>Tuvalu</c:v>
                </c:pt>
                <c:pt idx="53">
                  <c:v>Bulgaria</c:v>
                </c:pt>
                <c:pt idx="54">
                  <c:v>Angola</c:v>
                </c:pt>
                <c:pt idx="55">
                  <c:v>Iran</c:v>
                </c:pt>
                <c:pt idx="56">
                  <c:v>Spain</c:v>
                </c:pt>
                <c:pt idx="57">
                  <c:v>Sri Lanka</c:v>
                </c:pt>
                <c:pt idx="58">
                  <c:v>Sierra Leone</c:v>
                </c:pt>
                <c:pt idx="59">
                  <c:v>Romania</c:v>
                </c:pt>
                <c:pt idx="60">
                  <c:v>Mozambique</c:v>
                </c:pt>
                <c:pt idx="61">
                  <c:v>Switzerland</c:v>
                </c:pt>
                <c:pt idx="62">
                  <c:v>Cameroon</c:v>
                </c:pt>
                <c:pt idx="63">
                  <c:v>Iceland</c:v>
                </c:pt>
                <c:pt idx="64">
                  <c:v>Samoa </c:v>
                </c:pt>
                <c:pt idx="65">
                  <c:v>Pakistan</c:v>
                </c:pt>
                <c:pt idx="66">
                  <c:v>Brunei</c:v>
                </c:pt>
                <c:pt idx="67">
                  <c:v>Azerbaijan</c:v>
                </c:pt>
                <c:pt idx="68">
                  <c:v>Rwanda</c:v>
                </c:pt>
                <c:pt idx="69">
                  <c:v>Lithuania</c:v>
                </c:pt>
                <c:pt idx="70">
                  <c:v>The Gambia</c:v>
                </c:pt>
                <c:pt idx="71">
                  <c:v>Mexico</c:v>
                </c:pt>
                <c:pt idx="72">
                  <c:v>Turkmenistan</c:v>
                </c:pt>
                <c:pt idx="73">
                  <c:v>Djibouti</c:v>
                </c:pt>
                <c:pt idx="74">
                  <c:v>Myanmar</c:v>
                </c:pt>
                <c:pt idx="75">
                  <c:v>Honduras</c:v>
                </c:pt>
              </c:strCache>
            </c:strRef>
          </c:cat>
          <c:val>
            <c:numRef>
              <c:f>'Country wise Revenue'!$E$4:$E$79</c:f>
              <c:numCache>
                <c:formatCode>_ * #,##0_ ;_ * \-#,##0_ ;_ * "-"??_ ;_ @_ </c:formatCode>
                <c:ptCount val="76"/>
                <c:pt idx="0">
                  <c:v>4870.26</c:v>
                </c:pt>
                <c:pt idx="1">
                  <c:v>19103.439999999999</c:v>
                </c:pt>
                <c:pt idx="2">
                  <c:v>20404.71</c:v>
                </c:pt>
                <c:pt idx="3">
                  <c:v>26344.26</c:v>
                </c:pt>
                <c:pt idx="4">
                  <c:v>35304.720000000001</c:v>
                </c:pt>
                <c:pt idx="5">
                  <c:v>50363.34</c:v>
                </c:pt>
                <c:pt idx="6">
                  <c:v>58471.11</c:v>
                </c:pt>
                <c:pt idx="7">
                  <c:v>89623.98</c:v>
                </c:pt>
                <c:pt idx="8">
                  <c:v>151359.9</c:v>
                </c:pt>
                <c:pt idx="9">
                  <c:v>173676.25</c:v>
                </c:pt>
                <c:pt idx="10">
                  <c:v>188452.14</c:v>
                </c:pt>
                <c:pt idx="11">
                  <c:v>197883.4</c:v>
                </c:pt>
                <c:pt idx="12">
                  <c:v>221117</c:v>
                </c:pt>
                <c:pt idx="13">
                  <c:v>246415.95</c:v>
                </c:pt>
                <c:pt idx="14">
                  <c:v>247956.32</c:v>
                </c:pt>
                <c:pt idx="15">
                  <c:v>272410.45</c:v>
                </c:pt>
                <c:pt idx="16">
                  <c:v>324971.44</c:v>
                </c:pt>
                <c:pt idx="17">
                  <c:v>380512.96</c:v>
                </c:pt>
                <c:pt idx="18">
                  <c:v>387002.2</c:v>
                </c:pt>
                <c:pt idx="19">
                  <c:v>400558.73</c:v>
                </c:pt>
                <c:pt idx="20">
                  <c:v>414371.1</c:v>
                </c:pt>
                <c:pt idx="21">
                  <c:v>445033.55</c:v>
                </c:pt>
                <c:pt idx="22">
                  <c:v>455479.03999999998</c:v>
                </c:pt>
                <c:pt idx="23">
                  <c:v>496101.1</c:v>
                </c:pt>
                <c:pt idx="24">
                  <c:v>523807.57</c:v>
                </c:pt>
                <c:pt idx="25">
                  <c:v>565780.91999999993</c:v>
                </c:pt>
                <c:pt idx="26">
                  <c:v>574951.92000000004</c:v>
                </c:pt>
                <c:pt idx="27">
                  <c:v>576782.80000000005</c:v>
                </c:pt>
                <c:pt idx="28">
                  <c:v>600821.43999999994</c:v>
                </c:pt>
                <c:pt idx="29">
                  <c:v>623289.30000000005</c:v>
                </c:pt>
                <c:pt idx="30">
                  <c:v>674635.57</c:v>
                </c:pt>
                <c:pt idx="31">
                  <c:v>707454.88</c:v>
                </c:pt>
                <c:pt idx="32">
                  <c:v>745426</c:v>
                </c:pt>
                <c:pt idx="33">
                  <c:v>759202.72</c:v>
                </c:pt>
                <c:pt idx="34">
                  <c:v>793518</c:v>
                </c:pt>
                <c:pt idx="35">
                  <c:v>802333.76</c:v>
                </c:pt>
                <c:pt idx="36">
                  <c:v>824431.86</c:v>
                </c:pt>
                <c:pt idx="37">
                  <c:v>835759.1</c:v>
                </c:pt>
                <c:pt idx="38">
                  <c:v>856973.76</c:v>
                </c:pt>
                <c:pt idx="39">
                  <c:v>861563.52</c:v>
                </c:pt>
                <c:pt idx="40">
                  <c:v>902980.64</c:v>
                </c:pt>
                <c:pt idx="41">
                  <c:v>994765.42</c:v>
                </c:pt>
                <c:pt idx="42">
                  <c:v>1082418.3999999999</c:v>
                </c:pt>
                <c:pt idx="43">
                  <c:v>1158502.5900000001</c:v>
                </c:pt>
                <c:pt idx="44">
                  <c:v>1212580</c:v>
                </c:pt>
                <c:pt idx="45">
                  <c:v>1244708.3999999999</c:v>
                </c:pt>
                <c:pt idx="46">
                  <c:v>1245112.92</c:v>
                </c:pt>
                <c:pt idx="47">
                  <c:v>1356180.1</c:v>
                </c:pt>
                <c:pt idx="48">
                  <c:v>2144969.7999999998</c:v>
                </c:pt>
                <c:pt idx="49">
                  <c:v>2198981.92</c:v>
                </c:pt>
                <c:pt idx="50">
                  <c:v>2489933.4899999998</c:v>
                </c:pt>
                <c:pt idx="51">
                  <c:v>2492526.12</c:v>
                </c:pt>
                <c:pt idx="52">
                  <c:v>2533654</c:v>
                </c:pt>
                <c:pt idx="53">
                  <c:v>2779199.71</c:v>
                </c:pt>
                <c:pt idx="54">
                  <c:v>2798046.49</c:v>
                </c:pt>
                <c:pt idx="55">
                  <c:v>2836990.8</c:v>
                </c:pt>
                <c:pt idx="56">
                  <c:v>3015902.51</c:v>
                </c:pt>
                <c:pt idx="57">
                  <c:v>3039414.4</c:v>
                </c:pt>
                <c:pt idx="58">
                  <c:v>3097359.1500000004</c:v>
                </c:pt>
                <c:pt idx="59">
                  <c:v>3458252</c:v>
                </c:pt>
                <c:pt idx="60">
                  <c:v>3586605.09</c:v>
                </c:pt>
                <c:pt idx="61">
                  <c:v>3808901.49</c:v>
                </c:pt>
                <c:pt idx="62">
                  <c:v>3851030.28</c:v>
                </c:pt>
                <c:pt idx="63">
                  <c:v>3876652.4</c:v>
                </c:pt>
                <c:pt idx="64">
                  <c:v>4220728.8</c:v>
                </c:pt>
                <c:pt idx="65">
                  <c:v>4324782.4000000004</c:v>
                </c:pt>
                <c:pt idx="66">
                  <c:v>4368316.68</c:v>
                </c:pt>
                <c:pt idx="67">
                  <c:v>4478800.21</c:v>
                </c:pt>
                <c:pt idx="68">
                  <c:v>5253769.42</c:v>
                </c:pt>
                <c:pt idx="69">
                  <c:v>5396577.2699999996</c:v>
                </c:pt>
                <c:pt idx="70">
                  <c:v>5449517.9499999993</c:v>
                </c:pt>
                <c:pt idx="71">
                  <c:v>5643356.5500000007</c:v>
                </c:pt>
                <c:pt idx="72">
                  <c:v>5822036.2000000002</c:v>
                </c:pt>
                <c:pt idx="73">
                  <c:v>6052890.8600000003</c:v>
                </c:pt>
                <c:pt idx="74">
                  <c:v>6161257.9000000004</c:v>
                </c:pt>
                <c:pt idx="75">
                  <c:v>6336545.4800000004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E-4D2F-91FC-7E4DC132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331183"/>
        <c:axId val="87331663"/>
      </c:barChart>
      <c:catAx>
        <c:axId val="8733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1663"/>
        <c:crosses val="autoZero"/>
        <c:auto val="1"/>
        <c:lblAlgn val="ctr"/>
        <c:lblOffset val="100"/>
        <c:noMultiLvlLbl val="0"/>
      </c:catAx>
      <c:valAx>
        <c:axId val="8733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order count'!$E$3</c:f>
              <c:strCache>
                <c:ptCount val="1"/>
                <c:pt idx="0">
                  <c:v>Order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order count'!$D$4:$D$79</c:f>
              <c:strCache>
                <c:ptCount val="76"/>
                <c:pt idx="0">
                  <c:v>The Gambia</c:v>
                </c:pt>
                <c:pt idx="1">
                  <c:v>Australia</c:v>
                </c:pt>
                <c:pt idx="2">
                  <c:v>Djibouti</c:v>
                </c:pt>
                <c:pt idx="3">
                  <c:v>Mexico</c:v>
                </c:pt>
                <c:pt idx="4">
                  <c:v>Sao Tome and Principe</c:v>
                </c:pt>
                <c:pt idx="5">
                  <c:v>Sierra Leone</c:v>
                </c:pt>
                <c:pt idx="6">
                  <c:v>Azerbaijan</c:v>
                </c:pt>
                <c:pt idx="7">
                  <c:v>Bulgaria</c:v>
                </c:pt>
                <c:pt idx="8">
                  <c:v>Cameroon</c:v>
                </c:pt>
                <c:pt idx="9">
                  <c:v>Honduras</c:v>
                </c:pt>
                <c:pt idx="10">
                  <c:v>Libya</c:v>
                </c:pt>
                <c:pt idx="11">
                  <c:v>Mali</c:v>
                </c:pt>
                <c:pt idx="12">
                  <c:v>Myanmar</c:v>
                </c:pt>
                <c:pt idx="13">
                  <c:v>Norway</c:v>
                </c:pt>
                <c:pt idx="14">
                  <c:v>Rwanda</c:v>
                </c:pt>
                <c:pt idx="15">
                  <c:v>Switzerland</c:v>
                </c:pt>
                <c:pt idx="16">
                  <c:v>Turkmenistan</c:v>
                </c:pt>
                <c:pt idx="17">
                  <c:v>Albania</c:v>
                </c:pt>
                <c:pt idx="18">
                  <c:v>Angola</c:v>
                </c:pt>
                <c:pt idx="19">
                  <c:v>Austria</c:v>
                </c:pt>
                <c:pt idx="20">
                  <c:v>Bangladesh</c:v>
                </c:pt>
                <c:pt idx="21">
                  <c:v>Belize</c:v>
                </c:pt>
                <c:pt idx="22">
                  <c:v>Brunei</c:v>
                </c:pt>
                <c:pt idx="23">
                  <c:v>Burkina Faso</c:v>
                </c:pt>
                <c:pt idx="24">
                  <c:v>Cape Verde</c:v>
                </c:pt>
                <c:pt idx="25">
                  <c:v>Comoros</c:v>
                </c:pt>
                <c:pt idx="26">
                  <c:v>Costa Rica</c:v>
                </c:pt>
                <c:pt idx="27">
                  <c:v>Cote d'Ivoire</c:v>
                </c:pt>
                <c:pt idx="28">
                  <c:v>Democratic Republic of the Congo</c:v>
                </c:pt>
                <c:pt idx="29">
                  <c:v>East Timor</c:v>
                </c:pt>
                <c:pt idx="30">
                  <c:v>Federated States of Micronesia</c:v>
                </c:pt>
                <c:pt idx="31">
                  <c:v>Fiji</c:v>
                </c:pt>
                <c:pt idx="32">
                  <c:v>France</c:v>
                </c:pt>
                <c:pt idx="33">
                  <c:v>Gabon</c:v>
                </c:pt>
                <c:pt idx="34">
                  <c:v>Grenada</c:v>
                </c:pt>
                <c:pt idx="35">
                  <c:v>Haiti</c:v>
                </c:pt>
                <c:pt idx="36">
                  <c:v>Iceland</c:v>
                </c:pt>
                <c:pt idx="37">
                  <c:v>Iran</c:v>
                </c:pt>
                <c:pt idx="38">
                  <c:v>Kenya</c:v>
                </c:pt>
                <c:pt idx="39">
                  <c:v>Kiribati</c:v>
                </c:pt>
                <c:pt idx="40">
                  <c:v>Kuwait</c:v>
                </c:pt>
                <c:pt idx="41">
                  <c:v>Kyrgyzstan</c:v>
                </c:pt>
                <c:pt idx="42">
                  <c:v>Laos</c:v>
                </c:pt>
                <c:pt idx="43">
                  <c:v>Lebanon</c:v>
                </c:pt>
                <c:pt idx="44">
                  <c:v>Lesotho</c:v>
                </c:pt>
                <c:pt idx="45">
                  <c:v>Lithuania</c:v>
                </c:pt>
                <c:pt idx="46">
                  <c:v>Macedonia</c:v>
                </c:pt>
                <c:pt idx="47">
                  <c:v>Madagascar</c:v>
                </c:pt>
                <c:pt idx="48">
                  <c:v>Malaysia</c:v>
                </c:pt>
                <c:pt idx="49">
                  <c:v>Mauritania</c:v>
                </c:pt>
                <c:pt idx="50">
                  <c:v>Moldova </c:v>
                </c:pt>
                <c:pt idx="51">
                  <c:v>Monaco</c:v>
                </c:pt>
                <c:pt idx="52">
                  <c:v>Mongolia</c:v>
                </c:pt>
                <c:pt idx="53">
                  <c:v>Mozambique</c:v>
                </c:pt>
                <c:pt idx="54">
                  <c:v>New Zealand</c:v>
                </c:pt>
                <c:pt idx="55">
                  <c:v>Nicaragua</c:v>
                </c:pt>
                <c:pt idx="56">
                  <c:v>Niger</c:v>
                </c:pt>
                <c:pt idx="57">
                  <c:v>Pakistan</c:v>
                </c:pt>
                <c:pt idx="58">
                  <c:v>Portugal</c:v>
                </c:pt>
                <c:pt idx="59">
                  <c:v>Republic of the Congo</c:v>
                </c:pt>
                <c:pt idx="60">
                  <c:v>Romania</c:v>
                </c:pt>
                <c:pt idx="61">
                  <c:v>Russia</c:v>
                </c:pt>
                <c:pt idx="62">
                  <c:v>Samoa </c:v>
                </c:pt>
                <c:pt idx="63">
                  <c:v>San Marino</c:v>
                </c:pt>
                <c:pt idx="64">
                  <c:v>Saudi Arabia</c:v>
                </c:pt>
                <c:pt idx="65">
                  <c:v>Senegal</c:v>
                </c:pt>
                <c:pt idx="66">
                  <c:v>Slovakia</c:v>
                </c:pt>
                <c:pt idx="67">
                  <c:v>Slovenia</c:v>
                </c:pt>
                <c:pt idx="68">
                  <c:v>Solomon Islands</c:v>
                </c:pt>
                <c:pt idx="69">
                  <c:v>South Sudan</c:v>
                </c:pt>
                <c:pt idx="70">
                  <c:v>Spain</c:v>
                </c:pt>
                <c:pt idx="71">
                  <c:v>Sri Lanka</c:v>
                </c:pt>
                <c:pt idx="72">
                  <c:v>Syria</c:v>
                </c:pt>
                <c:pt idx="73">
                  <c:v>Tuvalu</c:v>
                </c:pt>
                <c:pt idx="74">
                  <c:v>United Kingdom</c:v>
                </c:pt>
                <c:pt idx="75">
                  <c:v>Zambia</c:v>
                </c:pt>
              </c:strCache>
            </c:strRef>
          </c:cat>
          <c:val>
            <c:numRef>
              <c:f>'Country order count'!$E$4:$E$79</c:f>
              <c:numCache>
                <c:formatCode>General</c:formatCode>
                <c:ptCount val="7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A-45D1-90EC-2B5775F34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724111"/>
        <c:axId val="204727471"/>
      </c:barChart>
      <c:catAx>
        <c:axId val="204724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7471"/>
        <c:crosses val="autoZero"/>
        <c:auto val="1"/>
        <c:lblAlgn val="ctr"/>
        <c:lblOffset val="100"/>
        <c:noMultiLvlLbl val="0"/>
      </c:catAx>
      <c:valAx>
        <c:axId val="20472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Channel'!$F$3</c:f>
              <c:strCache>
                <c:ptCount val="1"/>
                <c:pt idx="0">
                  <c:v>Total 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Channel'!$E$4:$E$5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'Sales Channel'!$F$4:$F$5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7-4D2E-B509-D771A68B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Yearly</a:t>
            </a:r>
            <a:r>
              <a:rPr lang="en-IN" sz="1600" b="1" baseline="0"/>
              <a:t>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Yearly_growth!$D$4:$D$11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Yearly_growth!$E$4:$E$11</c:f>
              <c:numCache>
                <c:formatCode>_ * #,##0_ ;_ * \-#,##0_ ;_ * "-"??_ ;_ @_ </c:formatCode>
                <c:ptCount val="8"/>
                <c:pt idx="0">
                  <c:v>19186024.920000002</c:v>
                </c:pt>
                <c:pt idx="1">
                  <c:v>11129166.07</c:v>
                </c:pt>
                <c:pt idx="2">
                  <c:v>31898644.52</c:v>
                </c:pt>
                <c:pt idx="3">
                  <c:v>20330448.66</c:v>
                </c:pt>
                <c:pt idx="4">
                  <c:v>16630214.430000002</c:v>
                </c:pt>
                <c:pt idx="5">
                  <c:v>12427982.860000001</c:v>
                </c:pt>
                <c:pt idx="6">
                  <c:v>12372867.219999999</c:v>
                </c:pt>
                <c:pt idx="7">
                  <c:v>13373419.629999999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170-4C22-BF8D-B7839C255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473183"/>
        <c:axId val="1602472703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Yearly_growth!$D$4:$D$11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Yearly_growth!$F$4:$F$11</c:f>
              <c:numCache>
                <c:formatCode>0%</c:formatCode>
                <c:ptCount val="8"/>
                <c:pt idx="1">
                  <c:v>-0.41993372173729049</c:v>
                </c:pt>
                <c:pt idx="2">
                  <c:v>1.866220552318526</c:v>
                </c:pt>
                <c:pt idx="3">
                  <c:v>-0.36265477841062821</c:v>
                </c:pt>
                <c:pt idx="4">
                  <c:v>-0.18200455345976602</c:v>
                </c:pt>
                <c:pt idx="5">
                  <c:v>-0.25268655360326581</c:v>
                </c:pt>
                <c:pt idx="6">
                  <c:v>-4.4348017390170788E-3</c:v>
                </c:pt>
                <c:pt idx="7">
                  <c:v>8.0866657033437414E-2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170-4C22-BF8D-B7839C255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82943"/>
        <c:axId val="89889183"/>
      </c:lineChart>
      <c:catAx>
        <c:axId val="160247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72703"/>
        <c:crosses val="autoZero"/>
        <c:auto val="1"/>
        <c:lblAlgn val="ctr"/>
        <c:lblOffset val="100"/>
        <c:noMultiLvlLbl val="0"/>
      </c:catAx>
      <c:valAx>
        <c:axId val="160247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Revenue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73183"/>
        <c:crosses val="autoZero"/>
        <c:crossBetween val="between"/>
      </c:valAx>
      <c:valAx>
        <c:axId val="898891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Yearly</a:t>
                </a:r>
                <a:r>
                  <a:rPr lang="en-IN" baseline="0"/>
                  <a:t> Growth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2943"/>
        <c:crosses val="max"/>
        <c:crossBetween val="between"/>
      </c:valAx>
      <c:catAx>
        <c:axId val="89882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8891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Revenue</a:t>
            </a:r>
            <a:r>
              <a:rPr lang="en-IN" sz="1600" b="1" baseline="0"/>
              <a:t>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Pareto'!$E$3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Pareto'!$D$4:$D$15</c:f>
              <c:strCache>
                <c:ptCount val="12"/>
                <c:pt idx="0">
                  <c:v>Cosmetics</c:v>
                </c:pt>
                <c:pt idx="1">
                  <c:v>Office Supplies</c:v>
                </c:pt>
                <c:pt idx="2">
                  <c:v>Household</c:v>
                </c:pt>
                <c:pt idx="3">
                  <c:v>Baby Food</c:v>
                </c:pt>
                <c:pt idx="4">
                  <c:v>Clothes</c:v>
                </c:pt>
                <c:pt idx="5">
                  <c:v>Cereal</c:v>
                </c:pt>
                <c:pt idx="6">
                  <c:v>Meat</c:v>
                </c:pt>
                <c:pt idx="7">
                  <c:v>Personal Care</c:v>
                </c:pt>
                <c:pt idx="8">
                  <c:v>Vegetables</c:v>
                </c:pt>
                <c:pt idx="9">
                  <c:v>Beverages</c:v>
                </c:pt>
                <c:pt idx="10">
                  <c:v>Snacks</c:v>
                </c:pt>
                <c:pt idx="11">
                  <c:v>Fruits</c:v>
                </c:pt>
              </c:strCache>
            </c:strRef>
          </c:cat>
          <c:val>
            <c:numRef>
              <c:f>'Revenue Pareto'!$E$4:$E$15</c:f>
              <c:numCache>
                <c:formatCode>0.00</c:formatCode>
                <c:ptCount val="12"/>
                <c:pt idx="0">
                  <c:v>36601509.600000001</c:v>
                </c:pt>
                <c:pt idx="1">
                  <c:v>30585380.07</c:v>
                </c:pt>
                <c:pt idx="2">
                  <c:v>29889712.289999995</c:v>
                </c:pt>
                <c:pt idx="3">
                  <c:v>10350327.6</c:v>
                </c:pt>
                <c:pt idx="4">
                  <c:v>7787292.799999998</c:v>
                </c:pt>
                <c:pt idx="5">
                  <c:v>5322898.9000000004</c:v>
                </c:pt>
                <c:pt idx="6">
                  <c:v>4503675.75</c:v>
                </c:pt>
                <c:pt idx="7">
                  <c:v>3980904.8400000003</c:v>
                </c:pt>
                <c:pt idx="8">
                  <c:v>3089057.06</c:v>
                </c:pt>
                <c:pt idx="9">
                  <c:v>2690794.6</c:v>
                </c:pt>
                <c:pt idx="10">
                  <c:v>2080733.46</c:v>
                </c:pt>
                <c:pt idx="11">
                  <c:v>466481.34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A-4CA6-BB3D-783AD2571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515343"/>
        <c:axId val="1810517263"/>
      </c:barChart>
      <c:lineChart>
        <c:grouping val="standard"/>
        <c:varyColors val="0"/>
        <c:ser>
          <c:idx val="1"/>
          <c:order val="1"/>
          <c:tx>
            <c:strRef>
              <c:f>'Revenue Pareto'!$G$3</c:f>
              <c:strCache>
                <c:ptCount val="1"/>
                <c:pt idx="0">
                  <c:v>% of Cumulative 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'Revenue Pareto'!$D$4:$D$15</c:f>
              <c:strCache>
                <c:ptCount val="12"/>
                <c:pt idx="0">
                  <c:v>Cosmetics</c:v>
                </c:pt>
                <c:pt idx="1">
                  <c:v>Office Supplies</c:v>
                </c:pt>
                <c:pt idx="2">
                  <c:v>Household</c:v>
                </c:pt>
                <c:pt idx="3">
                  <c:v>Baby Food</c:v>
                </c:pt>
                <c:pt idx="4">
                  <c:v>Clothes</c:v>
                </c:pt>
                <c:pt idx="5">
                  <c:v>Cereal</c:v>
                </c:pt>
                <c:pt idx="6">
                  <c:v>Meat</c:v>
                </c:pt>
                <c:pt idx="7">
                  <c:v>Personal Care</c:v>
                </c:pt>
                <c:pt idx="8">
                  <c:v>Vegetables</c:v>
                </c:pt>
                <c:pt idx="9">
                  <c:v>Beverages</c:v>
                </c:pt>
                <c:pt idx="10">
                  <c:v>Snacks</c:v>
                </c:pt>
                <c:pt idx="11">
                  <c:v>Fruits</c:v>
                </c:pt>
              </c:strCache>
            </c:strRef>
          </c:cat>
          <c:val>
            <c:numRef>
              <c:f>'Revenue Pareto'!$G$4:$G$15</c:f>
              <c:numCache>
                <c:formatCode>0.00%</c:formatCode>
                <c:ptCount val="12"/>
                <c:pt idx="0">
                  <c:v>0.26648589609037754</c:v>
                </c:pt>
                <c:pt idx="1">
                  <c:v>0.48916994667442026</c:v>
                </c:pt>
                <c:pt idx="2">
                  <c:v>0.70678902442645419</c:v>
                </c:pt>
                <c:pt idx="3">
                  <c:v>0.78214701800262532</c:v>
                </c:pt>
                <c:pt idx="4">
                  <c:v>0.8388442341176171</c:v>
                </c:pt>
                <c:pt idx="5">
                  <c:v>0.87759885103552104</c:v>
                </c:pt>
                <c:pt idx="6">
                  <c:v>0.91038892120080339</c:v>
                </c:pt>
                <c:pt idx="7">
                  <c:v>0.93937283484621004</c:v>
                </c:pt>
                <c:pt idx="8">
                  <c:v>0.96186344104537091</c:v>
                </c:pt>
                <c:pt idx="9">
                  <c:v>0.98145440376828952</c:v>
                </c:pt>
                <c:pt idx="10">
                  <c:v>0.99660367292885266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A-4CA6-BB3D-783AD2571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34063"/>
        <c:axId val="1810514863"/>
      </c:lineChart>
      <c:catAx>
        <c:axId val="181051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17263"/>
        <c:crosses val="autoZero"/>
        <c:auto val="1"/>
        <c:lblAlgn val="ctr"/>
        <c:lblOffset val="100"/>
        <c:noMultiLvlLbl val="0"/>
      </c:catAx>
      <c:valAx>
        <c:axId val="181051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15343"/>
        <c:crosses val="autoZero"/>
        <c:crossBetween val="between"/>
      </c:valAx>
      <c:valAx>
        <c:axId val="1810514863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4063"/>
        <c:crosses val="max"/>
        <c:crossBetween val="between"/>
      </c:valAx>
      <c:catAx>
        <c:axId val="873340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0514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159055775922752"/>
          <c:y val="0.92995479311483742"/>
          <c:w val="0.4568187200284175"/>
          <c:h val="5.4034960327365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Volume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'Volume Pareto'!$E$3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'Volume Pareto'!$D$4:$D$15</c:f>
              <c:strCache>
                <c:ptCount val="12"/>
                <c:pt idx="0">
                  <c:v>Cosmetics</c:v>
                </c:pt>
                <c:pt idx="1">
                  <c:v>Clothes</c:v>
                </c:pt>
                <c:pt idx="2">
                  <c:v>Beverages</c:v>
                </c:pt>
                <c:pt idx="3">
                  <c:v>Fruits</c:v>
                </c:pt>
                <c:pt idx="4">
                  <c:v>Personal Care</c:v>
                </c:pt>
                <c:pt idx="5">
                  <c:v>Office Supplies</c:v>
                </c:pt>
                <c:pt idx="6">
                  <c:v>Household</c:v>
                </c:pt>
                <c:pt idx="7">
                  <c:v>Baby Food</c:v>
                </c:pt>
                <c:pt idx="8">
                  <c:v>Cereal</c:v>
                </c:pt>
                <c:pt idx="9">
                  <c:v>Vegetables</c:v>
                </c:pt>
                <c:pt idx="10">
                  <c:v>Snacks</c:v>
                </c:pt>
                <c:pt idx="11">
                  <c:v>Meat</c:v>
                </c:pt>
              </c:strCache>
            </c:strRef>
          </c:cat>
          <c:val>
            <c:numRef>
              <c:f>'Volume Pareto'!$E$4:$E$15</c:f>
              <c:numCache>
                <c:formatCode>_ * #,##0_ ;_ * \-#,##0_ ;_ * "-"??_ ;_ @_ </c:formatCode>
                <c:ptCount val="12"/>
                <c:pt idx="0">
                  <c:v>83718</c:v>
                </c:pt>
                <c:pt idx="1">
                  <c:v>71260</c:v>
                </c:pt>
                <c:pt idx="2">
                  <c:v>56708</c:v>
                </c:pt>
                <c:pt idx="3">
                  <c:v>49998</c:v>
                </c:pt>
                <c:pt idx="4">
                  <c:v>48708</c:v>
                </c:pt>
                <c:pt idx="5">
                  <c:v>46967</c:v>
                </c:pt>
                <c:pt idx="6">
                  <c:v>44727</c:v>
                </c:pt>
                <c:pt idx="7">
                  <c:v>40545</c:v>
                </c:pt>
                <c:pt idx="8">
                  <c:v>25877</c:v>
                </c:pt>
                <c:pt idx="9">
                  <c:v>20051</c:v>
                </c:pt>
                <c:pt idx="10">
                  <c:v>13637</c:v>
                </c:pt>
                <c:pt idx="11">
                  <c:v>10675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2-43AE-B2DD-A96B5DADD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46719"/>
        <c:axId val="242729695"/>
      </c:barChart>
      <c:lineChart>
        <c:grouping val="standard"/>
        <c:varyColors val="0"/>
        <c:ser>
          <c:idx val="1"/>
          <c:order val="1"/>
          <c:tx>
            <c:strRef>
              <c:f>'Volume Pareto'!$G$3</c:f>
              <c:strCache>
                <c:ptCount val="1"/>
                <c:pt idx="0">
                  <c:v>% of Cumulative 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'Volume Pareto'!$D$4:$D$15</c:f>
              <c:strCache>
                <c:ptCount val="12"/>
                <c:pt idx="0">
                  <c:v>Cosmetics</c:v>
                </c:pt>
                <c:pt idx="1">
                  <c:v>Clothes</c:v>
                </c:pt>
                <c:pt idx="2">
                  <c:v>Beverages</c:v>
                </c:pt>
                <c:pt idx="3">
                  <c:v>Fruits</c:v>
                </c:pt>
                <c:pt idx="4">
                  <c:v>Personal Care</c:v>
                </c:pt>
                <c:pt idx="5">
                  <c:v>Office Supplies</c:v>
                </c:pt>
                <c:pt idx="6">
                  <c:v>Household</c:v>
                </c:pt>
                <c:pt idx="7">
                  <c:v>Baby Food</c:v>
                </c:pt>
                <c:pt idx="8">
                  <c:v>Cereal</c:v>
                </c:pt>
                <c:pt idx="9">
                  <c:v>Vegetables</c:v>
                </c:pt>
                <c:pt idx="10">
                  <c:v>Snacks</c:v>
                </c:pt>
                <c:pt idx="11">
                  <c:v>Meat</c:v>
                </c:pt>
              </c:strCache>
            </c:strRef>
          </c:cat>
          <c:val>
            <c:numRef>
              <c:f>'Volume Pareto'!$G$4:$G$15</c:f>
              <c:numCache>
                <c:formatCode>0%</c:formatCode>
                <c:ptCount val="12"/>
                <c:pt idx="0">
                  <c:v>0.16323402960978492</c:v>
                </c:pt>
                <c:pt idx="1">
                  <c:v>0.30217735063982953</c:v>
                </c:pt>
                <c:pt idx="2">
                  <c:v>0.41274706505144571</c:v>
                </c:pt>
                <c:pt idx="3">
                  <c:v>0.51023356750527915</c:v>
                </c:pt>
                <c:pt idx="4">
                  <c:v>0.60520481758570865</c:v>
                </c:pt>
                <c:pt idx="5">
                  <c:v>0.69678145186606377</c:v>
                </c:pt>
                <c:pt idx="6">
                  <c:v>0.78399051613368664</c:v>
                </c:pt>
                <c:pt idx="7">
                  <c:v>0.86304548317218166</c:v>
                </c:pt>
                <c:pt idx="8">
                  <c:v>0.91350066585944611</c:v>
                </c:pt>
                <c:pt idx="9">
                  <c:v>0.95259626689752397</c:v>
                </c:pt>
                <c:pt idx="10">
                  <c:v>0.97918579915807291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2-43AE-B2DD-A96B5DADD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31135"/>
        <c:axId val="242730655"/>
      </c:lineChart>
      <c:catAx>
        <c:axId val="6874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29695"/>
        <c:crosses val="autoZero"/>
        <c:auto val="1"/>
        <c:lblAlgn val="ctr"/>
        <c:lblOffset val="100"/>
        <c:noMultiLvlLbl val="0"/>
      </c:catAx>
      <c:valAx>
        <c:axId val="2427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Units Sold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6719"/>
        <c:crosses val="autoZero"/>
        <c:crossBetween val="between"/>
      </c:valAx>
      <c:valAx>
        <c:axId val="242730655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31135"/>
        <c:crosses val="max"/>
        <c:crossBetween val="between"/>
      </c:valAx>
      <c:catAx>
        <c:axId val="2427311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2730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Revenue vs Volume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vs Volume'!$G$3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1469361-5CA1-4B7A-B6E1-0F1F98F0A7B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AAD-40F2-B099-D9C091C53F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AAFB51-24B2-4E5F-BF33-09405563453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AAD-40F2-B099-D9C091C53F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9EA64FC-1697-40DD-ADF4-9CB9BD08BB0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AAD-40F2-B099-D9C091C53F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F799E4A-9C59-423D-8F78-AB0F37F1E5C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AAD-40F2-B099-D9C091C53F6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D98EF8D-F128-4277-BDEB-08BB0A609CF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AAD-40F2-B099-D9C091C53F6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CD97116-99BC-42E5-903E-D3BB236C4F4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AAD-40F2-B099-D9C091C53F66}"/>
                </c:ext>
              </c:extLst>
            </c:dLbl>
            <c:dLbl>
              <c:idx val="6"/>
              <c:layout>
                <c:manualLayout>
                  <c:x val="-3.7369207772795218E-2"/>
                  <c:y val="4.1261420571765399E-2"/>
                </c:manualLayout>
              </c:layout>
              <c:tx>
                <c:rich>
                  <a:bodyPr/>
                  <a:lstStyle/>
                  <a:p>
                    <a:fld id="{7DB9DE26-9D60-4736-97D3-2CCFEA2487A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AAD-40F2-B099-D9C091C53F6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FF4337B-9246-4172-880B-D9700A8E7B7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AAD-40F2-B099-D9C091C53F66}"/>
                </c:ext>
              </c:extLst>
            </c:dLbl>
            <c:dLbl>
              <c:idx val="8"/>
              <c:layout>
                <c:manualLayout>
                  <c:x val="0"/>
                  <c:y val="-2.357795461243737E-2"/>
                </c:manualLayout>
              </c:layout>
              <c:tx>
                <c:rich>
                  <a:bodyPr/>
                  <a:lstStyle/>
                  <a:p>
                    <a:fld id="{DEFA2AE9-AA5F-4A07-AD65-F11E22AB0CA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AAD-40F2-B099-D9C091C53F6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571CDA3-A78E-4B30-A155-2D8514E2966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AAD-40F2-B099-D9C091C53F6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1F25F7D-94C5-4A2C-8462-F36B688303E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AAD-40F2-B099-D9C091C53F6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8EB4838-6201-4320-BD51-8A5CF99084C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AAD-40F2-B099-D9C091C53F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'Sales vs Volume'!$F$4:$F$15</c:f>
              <c:numCache>
                <c:formatCode>_ * #,##0_ ;_ * \-#,##0_ ;_ * "-"??_ ;_ @_ </c:formatCode>
                <c:ptCount val="12"/>
                <c:pt idx="0">
                  <c:v>40545</c:v>
                </c:pt>
                <c:pt idx="1">
                  <c:v>56708</c:v>
                </c:pt>
                <c:pt idx="2">
                  <c:v>25877</c:v>
                </c:pt>
                <c:pt idx="3">
                  <c:v>71260</c:v>
                </c:pt>
                <c:pt idx="4">
                  <c:v>83718</c:v>
                </c:pt>
                <c:pt idx="5">
                  <c:v>49998</c:v>
                </c:pt>
                <c:pt idx="6">
                  <c:v>44727</c:v>
                </c:pt>
                <c:pt idx="7">
                  <c:v>10675</c:v>
                </c:pt>
                <c:pt idx="8">
                  <c:v>46967</c:v>
                </c:pt>
                <c:pt idx="9">
                  <c:v>48708</c:v>
                </c:pt>
                <c:pt idx="10">
                  <c:v>13637</c:v>
                </c:pt>
                <c:pt idx="11">
                  <c:v>20051</c:v>
                </c:pt>
              </c:numCache>
            </c:numRef>
          </c:xVal>
          <c:yVal>
            <c:numRef>
              <c:f>'Sales vs Volume'!$G$4:$G$15</c:f>
              <c:numCache>
                <c:formatCode>_ * #,##0_ ;_ * \-#,##0_ ;_ * "-"??_ ;_ @_ </c:formatCode>
                <c:ptCount val="12"/>
                <c:pt idx="0">
                  <c:v>10350327.6</c:v>
                </c:pt>
                <c:pt idx="1">
                  <c:v>2690794.6</c:v>
                </c:pt>
                <c:pt idx="2">
                  <c:v>5322898.9000000004</c:v>
                </c:pt>
                <c:pt idx="3">
                  <c:v>7787292.799999998</c:v>
                </c:pt>
                <c:pt idx="4">
                  <c:v>36601509.600000001</c:v>
                </c:pt>
                <c:pt idx="5">
                  <c:v>466481.34</c:v>
                </c:pt>
                <c:pt idx="6">
                  <c:v>29889712.289999995</c:v>
                </c:pt>
                <c:pt idx="7">
                  <c:v>4503675.75</c:v>
                </c:pt>
                <c:pt idx="8">
                  <c:v>30585380.07</c:v>
                </c:pt>
                <c:pt idx="9">
                  <c:v>3980904.8400000003</c:v>
                </c:pt>
                <c:pt idx="10">
                  <c:v>2080733.46</c:v>
                </c:pt>
                <c:pt idx="11">
                  <c:v>3089057.06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'Sales vs Volume'!$E$4:$E$15</c15:f>
                <c15:dlblRangeCache>
                  <c:ptCount val="12"/>
                  <c:pt idx="0">
                    <c:v>Baby Food</c:v>
                  </c:pt>
                  <c:pt idx="1">
                    <c:v>Beverages</c:v>
                  </c:pt>
                  <c:pt idx="2">
                    <c:v>Cereal</c:v>
                  </c:pt>
                  <c:pt idx="3">
                    <c:v>Clothes</c:v>
                  </c:pt>
                  <c:pt idx="4">
                    <c:v>Cosmetics</c:v>
                  </c:pt>
                  <c:pt idx="5">
                    <c:v>Fruits</c:v>
                  </c:pt>
                  <c:pt idx="6">
                    <c:v>Household</c:v>
                  </c:pt>
                  <c:pt idx="7">
                    <c:v>Meat</c:v>
                  </c:pt>
                  <c:pt idx="8">
                    <c:v>Office Supplies</c:v>
                  </c:pt>
                  <c:pt idx="9">
                    <c:v>Personal Care</c:v>
                  </c:pt>
                  <c:pt idx="10">
                    <c:v>Snacks</c:v>
                  </c:pt>
                  <c:pt idx="11">
                    <c:v>Vegetables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AAD-40F2-B099-D9C091C53F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0301295"/>
        <c:axId val="380299375"/>
      </c:scatterChart>
      <c:valAx>
        <c:axId val="38030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Units</a:t>
                </a:r>
                <a:r>
                  <a:rPr lang="en-IN" baseline="0"/>
                  <a:t> Sold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99375"/>
        <c:crosses val="autoZero"/>
        <c:crossBetween val="midCat"/>
      </c:valAx>
      <c:valAx>
        <c:axId val="3802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0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Profit vs</a:t>
            </a:r>
            <a:r>
              <a:rPr lang="en-IN" b="1" baseline="0"/>
              <a:t> Revenue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'Profit vs Revenue'!$G$3</c:f>
              <c:strCache>
                <c:ptCount val="1"/>
                <c:pt idx="0">
                  <c:v>Total Profit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77BFC17-6F74-496A-9E50-9233E594CE5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F25-41E7-8898-BADAD6779B42}"/>
                </c:ext>
              </c:extLst>
            </c:dLbl>
            <c:dLbl>
              <c:idx val="1"/>
              <c:layout>
                <c:manualLayout>
                  <c:x val="-2.865329512893983E-2"/>
                  <c:y val="3.9381153305203837E-2"/>
                </c:manualLayout>
              </c:layout>
              <c:tx>
                <c:rich>
                  <a:bodyPr/>
                  <a:lstStyle/>
                  <a:p>
                    <a:fld id="{C606CDC9-B30F-41BF-83EA-54E45DC6F5B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F25-41E7-8898-BADAD6779B42}"/>
                </c:ext>
              </c:extLst>
            </c:dLbl>
            <c:dLbl>
              <c:idx val="2"/>
              <c:layout>
                <c:manualLayout>
                  <c:x val="-2.9183574574257862E-17"/>
                  <c:y val="-3.0942334739803196E-2"/>
                </c:manualLayout>
              </c:layout>
              <c:tx>
                <c:rich>
                  <a:bodyPr/>
                  <a:lstStyle/>
                  <a:p>
                    <a:fld id="{B9E88C95-9145-4978-98DE-DD46408DB97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F25-41E7-8898-BADAD6779B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DD71F64-235F-4BE5-90B6-F4FD5E29C6B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F25-41E7-8898-BADAD6779B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052F728-F807-4354-86DA-087976C53DE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F25-41E7-8898-BADAD6779B42}"/>
                </c:ext>
              </c:extLst>
            </c:dLbl>
            <c:dLbl>
              <c:idx val="5"/>
              <c:layout>
                <c:manualLayout>
                  <c:x val="-5.0939191340337475E-2"/>
                  <c:y val="-3.0942334739803096E-2"/>
                </c:manualLayout>
              </c:layout>
              <c:tx>
                <c:rich>
                  <a:bodyPr/>
                  <a:lstStyle/>
                  <a:p>
                    <a:fld id="{588E62CC-75C0-4E12-8874-3B3C420DF77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F25-41E7-8898-BADAD6779B4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0510DAB-69CD-4E1A-BFF4-3ECB0A5FCC2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F25-41E7-8898-BADAD6779B42}"/>
                </c:ext>
              </c:extLst>
            </c:dLbl>
            <c:dLbl>
              <c:idx val="7"/>
              <c:layout>
                <c:manualLayout>
                  <c:x val="1.5918497293855168E-3"/>
                  <c:y val="0"/>
                </c:manualLayout>
              </c:layout>
              <c:tx>
                <c:rich>
                  <a:bodyPr/>
                  <a:lstStyle/>
                  <a:p>
                    <a:fld id="{25613AAF-C963-4BF3-A1B0-AC1760B8AF1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F25-41E7-8898-BADAD6779B4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DAC99EF-1F16-4259-AE87-63D3139EF32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F25-41E7-8898-BADAD6779B42}"/>
                </c:ext>
              </c:extLst>
            </c:dLbl>
            <c:dLbl>
              <c:idx val="9"/>
              <c:layout>
                <c:manualLayout>
                  <c:x val="6.3673989175421844E-3"/>
                  <c:y val="-1.1251758087201228E-2"/>
                </c:manualLayout>
              </c:layout>
              <c:tx>
                <c:rich>
                  <a:bodyPr/>
                  <a:lstStyle/>
                  <a:p>
                    <a:fld id="{49042AF8-1F73-440F-A561-97A7C7A5221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F25-41E7-8898-BADAD6779B42}"/>
                </c:ext>
              </c:extLst>
            </c:dLbl>
            <c:dLbl>
              <c:idx val="10"/>
              <c:layout>
                <c:manualLayout>
                  <c:x val="-5.4122890799108564E-2"/>
                  <c:y val="-5.0632911392405167E-2"/>
                </c:manualLayout>
              </c:layout>
              <c:tx>
                <c:rich>
                  <a:bodyPr/>
                  <a:lstStyle/>
                  <a:p>
                    <a:fld id="{7AC24EC4-CE43-4676-A79D-1C0BB5B8458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F25-41E7-8898-BADAD6779B42}"/>
                </c:ext>
              </c:extLst>
            </c:dLbl>
            <c:dLbl>
              <c:idx val="11"/>
              <c:layout>
                <c:manualLayout>
                  <c:x val="-3.6612543775867555E-2"/>
                  <c:y val="-6.7510548523206745E-2"/>
                </c:manualLayout>
              </c:layout>
              <c:tx>
                <c:rich>
                  <a:bodyPr/>
                  <a:lstStyle/>
                  <a:p>
                    <a:fld id="{2F83DBEA-1378-442A-B85D-93CBB838AB9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F25-41E7-8898-BADAD6779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'Profit vs Revenue'!$F$4:$F$15</c:f>
              <c:numCache>
                <c:formatCode>_ * #,##0_ ;_ * \-#,##0_ ;_ * "-"??_ ;_ @_ </c:formatCode>
                <c:ptCount val="12"/>
                <c:pt idx="0">
                  <c:v>10350327.6</c:v>
                </c:pt>
                <c:pt idx="1">
                  <c:v>2690794.6</c:v>
                </c:pt>
                <c:pt idx="2">
                  <c:v>5322898.9000000004</c:v>
                </c:pt>
                <c:pt idx="3">
                  <c:v>7787292.799999998</c:v>
                </c:pt>
                <c:pt idx="4">
                  <c:v>36601509.600000001</c:v>
                </c:pt>
                <c:pt idx="5">
                  <c:v>466481.34</c:v>
                </c:pt>
                <c:pt idx="6">
                  <c:v>29889712.289999995</c:v>
                </c:pt>
                <c:pt idx="7">
                  <c:v>4503675.75</c:v>
                </c:pt>
                <c:pt idx="8">
                  <c:v>30585380.07</c:v>
                </c:pt>
                <c:pt idx="9">
                  <c:v>3980904.8400000003</c:v>
                </c:pt>
                <c:pt idx="10">
                  <c:v>2080733.46</c:v>
                </c:pt>
                <c:pt idx="11">
                  <c:v>3089057.06</c:v>
                </c:pt>
              </c:numCache>
            </c:numRef>
          </c:xVal>
          <c:yVal>
            <c:numRef>
              <c:f>'Profit vs Revenue'!$G$4:$G$15</c:f>
              <c:numCache>
                <c:formatCode>_ * #,##0_ ;_ * \-#,##0_ ;_ * "-"??_ ;_ @_ </c:formatCode>
                <c:ptCount val="12"/>
                <c:pt idx="0">
                  <c:v>3886643.7</c:v>
                </c:pt>
                <c:pt idx="1">
                  <c:v>888047.27999999991</c:v>
                </c:pt>
                <c:pt idx="2">
                  <c:v>2292443.4299999997</c:v>
                </c:pt>
                <c:pt idx="3">
                  <c:v>5233334.4000000004</c:v>
                </c:pt>
                <c:pt idx="4">
                  <c:v>14556048.66</c:v>
                </c:pt>
                <c:pt idx="5">
                  <c:v>120495.18</c:v>
                </c:pt>
                <c:pt idx="6">
                  <c:v>7412605.7100000009</c:v>
                </c:pt>
                <c:pt idx="7">
                  <c:v>610610</c:v>
                </c:pt>
                <c:pt idx="8">
                  <c:v>5929583.75</c:v>
                </c:pt>
                <c:pt idx="9">
                  <c:v>1220622.48</c:v>
                </c:pt>
                <c:pt idx="10">
                  <c:v>751944.18</c:v>
                </c:pt>
                <c:pt idx="11">
                  <c:v>1265819.6300000001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'Profit vs Revenue'!$E$4:$E$15</c15:f>
                <c15:dlblRangeCache>
                  <c:ptCount val="12"/>
                  <c:pt idx="0">
                    <c:v>Baby Food</c:v>
                  </c:pt>
                  <c:pt idx="1">
                    <c:v>Beverages</c:v>
                  </c:pt>
                  <c:pt idx="2">
                    <c:v>Cereal</c:v>
                  </c:pt>
                  <c:pt idx="3">
                    <c:v>Clothes</c:v>
                  </c:pt>
                  <c:pt idx="4">
                    <c:v>Cosmetics</c:v>
                  </c:pt>
                  <c:pt idx="5">
                    <c:v>Fruits</c:v>
                  </c:pt>
                  <c:pt idx="6">
                    <c:v>Household</c:v>
                  </c:pt>
                  <c:pt idx="7">
                    <c:v>Meat</c:v>
                  </c:pt>
                  <c:pt idx="8">
                    <c:v>Office Supplies</c:v>
                  </c:pt>
                  <c:pt idx="9">
                    <c:v>Personal Care</c:v>
                  </c:pt>
                  <c:pt idx="10">
                    <c:v>Snacks</c:v>
                  </c:pt>
                  <c:pt idx="11">
                    <c:v>Vegetables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F25-41E7-8898-BADAD6779B4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728865791"/>
        <c:axId val="1728866271"/>
      </c:scatterChart>
      <c:valAx>
        <c:axId val="172886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66271"/>
        <c:crosses val="autoZero"/>
        <c:crossBetween val="midCat"/>
      </c:valAx>
      <c:valAx>
        <c:axId val="172886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6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</a:t>
            </a:r>
            <a:r>
              <a:rPr lang="en-US" b="1" baseline="0"/>
              <a:t> vs Cost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'Profit vs Cost'!$G$3</c:f>
              <c:strCache>
                <c:ptCount val="1"/>
                <c:pt idx="0">
                  <c:v>Total Profit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E7B760F-F3F7-4F2C-B2DD-EF8FE61FB60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1DF-4D83-BD78-253712F30BF6}"/>
                </c:ext>
              </c:extLst>
            </c:dLbl>
            <c:dLbl>
              <c:idx val="1"/>
              <c:layout>
                <c:manualLayout>
                  <c:x val="-1.5812776723592662E-3"/>
                  <c:y val="3.1476235442241107E-3"/>
                </c:manualLayout>
              </c:layout>
              <c:tx>
                <c:rich>
                  <a:bodyPr/>
                  <a:lstStyle/>
                  <a:p>
                    <a:fld id="{5E7D7401-240F-451B-9AE6-BD8572B2CCD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1DF-4D83-BD78-253712F30BF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47ECB7F-422C-4094-A8B6-D4A4A319AE7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1DF-4D83-BD78-253712F30BF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E81AC84-793D-4B5A-AE1F-43B1451B5A8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1DF-4D83-BD78-253712F30BF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7F100EC-0704-4592-BF13-A1137CB31FC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1DF-4D83-BD78-253712F30BF6}"/>
                </c:ext>
              </c:extLst>
            </c:dLbl>
            <c:dLbl>
              <c:idx val="5"/>
              <c:layout>
                <c:manualLayout>
                  <c:x val="-5.0600885515496519E-2"/>
                  <c:y val="-3.4623858986465215E-2"/>
                </c:manualLayout>
              </c:layout>
              <c:tx>
                <c:rich>
                  <a:bodyPr/>
                  <a:lstStyle/>
                  <a:p>
                    <a:fld id="{CE2BF091-9437-4916-A448-7A807294820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1DF-4D83-BD78-253712F30BF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FE1EC13-A5BB-4D27-B7D0-60784D84795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1DF-4D83-BD78-253712F30BF6}"/>
                </c:ext>
              </c:extLst>
            </c:dLbl>
            <c:dLbl>
              <c:idx val="7"/>
              <c:layout>
                <c:manualLayout>
                  <c:x val="7.9063883617963033E-3"/>
                  <c:y val="1.5738117721120555E-2"/>
                </c:manualLayout>
              </c:layout>
              <c:tx>
                <c:rich>
                  <a:bodyPr/>
                  <a:lstStyle/>
                  <a:p>
                    <a:fld id="{B538D2FD-B9F3-41EE-A77A-EA28B4B6A04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1DF-4D83-BD78-253712F30BF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1C84E8B-A63B-457C-8ECD-5066DE52F25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1DF-4D83-BD78-253712F30BF6}"/>
                </c:ext>
              </c:extLst>
            </c:dLbl>
            <c:dLbl>
              <c:idx val="9"/>
              <c:layout>
                <c:manualLayout>
                  <c:x val="0"/>
                  <c:y val="-1.2590494176896559E-2"/>
                </c:manualLayout>
              </c:layout>
              <c:tx>
                <c:rich>
                  <a:bodyPr/>
                  <a:lstStyle/>
                  <a:p>
                    <a:fld id="{3AE11F3E-9D4A-4812-866B-00C2EA41ECE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41DF-4D83-BD78-253712F30BF6}"/>
                </c:ext>
              </c:extLst>
            </c:dLbl>
            <c:dLbl>
              <c:idx val="10"/>
              <c:layout>
                <c:manualLayout>
                  <c:x val="-2.3719165085388995E-2"/>
                  <c:y val="3.7771482530689328E-2"/>
                </c:manualLayout>
              </c:layout>
              <c:tx>
                <c:rich>
                  <a:bodyPr/>
                  <a:lstStyle/>
                  <a:p>
                    <a:fld id="{C3ED0F5A-DE4A-4E10-96CF-72959B1AABF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1DF-4D83-BD78-253712F30BF6}"/>
                </c:ext>
              </c:extLst>
            </c:dLbl>
            <c:dLbl>
              <c:idx val="11"/>
              <c:layout>
                <c:manualLayout>
                  <c:x val="-5.5344718532574333E-2"/>
                  <c:y val="-4.091910607491344E-2"/>
                </c:manualLayout>
              </c:layout>
              <c:tx>
                <c:rich>
                  <a:bodyPr/>
                  <a:lstStyle/>
                  <a:p>
                    <a:fld id="{299487B2-0D2B-4D49-9BB1-BB92FB74232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1DF-4D83-BD78-253712F30B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'Profit vs Cost'!$F$4:$F$15</c:f>
              <c:numCache>
                <c:formatCode>_ * #,##0_ ;_ * \-#,##0_ ;_ * "-"??_ ;_ @_ </c:formatCode>
                <c:ptCount val="12"/>
                <c:pt idx="0">
                  <c:v>6463683.9000000004</c:v>
                </c:pt>
                <c:pt idx="1">
                  <c:v>1802747.3199999998</c:v>
                </c:pt>
                <c:pt idx="2">
                  <c:v>3030455.47</c:v>
                </c:pt>
                <c:pt idx="3">
                  <c:v>2553958.3999999999</c:v>
                </c:pt>
                <c:pt idx="4">
                  <c:v>22045460.940000001</c:v>
                </c:pt>
                <c:pt idx="5">
                  <c:v>345986.16</c:v>
                </c:pt>
                <c:pt idx="6">
                  <c:v>22477106.579999998</c:v>
                </c:pt>
                <c:pt idx="7">
                  <c:v>3893065.75</c:v>
                </c:pt>
                <c:pt idx="8">
                  <c:v>24655796.319999997</c:v>
                </c:pt>
                <c:pt idx="9">
                  <c:v>2760282.36</c:v>
                </c:pt>
                <c:pt idx="10">
                  <c:v>1328789.28</c:v>
                </c:pt>
                <c:pt idx="11">
                  <c:v>1823237.4300000002</c:v>
                </c:pt>
              </c:numCache>
            </c:numRef>
          </c:xVal>
          <c:yVal>
            <c:numRef>
              <c:f>'Profit vs Cost'!$G$4:$G$15</c:f>
              <c:numCache>
                <c:formatCode>_ * #,##0_ ;_ * \-#,##0_ ;_ * "-"??_ ;_ @_ </c:formatCode>
                <c:ptCount val="12"/>
                <c:pt idx="0">
                  <c:v>3886643.7</c:v>
                </c:pt>
                <c:pt idx="1">
                  <c:v>888047.27999999991</c:v>
                </c:pt>
                <c:pt idx="2">
                  <c:v>2292443.4299999997</c:v>
                </c:pt>
                <c:pt idx="3">
                  <c:v>5233334.4000000004</c:v>
                </c:pt>
                <c:pt idx="4">
                  <c:v>14556048.66</c:v>
                </c:pt>
                <c:pt idx="5">
                  <c:v>120495.18</c:v>
                </c:pt>
                <c:pt idx="6">
                  <c:v>7412605.7100000009</c:v>
                </c:pt>
                <c:pt idx="7">
                  <c:v>610610</c:v>
                </c:pt>
                <c:pt idx="8">
                  <c:v>5929583.75</c:v>
                </c:pt>
                <c:pt idx="9">
                  <c:v>1220622.48</c:v>
                </c:pt>
                <c:pt idx="10">
                  <c:v>751944.18</c:v>
                </c:pt>
                <c:pt idx="11">
                  <c:v>1265819.6300000001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'Profit vs Cost'!$E$4:$E$15</c15:f>
                <c15:dlblRangeCache>
                  <c:ptCount val="12"/>
                  <c:pt idx="0">
                    <c:v>Baby Food</c:v>
                  </c:pt>
                  <c:pt idx="1">
                    <c:v>Beverages</c:v>
                  </c:pt>
                  <c:pt idx="2">
                    <c:v>Cereal</c:v>
                  </c:pt>
                  <c:pt idx="3">
                    <c:v>Clothes</c:v>
                  </c:pt>
                  <c:pt idx="4">
                    <c:v>Cosmetics</c:v>
                  </c:pt>
                  <c:pt idx="5">
                    <c:v>Fruits</c:v>
                  </c:pt>
                  <c:pt idx="6">
                    <c:v>Household</c:v>
                  </c:pt>
                  <c:pt idx="7">
                    <c:v>Meat</c:v>
                  </c:pt>
                  <c:pt idx="8">
                    <c:v>Office Supplies</c:v>
                  </c:pt>
                  <c:pt idx="9">
                    <c:v>Personal Care</c:v>
                  </c:pt>
                  <c:pt idx="10">
                    <c:v>Snacks</c:v>
                  </c:pt>
                  <c:pt idx="11">
                    <c:v>Vegetables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1DF-4D83-BD78-253712F30BF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14695263"/>
        <c:axId val="214695743"/>
      </c:scatterChart>
      <c:valAx>
        <c:axId val="21469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5743"/>
        <c:crosses val="autoZero"/>
        <c:crossBetween val="midCat"/>
      </c:valAx>
      <c:valAx>
        <c:axId val="2146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 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Item's 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'Items cost'!$E$3</c:f>
              <c:strCache>
                <c:ptCount val="1"/>
                <c:pt idx="0">
                  <c:v>Sum of Total Cost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'Items cost'!$D$4:$D$15</c:f>
              <c:strCache>
                <c:ptCount val="12"/>
                <c:pt idx="0">
                  <c:v>Fruits</c:v>
                </c:pt>
                <c:pt idx="1">
                  <c:v>Snacks</c:v>
                </c:pt>
                <c:pt idx="2">
                  <c:v>Beverages</c:v>
                </c:pt>
                <c:pt idx="3">
                  <c:v>Vegetables</c:v>
                </c:pt>
                <c:pt idx="4">
                  <c:v>Clothes</c:v>
                </c:pt>
                <c:pt idx="5">
                  <c:v>Personal Care</c:v>
                </c:pt>
                <c:pt idx="6">
                  <c:v>Cereal</c:v>
                </c:pt>
                <c:pt idx="7">
                  <c:v>Meat</c:v>
                </c:pt>
                <c:pt idx="8">
                  <c:v>Baby Food</c:v>
                </c:pt>
                <c:pt idx="9">
                  <c:v>Cosmetics</c:v>
                </c:pt>
                <c:pt idx="10">
                  <c:v>Household</c:v>
                </c:pt>
                <c:pt idx="11">
                  <c:v>Office Supplies</c:v>
                </c:pt>
              </c:strCache>
            </c:strRef>
          </c:cat>
          <c:val>
            <c:numRef>
              <c:f>'Items cost'!$E$4:$E$15</c:f>
              <c:numCache>
                <c:formatCode>_ * #,##0_ ;_ * \-#,##0_ ;_ * "-"??_ ;_ @_ </c:formatCode>
                <c:ptCount val="12"/>
                <c:pt idx="0">
                  <c:v>345986.16</c:v>
                </c:pt>
                <c:pt idx="1">
                  <c:v>1328789.28</c:v>
                </c:pt>
                <c:pt idx="2">
                  <c:v>1802747.3199999998</c:v>
                </c:pt>
                <c:pt idx="3">
                  <c:v>1823237.4300000002</c:v>
                </c:pt>
                <c:pt idx="4">
                  <c:v>2553958.3999999999</c:v>
                </c:pt>
                <c:pt idx="5">
                  <c:v>2760282.36</c:v>
                </c:pt>
                <c:pt idx="6">
                  <c:v>3030455.47</c:v>
                </c:pt>
                <c:pt idx="7">
                  <c:v>3893065.75</c:v>
                </c:pt>
                <c:pt idx="8">
                  <c:v>6463683.9000000004</c:v>
                </c:pt>
                <c:pt idx="9">
                  <c:v>22045460.940000001</c:v>
                </c:pt>
                <c:pt idx="10">
                  <c:v>22477106.579999998</c:v>
                </c:pt>
                <c:pt idx="11">
                  <c:v>24655796.319999997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D-47FE-8E51-643216646E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48672015"/>
        <c:axId val="248672495"/>
      </c:barChart>
      <c:catAx>
        <c:axId val="24867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72495"/>
        <c:crosses val="autoZero"/>
        <c:auto val="1"/>
        <c:lblAlgn val="ctr"/>
        <c:lblOffset val="100"/>
        <c:noMultiLvlLbl val="0"/>
      </c:catAx>
      <c:valAx>
        <c:axId val="248672495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24867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Items vs Total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'Item profit'!$E$3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'Item profit'!$D$4:$D$15</c:f>
              <c:strCache>
                <c:ptCount val="12"/>
                <c:pt idx="0">
                  <c:v>Cosmetics</c:v>
                </c:pt>
                <c:pt idx="1">
                  <c:v>Household</c:v>
                </c:pt>
                <c:pt idx="2">
                  <c:v>Office Supplies</c:v>
                </c:pt>
                <c:pt idx="3">
                  <c:v>Clothes</c:v>
                </c:pt>
                <c:pt idx="4">
                  <c:v>Baby Food</c:v>
                </c:pt>
                <c:pt idx="5">
                  <c:v>Cereal</c:v>
                </c:pt>
                <c:pt idx="6">
                  <c:v>Vegetables</c:v>
                </c:pt>
                <c:pt idx="7">
                  <c:v>Personal Care</c:v>
                </c:pt>
                <c:pt idx="8">
                  <c:v>Beverages</c:v>
                </c:pt>
                <c:pt idx="9">
                  <c:v>Snacks</c:v>
                </c:pt>
                <c:pt idx="10">
                  <c:v>Meat</c:v>
                </c:pt>
                <c:pt idx="11">
                  <c:v>Fruits</c:v>
                </c:pt>
              </c:strCache>
            </c:strRef>
          </c:cat>
          <c:val>
            <c:numRef>
              <c:f>'Item profit'!$E$4:$E$15</c:f>
              <c:numCache>
                <c:formatCode>_ * #,##0_ ;_ * \-#,##0_ ;_ * "-"??_ ;_ @_ </c:formatCode>
                <c:ptCount val="12"/>
                <c:pt idx="0">
                  <c:v>14556048.66</c:v>
                </c:pt>
                <c:pt idx="1">
                  <c:v>7412605.7100000009</c:v>
                </c:pt>
                <c:pt idx="2">
                  <c:v>5929583.75</c:v>
                </c:pt>
                <c:pt idx="3">
                  <c:v>5233334.4000000004</c:v>
                </c:pt>
                <c:pt idx="4">
                  <c:v>3886643.7</c:v>
                </c:pt>
                <c:pt idx="5">
                  <c:v>2292443.4299999997</c:v>
                </c:pt>
                <c:pt idx="6">
                  <c:v>1265819.6300000001</c:v>
                </c:pt>
                <c:pt idx="7">
                  <c:v>1220622.48</c:v>
                </c:pt>
                <c:pt idx="8">
                  <c:v>888047.27999999991</c:v>
                </c:pt>
                <c:pt idx="9">
                  <c:v>751944.18</c:v>
                </c:pt>
                <c:pt idx="10">
                  <c:v>610610</c:v>
                </c:pt>
                <c:pt idx="11">
                  <c:v>120495.18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D-4176-BD37-21E64C4BD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860991"/>
        <c:axId val="1728861471"/>
      </c:barChart>
      <c:catAx>
        <c:axId val="172886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61471"/>
        <c:crosses val="autoZero"/>
        <c:auto val="1"/>
        <c:lblAlgn val="ctr"/>
        <c:lblOffset val="100"/>
        <c:noMultiLvlLbl val="0"/>
      </c:catAx>
      <c:valAx>
        <c:axId val="17288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6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1021080</xdr:colOff>
      <xdr:row>8</xdr:row>
      <xdr:rowOff>0</xdr:rowOff>
    </xdr:from>
    <xdr:to>
      <xdr:col>16</xdr:col>
      <xdr:colOff>670560</xdr:colOff>
      <xdr:row>35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4A3FD-A5F2-23E0-7923-7CFF7AC4C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3</xdr:row>
      <xdr:rowOff>49530</xdr:rowOff>
    </xdr:from>
    <xdr:to>
      <xdr:col>14</xdr:col>
      <xdr:colOff>182880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F4708-0ADE-23CD-084C-8EB821C05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2</xdr:row>
      <xdr:rowOff>95250</xdr:rowOff>
    </xdr:from>
    <xdr:to>
      <xdr:col>15</xdr:col>
      <xdr:colOff>68580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0B04B-1439-AB2F-1A8B-D66C57D9C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3</xdr:row>
      <xdr:rowOff>34290</xdr:rowOff>
    </xdr:from>
    <xdr:to>
      <xdr:col>16</xdr:col>
      <xdr:colOff>15240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22522-566A-EF99-701A-72AB53014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3</xdr:row>
      <xdr:rowOff>102870</xdr:rowOff>
    </xdr:from>
    <xdr:to>
      <xdr:col>15</xdr:col>
      <xdr:colOff>449580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FD1AF-170A-647F-7435-E99BAD9B3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11430</xdr:rowOff>
    </xdr:from>
    <xdr:to>
      <xdr:col>10</xdr:col>
      <xdr:colOff>76200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A054D-B5C3-93B7-13BC-1911566B3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2</xdr:row>
      <xdr:rowOff>57150</xdr:rowOff>
    </xdr:from>
    <xdr:to>
      <xdr:col>10</xdr:col>
      <xdr:colOff>129540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96502-70B8-5919-11CA-24A31E3CF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853440</xdr:colOff>
      <xdr:row>1</xdr:row>
      <xdr:rowOff>95250</xdr:rowOff>
    </xdr:from>
    <xdr:to>
      <xdr:col>10</xdr:col>
      <xdr:colOff>350520</xdr:colOff>
      <xdr:row>27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1ADC4-E204-7808-67EE-D48908426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0</xdr:row>
      <xdr:rowOff>0</xdr:rowOff>
    </xdr:from>
    <xdr:to>
      <xdr:col>14</xdr:col>
      <xdr:colOff>480060</xdr:colOff>
      <xdr:row>30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FA235-5F50-357E-CA79-4D19A7B38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</xdr:row>
      <xdr:rowOff>30480</xdr:rowOff>
    </xdr:from>
    <xdr:to>
      <xdr:col>14</xdr:col>
      <xdr:colOff>15240</xdr:colOff>
      <xdr:row>66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FBF01-B668-29C7-8FC7-FE5E0D3FB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952500</xdr:colOff>
      <xdr:row>4</xdr:row>
      <xdr:rowOff>156210</xdr:rowOff>
    </xdr:from>
    <xdr:to>
      <xdr:col>12</xdr:col>
      <xdr:colOff>373380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72779-0659-9813-A546-A2299A70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2</xdr:row>
      <xdr:rowOff>26670</xdr:rowOff>
    </xdr:from>
    <xdr:to>
      <xdr:col>16</xdr:col>
      <xdr:colOff>320040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3B776-8A80-E720-4742-AADEDDABB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3</xdr:row>
      <xdr:rowOff>11430</xdr:rowOff>
    </xdr:from>
    <xdr:to>
      <xdr:col>13</xdr:col>
      <xdr:colOff>457200</xdr:colOff>
      <xdr:row>26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9BA8B3-050F-EFA0-1B7B-2F3BD159E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140970</xdr:rowOff>
    </xdr:from>
    <xdr:to>
      <xdr:col>16</xdr:col>
      <xdr:colOff>281940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64E68-4074-E5F8-1089-13BAE5C9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975360</xdr:colOff>
      <xdr:row>1</xdr:row>
      <xdr:rowOff>22860</xdr:rowOff>
    </xdr:from>
    <xdr:to>
      <xdr:col>14</xdr:col>
      <xdr:colOff>22860</xdr:colOff>
      <xdr:row>26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0885A-8955-2466-B666-E6E1F8873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617220</xdr:colOff>
      <xdr:row>0</xdr:row>
      <xdr:rowOff>110490</xdr:rowOff>
    </xdr:from>
    <xdr:to>
      <xdr:col>13</xdr:col>
      <xdr:colOff>121920</xdr:colOff>
      <xdr:row>27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D514C-8C90-538E-2237-577326240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118110</xdr:rowOff>
    </xdr:from>
    <xdr:to>
      <xdr:col>16</xdr:col>
      <xdr:colOff>213360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AC5C6-7580-65B4-01E0-4010266B6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3</xdr:row>
      <xdr:rowOff>41910</xdr:rowOff>
    </xdr:from>
    <xdr:to>
      <xdr:col>16</xdr:col>
      <xdr:colOff>495300</xdr:colOff>
      <xdr:row>26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6FF49E-6053-2576-9251-FC177D085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2</xdr:row>
      <xdr:rowOff>83820</xdr:rowOff>
    </xdr:from>
    <xdr:to>
      <xdr:col>16</xdr:col>
      <xdr:colOff>91440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25A3C-4105-E4D9-EA4C-2A55C5616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etal Mishra" refreshedDate="45517.497539004631" createdVersion="8" refreshedVersion="8" minRefreshableVersion="3" recordCount="100" xr:uid="{4ECF4A51-E8D1-4E78-9C4D-D50F1BD0030D}">
  <cacheSource type="worksheet">
    <worksheetSource name="Main"/>
  </cacheSource>
  <cacheFields count="19">
    <cacheField name="Region" numFmtId="0">
      <sharedItems count="7">
        <s v="Australia and Oceania"/>
        <s v="Central America and the Caribbean"/>
        <s v="Europe"/>
        <s v="Sub-Saharan Africa"/>
        <s v="Asia"/>
        <s v="Middle East and North Africa"/>
        <s v="North America"/>
      </sharedItems>
    </cacheField>
    <cacheField name="Country" numFmtId="0">
      <sharedItems count="76">
        <s v="Tuvalu"/>
        <s v="Grenada"/>
        <s v="Russia"/>
        <s v="Sao Tome and Principe"/>
        <s v="Rwanda"/>
        <s v="Solomon Islands"/>
        <s v="Angola"/>
        <s v="Burkina Faso"/>
        <s v="Republic of the Congo"/>
        <s v="Senegal"/>
        <s v="Kyrgyzstan"/>
        <s v="Cape Verde"/>
        <s v="Bangladesh"/>
        <s v="Honduras"/>
        <s v="Mongolia"/>
        <s v="Bulgaria"/>
        <s v="Sri Lanka"/>
        <s v="Cameroon"/>
        <s v="Turkmenistan"/>
        <s v="East Timor"/>
        <s v="Norway"/>
        <s v="Portugal"/>
        <s v="New Zealand"/>
        <s v="Moldova "/>
        <s v="France"/>
        <s v="Kiribati"/>
        <s v="Mali"/>
        <s v="The Gambia"/>
        <s v="Switzerland"/>
        <s v="South Sudan"/>
        <s v="Australia"/>
        <s v="Myanmar"/>
        <s v="Djibouti"/>
        <s v="Costa Rica"/>
        <s v="Syria"/>
        <s v="Brunei"/>
        <s v="Niger"/>
        <s v="Azerbaijan"/>
        <s v="Slovakia"/>
        <s v="Comoros"/>
        <s v="Iceland"/>
        <s v="Macedonia"/>
        <s v="Mauritania"/>
        <s v="Albania"/>
        <s v="Lesotho"/>
        <s v="Saudi Arabia"/>
        <s v="Sierra Leone"/>
        <s v="Cote d'Ivoire"/>
        <s v="Fiji"/>
        <s v="Austria"/>
        <s v="United Kingdom"/>
        <s v="San Marino"/>
        <s v="Libya"/>
        <s v="Haiti"/>
        <s v="Gabon"/>
        <s v="Belize"/>
        <s v="Lithuania"/>
        <s v="Madagascar"/>
        <s v="Democratic Republic of the Congo"/>
        <s v="Pakistan"/>
        <s v="Mexico"/>
        <s v="Federated States of Micronesia"/>
        <s v="Laos"/>
        <s v="Monaco"/>
        <s v="Samoa "/>
        <s v="Spain"/>
        <s v="Lebanon"/>
        <s v="Iran"/>
        <s v="Zambia"/>
        <s v="Kenya"/>
        <s v="Kuwait"/>
        <s v="Slovenia"/>
        <s v="Romania"/>
        <s v="Nicaragua"/>
        <s v="Malaysia"/>
        <s v="Mozambique"/>
      </sharedItems>
    </cacheField>
    <cacheField name="Item Type" numFmtId="0">
      <sharedItems count="12">
        <s v="Baby Food"/>
        <s v="Cereal"/>
        <s v="Office Supplies"/>
        <s v="Fruits"/>
        <s v="Household"/>
        <s v="Vegetables"/>
        <s v="Personal Care"/>
        <s v="Clothes"/>
        <s v="Cosmetics"/>
        <s v="Beverages"/>
        <s v="Meat"/>
        <s v="Snacks"/>
      </sharedItems>
    </cacheField>
    <cacheField name="Sales Channel" numFmtId="0">
      <sharedItems count="2">
        <s v="Offline"/>
        <s v="Online"/>
      </sharedItems>
    </cacheField>
    <cacheField name="Order Priority" numFmtId="0">
      <sharedItems/>
    </cacheField>
    <cacheField name="Order Date" numFmtId="14">
      <sharedItems containsSemiMixedTypes="0" containsNonDate="0" containsDate="1" containsString="0" minDate="2010-02-02T00:00:00" maxDate="2017-11-04T00:00:00" count="100">
        <d v="2010-05-28T00:00:00"/>
        <d v="2012-08-22T00:00:00"/>
        <d v="2014-02-05T00:00:00"/>
        <d v="2014-06-20T00:00:00"/>
        <d v="2013-01-02T00:00:00"/>
        <d v="2015-04-02T00:00:00"/>
        <d v="2011-04-23T00:00:00"/>
        <d v="2012-07-17T00:00:00"/>
        <d v="2015-07-14T00:00:00"/>
        <d v="2014-04-18T00:00:00"/>
        <d v="2011-06-24T00:00:00"/>
        <d v="2014-02-08T00:00:00"/>
        <d v="2017-01-13T00:00:00"/>
        <d v="2017-08-02T00:00:00"/>
        <d v="2014-02-19T00:00:00"/>
        <d v="2012-04-23T00:00:00"/>
        <d v="2016-11-19T00:00:00"/>
        <d v="2015-01-04T00:00:00"/>
        <d v="2010-12-30T00:00:00"/>
        <d v="2012-07-31T00:00:00"/>
        <d v="2014-05-14T00:00:00"/>
        <d v="2015-07-31T00:00:00"/>
        <d v="2016-06-30T00:00:00"/>
        <d v="2014-08-09T00:00:00"/>
        <d v="2016-07-05T00:00:00"/>
        <d v="2017-05-22T00:00:00"/>
        <d v="2014-10-13T00:00:00"/>
        <d v="2010-07-05T00:00:00"/>
        <d v="2014-07-18T00:00:00"/>
        <d v="2012-05-26T00:00:00"/>
        <d v="2012-09-17T00:00:00"/>
        <d v="2013-12-29T00:00:00"/>
        <d v="2015-10-27T00:00:00"/>
        <d v="2015-01-16T00:00:00"/>
        <d v="2017-02-25T00:00:00"/>
        <d v="2017-08-05T00:00:00"/>
        <d v="2011-11-22T00:00:00"/>
        <d v="2017-01-14T00:00:00"/>
        <d v="2012-01-04T00:00:00"/>
        <d v="2012-02-16T00:00:00"/>
        <d v="2017-11-03T00:00:00"/>
        <d v="2010-06-02T00:00:00"/>
        <d v="2012-07-06T00:00:00"/>
        <d v="2012-06-10T00:00:00"/>
        <d v="2015-11-14T00:00:00"/>
        <d v="2016-03-29T00:00:00"/>
        <d v="2016-12-31T00:00:00"/>
        <d v="2010-12-23T00:00:00"/>
        <d v="2014-10-14T00:00:00"/>
        <d v="2012-11-01T00:00:00"/>
        <d v="2010-02-02T00:00:00"/>
        <d v="2013-08-18T00:00:00"/>
        <d v="2013-03-25T00:00:00"/>
        <d v="2011-11-26T00:00:00"/>
        <d v="2013-09-17T00:00:00"/>
        <d v="2012-08-06T00:00:00"/>
        <d v="2010-06-30T00:00:00"/>
        <d v="2015-02-23T00:00:00"/>
        <d v="2012-05-01T00:00:00"/>
        <d v="2014-07-04T00:00:00"/>
        <d v="2013-09-06T00:00:00"/>
        <d v="2013-06-26T00:00:00"/>
        <d v="2011-07-11T00:00:00"/>
        <d v="2010-10-30T00:00:00"/>
        <d v="2013-10-13T00:00:00"/>
        <d v="2013-11-10T00:00:00"/>
        <d v="2012-08-07T00:00:00"/>
        <d v="2016-07-25T00:00:00"/>
        <d v="2010-10-24T00:00:00"/>
        <d v="2015-04-25T00:00:00"/>
        <d v="2013-04-23T00:00:00"/>
        <d v="2015-08-14T00:00:00"/>
        <d v="2011-05-26T00:00:00"/>
        <d v="2017-05-20T00:00:00"/>
        <d v="2013-05-07T00:00:00"/>
        <d v="2014-06-11T00:00:00"/>
        <d v="2014-10-28T00:00:00"/>
        <d v="2011-09-15T00:00:00"/>
        <d v="2012-05-29T00:00:00"/>
        <d v="2013-07-20T00:00:00"/>
        <d v="2012-10-21T00:00:00"/>
        <d v="2012-09-18T00:00:00"/>
        <d v="2016-11-15T00:00:00"/>
        <d v="2011-04-01T00:00:00"/>
        <d v="2012-03-18T00:00:00"/>
        <d v="2012-02-17T00:00:00"/>
        <d v="2011-01-16T00:00:00"/>
        <d v="2014-03-02T00:00:00"/>
        <d v="2012-04-30T00:00:00"/>
        <d v="2016-10-23T00:00:00"/>
        <d v="2016-06-12T00:00:00"/>
        <d v="2014-07-07T00:00:00"/>
        <d v="2012-06-13T00:00:00"/>
        <d v="2010-11-26T00:00:00"/>
        <d v="2011-08-02T00:00:00"/>
        <d v="2011-07-26T00:00:00"/>
        <d v="2011-11-11T00:00:00"/>
        <d v="2016-01-06T00:00:00"/>
        <d v="2015-07-30T00:00:00"/>
        <d v="2012-10-02T00:00:00"/>
      </sharedItems>
      <fieldGroup par="18"/>
    </cacheField>
    <cacheField name="Order ID" numFmtId="0">
      <sharedItems containsSemiMixedTypes="0" containsString="0" containsNumber="1" containsInteger="1" minValue="114606559" maxValue="994022214"/>
    </cacheField>
    <cacheField name="Ship Date" numFmtId="14">
      <sharedItems containsSemiMixedTypes="0" containsNonDate="0" containsDate="1" containsString="0" minDate="2010-01-08T00:00:00" maxDate="2017-06-18T00:00:00"/>
    </cacheField>
    <cacheField name="Units Sold" numFmtId="0">
      <sharedItems containsSemiMixedTypes="0" containsString="0" containsNumber="1" containsInteger="1" minValue="124" maxValue="9925"/>
    </cacheField>
    <cacheField name="Units Purchased" numFmtId="0">
      <sharedItems containsSemiMixedTypes="0" containsString="0" containsNumber="1" containsInteger="1" minValue="124" maxValue="9925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4870.26" maxValue="5997054.9800000004" count="100">
        <n v="2533654"/>
        <n v="576782.80000000005"/>
        <n v="1158502.5900000001"/>
        <n v="75591.66"/>
        <n v="3296425.02"/>
        <n v="759202.72"/>
        <n v="2798046.49"/>
        <n v="1245112.92"/>
        <n v="496101.1"/>
        <n v="1356180.1"/>
        <n v="19103.439999999999"/>
        <n v="455479.03999999998"/>
        <n v="902980.64"/>
        <n v="5997054.9800000004"/>
        <n v="400558.73"/>
        <n v="182825.44"/>
        <n v="3039414.4"/>
        <n v="257653.5"/>
        <n v="2559474.1"/>
        <n v="2492526.12"/>
        <n v="1901836"/>
        <n v="324971.44"/>
        <n v="339490.5"/>
        <n v="20404.71"/>
        <n v="414371.1"/>
        <n v="793518"/>
        <n v="50363.34"/>
        <n v="54319.26"/>
        <n v="243133.8"/>
        <n v="1583799.9"/>
        <n v="3786589.2"/>
        <n v="173676.25"/>
        <n v="1904138.04"/>
        <n v="5513227.5"/>
        <n v="1117953.6599999999"/>
        <n v="523807.57"/>
        <n v="35304.720000000001"/>
        <n v="2011149.63"/>
        <n v="4368316.68"/>
        <n v="2596374.27"/>
        <n v="246415.95"/>
        <n v="3162704.8"/>
        <n v="435466.9"/>
        <n v="26344.26"/>
        <n v="648030.4"/>
        <n v="197883.4"/>
        <n v="3876652.4"/>
        <n v="22312.29"/>
        <n v="856973.76"/>
        <n v="824431.86"/>
        <n v="247956.32"/>
        <n v="89623.98"/>
        <n v="835759.1"/>
        <n v="2251232.9700000002"/>
        <n v="71253.210000000006"/>
        <n v="380512.96"/>
        <n v="1082418.3999999999"/>
        <n v="1244708.3999999999"/>
        <n v="188452.14"/>
        <n v="3154398"/>
        <n v="140287.4"/>
        <n v="1212580"/>
        <n v="3593376.78"/>
        <n v="668356.48"/>
        <n v="745426"/>
        <n v="1957344.4"/>
        <n v="707454.88"/>
        <n v="600821.43999999994"/>
        <n v="5396577.2699999996"/>
        <n v="802333.76"/>
        <n v="3262562.1"/>
        <n v="6279.09"/>
        <n v="272410.45"/>
        <n v="1780539.2"/>
        <n v="4324782.4000000004"/>
        <n v="4647149.58"/>
        <n v="445033.55"/>
        <n v="574951.92000000004"/>
        <n v="2198981.92"/>
        <n v="4220728.8"/>
        <n v="3015902.51"/>
        <n v="861563.52"/>
        <n v="2836990.8"/>
        <n v="623289.30000000005"/>
        <n v="994765.42"/>
        <n v="524870.06000000006"/>
        <n v="418936.05"/>
        <n v="1419101.52"/>
        <n v="4870.26"/>
        <n v="221117"/>
        <n v="617347.07999999996"/>
        <n v="445508.05"/>
        <n v="1316095.4099999999"/>
        <n v="3458252"/>
        <n v="387002.2"/>
        <n v="97040.639999999999"/>
        <n v="58471.11"/>
        <n v="228779.1"/>
        <n v="471336.91"/>
        <n v="3586605.09"/>
      </sharedItems>
    </cacheField>
    <cacheField name="Total Cost" numFmtId="0">
      <sharedItems containsSemiMixedTypes="0" containsString="0" containsNumber="1" minValue="3612.24" maxValue="4509793.96"/>
    </cacheField>
    <cacheField name="Total Profit" numFmtId="0">
      <sharedItems containsSemiMixedTypes="0" containsString="0" containsNumber="1" minValue="1258.02" maxValue="1719922.04"/>
    </cacheField>
    <cacheField name="Weekday" numFmtId="0">
      <sharedItems count="7">
        <s v="Fri"/>
        <s v="Wed"/>
        <s v="Thu"/>
        <s v="Sat"/>
        <s v="Tue"/>
        <s v="Mon"/>
        <s v="Sun"/>
      </sharedItems>
    </cacheField>
    <cacheField name="Months (Order Date)" numFmtId="0" databaseField="0">
      <fieldGroup base="5">
        <rangePr groupBy="months" startDate="2010-02-02T00:00:00" endDate="2017-11-04T00:00:00"/>
        <groupItems count="14">
          <s v="&lt;02,02,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,11,17"/>
        </groupItems>
      </fieldGroup>
    </cacheField>
    <cacheField name="Quarters (Order Date)" numFmtId="0" databaseField="0">
      <fieldGroup base="5">
        <rangePr groupBy="quarters" startDate="2010-02-02T00:00:00" endDate="2017-11-04T00:00:00"/>
        <groupItems count="6">
          <s v="&lt;02,02,10"/>
          <s v="Qtr1"/>
          <s v="Qtr2"/>
          <s v="Qtr3"/>
          <s v="Qtr4"/>
          <s v="&gt;04,11,17"/>
        </groupItems>
      </fieldGroup>
    </cacheField>
    <cacheField name="Years (Order Date)" numFmtId="0" databaseField="0">
      <fieldGroup base="5">
        <rangePr groupBy="years" startDate="2010-02-02T00:00:00" endDate="2017-11-04T00:00:00"/>
        <groupItems count="10">
          <s v="&lt;02,02,10"/>
          <s v="2010"/>
          <s v="2011"/>
          <s v="2012"/>
          <s v="2013"/>
          <s v="2014"/>
          <s v="2015"/>
          <s v="2016"/>
          <s v="2017"/>
          <s v="&gt;04,11,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s v="H"/>
    <x v="0"/>
    <n v="669165933"/>
    <d v="2010-06-27T00:00:00"/>
    <n v="9925"/>
    <n v="9925"/>
    <n v="255.28"/>
    <n v="159.41999999999999"/>
    <x v="0"/>
    <n v="1582243.5"/>
    <n v="951410.5"/>
    <x v="0"/>
  </r>
  <r>
    <x v="1"/>
    <x v="1"/>
    <x v="1"/>
    <x v="1"/>
    <s v="C"/>
    <x v="1"/>
    <n v="963881480"/>
    <d v="2012-09-15T00:00:00"/>
    <n v="2804"/>
    <n v="2804"/>
    <n v="205.7"/>
    <n v="117.11"/>
    <x v="1"/>
    <n v="328376.44"/>
    <n v="248406.36"/>
    <x v="1"/>
  </r>
  <r>
    <x v="2"/>
    <x v="2"/>
    <x v="2"/>
    <x v="0"/>
    <s v="L"/>
    <x v="2"/>
    <n v="341417157"/>
    <d v="2014-08-05T00:00:00"/>
    <n v="1779"/>
    <n v="1779"/>
    <n v="651.21"/>
    <n v="524.96"/>
    <x v="2"/>
    <n v="933903.84"/>
    <n v="224598.75"/>
    <x v="1"/>
  </r>
  <r>
    <x v="3"/>
    <x v="3"/>
    <x v="3"/>
    <x v="1"/>
    <s v="C"/>
    <x v="3"/>
    <n v="514321792"/>
    <d v="2014-05-07T00:00:00"/>
    <n v="8102"/>
    <n v="8102"/>
    <n v="9.33"/>
    <n v="6.92"/>
    <x v="3"/>
    <n v="56065.84"/>
    <n v="19525.82"/>
    <x v="0"/>
  </r>
  <r>
    <x v="3"/>
    <x v="4"/>
    <x v="2"/>
    <x v="0"/>
    <s v="L"/>
    <x v="4"/>
    <n v="115456712"/>
    <d v="2013-06-02T00:00:00"/>
    <n v="5062"/>
    <n v="5062"/>
    <n v="651.21"/>
    <n v="524.96"/>
    <x v="4"/>
    <n v="2657347.52"/>
    <n v="639077.5"/>
    <x v="1"/>
  </r>
  <r>
    <x v="0"/>
    <x v="5"/>
    <x v="0"/>
    <x v="1"/>
    <s v="C"/>
    <x v="5"/>
    <n v="547995746"/>
    <d v="2015-02-21T00:00:00"/>
    <n v="2974"/>
    <n v="2974"/>
    <n v="255.28"/>
    <n v="159.41999999999999"/>
    <x v="5"/>
    <n v="474115.08"/>
    <n v="285087.64"/>
    <x v="2"/>
  </r>
  <r>
    <x v="3"/>
    <x v="6"/>
    <x v="4"/>
    <x v="0"/>
    <s v="M"/>
    <x v="6"/>
    <n v="135425221"/>
    <d v="2011-04-27T00:00:00"/>
    <n v="4187"/>
    <n v="4187"/>
    <n v="668.27"/>
    <n v="502.54"/>
    <x v="6"/>
    <n v="2104134.98"/>
    <n v="693911.51"/>
    <x v="3"/>
  </r>
  <r>
    <x v="3"/>
    <x v="7"/>
    <x v="5"/>
    <x v="1"/>
    <s v="H"/>
    <x v="7"/>
    <n v="871543967"/>
    <d v="2012-07-27T00:00:00"/>
    <n v="8082"/>
    <n v="8082"/>
    <n v="154.06"/>
    <n v="90.93"/>
    <x v="7"/>
    <n v="734896.26"/>
    <n v="510216.66"/>
    <x v="4"/>
  </r>
  <r>
    <x v="3"/>
    <x v="8"/>
    <x v="6"/>
    <x v="0"/>
    <s v="M"/>
    <x v="8"/>
    <n v="770463311"/>
    <d v="2015-08-25T00:00:00"/>
    <n v="6070"/>
    <n v="6070"/>
    <n v="81.73"/>
    <n v="56.67"/>
    <x v="8"/>
    <n v="343986.9"/>
    <n v="152114.20000000001"/>
    <x v="4"/>
  </r>
  <r>
    <x v="3"/>
    <x v="9"/>
    <x v="1"/>
    <x v="1"/>
    <s v="H"/>
    <x v="9"/>
    <n v="616607081"/>
    <d v="2014-05-30T00:00:00"/>
    <n v="6593"/>
    <n v="6593"/>
    <n v="205.7"/>
    <n v="117.11"/>
    <x v="9"/>
    <n v="772106.23"/>
    <n v="584073.87"/>
    <x v="0"/>
  </r>
  <r>
    <x v="4"/>
    <x v="10"/>
    <x v="5"/>
    <x v="1"/>
    <s v="H"/>
    <x v="10"/>
    <n v="814711606"/>
    <d v="2011-12-07T00:00:00"/>
    <n v="124"/>
    <n v="124"/>
    <n v="154.06"/>
    <n v="90.93"/>
    <x v="10"/>
    <n v="11275.32"/>
    <n v="7828.12"/>
    <x v="0"/>
  </r>
  <r>
    <x v="3"/>
    <x v="11"/>
    <x v="7"/>
    <x v="0"/>
    <s v="H"/>
    <x v="11"/>
    <n v="939825713"/>
    <d v="2014-08-19T00:00:00"/>
    <n v="4168"/>
    <n v="4168"/>
    <n v="109.28"/>
    <n v="35.840000000000003"/>
    <x v="11"/>
    <n v="149381.12"/>
    <n v="306097.91999999998"/>
    <x v="3"/>
  </r>
  <r>
    <x v="4"/>
    <x v="12"/>
    <x v="7"/>
    <x v="1"/>
    <s v="L"/>
    <x v="12"/>
    <n v="187310731"/>
    <d v="2017-01-03T00:00:00"/>
    <n v="8263"/>
    <n v="8263"/>
    <n v="109.28"/>
    <n v="35.840000000000003"/>
    <x v="12"/>
    <n v="296145.91999999998"/>
    <n v="606834.72"/>
    <x v="0"/>
  </r>
  <r>
    <x v="1"/>
    <x v="13"/>
    <x v="4"/>
    <x v="0"/>
    <s v="H"/>
    <x v="13"/>
    <n v="522840487"/>
    <d v="2017-02-13T00:00:00"/>
    <n v="8974"/>
    <n v="8974"/>
    <n v="668.27"/>
    <n v="502.54"/>
    <x v="13"/>
    <n v="4509793.96"/>
    <n v="1487261.02"/>
    <x v="1"/>
  </r>
  <r>
    <x v="4"/>
    <x v="14"/>
    <x v="6"/>
    <x v="0"/>
    <s v="C"/>
    <x v="14"/>
    <n v="832401311"/>
    <d v="2014-02-23T00:00:00"/>
    <n v="4901"/>
    <n v="4901"/>
    <n v="81.73"/>
    <n v="56.67"/>
    <x v="14"/>
    <n v="277739.67"/>
    <n v="122819.06"/>
    <x v="1"/>
  </r>
  <r>
    <x v="2"/>
    <x v="15"/>
    <x v="7"/>
    <x v="1"/>
    <s v="M"/>
    <x v="15"/>
    <n v="972292029"/>
    <d v="2012-03-06T00:00:00"/>
    <n v="1673"/>
    <n v="1673"/>
    <n v="109.28"/>
    <n v="35.840000000000003"/>
    <x v="15"/>
    <n v="59960.32"/>
    <n v="122865.12"/>
    <x v="5"/>
  </r>
  <r>
    <x v="4"/>
    <x v="16"/>
    <x v="8"/>
    <x v="0"/>
    <s v="M"/>
    <x v="16"/>
    <n v="419123971"/>
    <d v="2016-12-18T00:00:00"/>
    <n v="6952"/>
    <n v="6952"/>
    <n v="437.2"/>
    <n v="263.33"/>
    <x v="16"/>
    <n v="1830670.16"/>
    <n v="1208744.24"/>
    <x v="3"/>
  </r>
  <r>
    <x v="3"/>
    <x v="17"/>
    <x v="9"/>
    <x v="0"/>
    <s v="C"/>
    <x v="17"/>
    <n v="519820964"/>
    <d v="2015-04-18T00:00:00"/>
    <n v="5430"/>
    <n v="5430"/>
    <n v="47.45"/>
    <n v="31.79"/>
    <x v="17"/>
    <n v="172619.7"/>
    <n v="85033.8"/>
    <x v="6"/>
  </r>
  <r>
    <x v="4"/>
    <x v="18"/>
    <x v="4"/>
    <x v="0"/>
    <s v="L"/>
    <x v="18"/>
    <n v="441619336"/>
    <d v="2011-01-20T00:00:00"/>
    <n v="3830"/>
    <n v="3830"/>
    <n v="668.27"/>
    <n v="502.54"/>
    <x v="18"/>
    <n v="1924728.2"/>
    <n v="634745.9"/>
    <x v="2"/>
  </r>
  <r>
    <x v="0"/>
    <x v="19"/>
    <x v="10"/>
    <x v="1"/>
    <s v="L"/>
    <x v="19"/>
    <n v="322067916"/>
    <d v="2012-11-09T00:00:00"/>
    <n v="5908"/>
    <n v="5908"/>
    <n v="421.89"/>
    <n v="364.69"/>
    <x v="19"/>
    <n v="2154588.52"/>
    <n v="337937.6"/>
    <x v="4"/>
  </r>
  <r>
    <x v="2"/>
    <x v="20"/>
    <x v="0"/>
    <x v="1"/>
    <s v="L"/>
    <x v="20"/>
    <n v="819028031"/>
    <d v="2014-06-28T00:00:00"/>
    <n v="7450"/>
    <n v="7450"/>
    <n v="255.28"/>
    <n v="159.41999999999999"/>
    <x v="20"/>
    <n v="1187679"/>
    <n v="714157"/>
    <x v="1"/>
  </r>
  <r>
    <x v="2"/>
    <x v="21"/>
    <x v="0"/>
    <x v="1"/>
    <s v="H"/>
    <x v="21"/>
    <n v="860673511"/>
    <d v="2015-03-09T00:00:00"/>
    <n v="1273"/>
    <n v="1273"/>
    <n v="255.28"/>
    <n v="159.41999999999999"/>
    <x v="21"/>
    <n v="202941.66"/>
    <n v="122029.78"/>
    <x v="0"/>
  </r>
  <r>
    <x v="1"/>
    <x v="13"/>
    <x v="11"/>
    <x v="1"/>
    <s v="L"/>
    <x v="22"/>
    <n v="795490682"/>
    <d v="2016-07-26T00:00:00"/>
    <n v="2225"/>
    <n v="2225"/>
    <n v="152.58000000000001"/>
    <n v="97.44"/>
    <x v="22"/>
    <n v="216804"/>
    <n v="122686.5"/>
    <x v="2"/>
  </r>
  <r>
    <x v="0"/>
    <x v="22"/>
    <x v="3"/>
    <x v="1"/>
    <s v="H"/>
    <x v="23"/>
    <n v="142278373"/>
    <d v="2014-04-10T00:00:00"/>
    <n v="2187"/>
    <n v="2187"/>
    <n v="9.33"/>
    <n v="6.92"/>
    <x v="23"/>
    <n v="15134.04"/>
    <n v="5270.67"/>
    <x v="3"/>
  </r>
  <r>
    <x v="2"/>
    <x v="23"/>
    <x v="6"/>
    <x v="1"/>
    <s v="L"/>
    <x v="24"/>
    <n v="740147912"/>
    <d v="2016-10-05T00:00:00"/>
    <n v="5070"/>
    <n v="5070"/>
    <n v="81.73"/>
    <n v="56.67"/>
    <x v="24"/>
    <n v="287316.90000000002"/>
    <n v="127054.2"/>
    <x v="4"/>
  </r>
  <r>
    <x v="2"/>
    <x v="24"/>
    <x v="8"/>
    <x v="1"/>
    <s v="H"/>
    <x v="25"/>
    <n v="898523128"/>
    <d v="2017-05-06T00:00:00"/>
    <n v="1815"/>
    <n v="1815"/>
    <n v="437.2"/>
    <n v="263.33"/>
    <x v="25"/>
    <n v="477943.95"/>
    <n v="315574.05"/>
    <x v="5"/>
  </r>
  <r>
    <x v="0"/>
    <x v="25"/>
    <x v="3"/>
    <x v="1"/>
    <s v="M"/>
    <x v="26"/>
    <n v="347140347"/>
    <d v="2014-10-11T00:00:00"/>
    <n v="5398"/>
    <n v="5398"/>
    <n v="9.33"/>
    <n v="6.92"/>
    <x v="26"/>
    <n v="37354.160000000003"/>
    <n v="13009.18"/>
    <x v="5"/>
  </r>
  <r>
    <x v="3"/>
    <x v="26"/>
    <x v="3"/>
    <x v="1"/>
    <s v="L"/>
    <x v="27"/>
    <n v="686048400"/>
    <d v="2010-10-05T00:00:00"/>
    <n v="5822"/>
    <n v="5822"/>
    <n v="9.33"/>
    <n v="6.92"/>
    <x v="27"/>
    <n v="40288.239999999998"/>
    <n v="14031.02"/>
    <x v="5"/>
  </r>
  <r>
    <x v="2"/>
    <x v="20"/>
    <x v="9"/>
    <x v="0"/>
    <s v="C"/>
    <x v="28"/>
    <n v="435608613"/>
    <d v="2014-07-30T00:00:00"/>
    <n v="5124"/>
    <n v="5124"/>
    <n v="47.45"/>
    <n v="31.79"/>
    <x v="28"/>
    <n v="162891.96"/>
    <n v="80241.84"/>
    <x v="0"/>
  </r>
  <r>
    <x v="3"/>
    <x v="27"/>
    <x v="4"/>
    <x v="0"/>
    <s v="L"/>
    <x v="29"/>
    <n v="886494815"/>
    <d v="2012-09-06T00:00:00"/>
    <n v="2370"/>
    <n v="2370"/>
    <n v="668.27"/>
    <n v="502.54"/>
    <x v="29"/>
    <n v="1191019.8"/>
    <n v="392780.1"/>
    <x v="3"/>
  </r>
  <r>
    <x v="2"/>
    <x v="28"/>
    <x v="8"/>
    <x v="0"/>
    <s v="M"/>
    <x v="30"/>
    <n v="249693334"/>
    <d v="2012-10-20T00:00:00"/>
    <n v="8661"/>
    <n v="8661"/>
    <n v="437.2"/>
    <n v="263.33"/>
    <x v="30"/>
    <n v="2280701.13"/>
    <n v="1505888.07"/>
    <x v="5"/>
  </r>
  <r>
    <x v="3"/>
    <x v="29"/>
    <x v="6"/>
    <x v="0"/>
    <s v="C"/>
    <x v="31"/>
    <n v="406502997"/>
    <d v="2014-01-28T00:00:00"/>
    <n v="2125"/>
    <n v="2125"/>
    <n v="81.73"/>
    <n v="56.67"/>
    <x v="31"/>
    <n v="120423.75"/>
    <n v="53252.5"/>
    <x v="6"/>
  </r>
  <r>
    <x v="0"/>
    <x v="30"/>
    <x v="2"/>
    <x v="1"/>
    <s v="C"/>
    <x v="32"/>
    <n v="158535134"/>
    <d v="2015-11-25T00:00:00"/>
    <n v="2924"/>
    <n v="2924"/>
    <n v="651.21"/>
    <n v="524.96"/>
    <x v="32"/>
    <n v="1534983.04"/>
    <n v="369155"/>
    <x v="4"/>
  </r>
  <r>
    <x v="4"/>
    <x v="31"/>
    <x v="4"/>
    <x v="0"/>
    <s v="H"/>
    <x v="33"/>
    <n v="177713572"/>
    <d v="2015-01-03T00:00:00"/>
    <n v="8250"/>
    <n v="8250"/>
    <n v="668.27"/>
    <n v="502.54"/>
    <x v="33"/>
    <n v="4145955"/>
    <n v="1367272.5"/>
    <x v="0"/>
  </r>
  <r>
    <x v="3"/>
    <x v="32"/>
    <x v="11"/>
    <x v="1"/>
    <s v="M"/>
    <x v="34"/>
    <n v="756274640"/>
    <d v="2017-02-25T00:00:00"/>
    <n v="7327"/>
    <n v="7327"/>
    <n v="152.58000000000001"/>
    <n v="97.44"/>
    <x v="34"/>
    <n v="713942.88"/>
    <n v="404010.78"/>
    <x v="3"/>
  </r>
  <r>
    <x v="1"/>
    <x v="33"/>
    <x v="6"/>
    <x v="0"/>
    <s v="L"/>
    <x v="35"/>
    <n v="456767165"/>
    <d v="2017-05-21T00:00:00"/>
    <n v="6409"/>
    <n v="6409"/>
    <n v="81.73"/>
    <n v="56.67"/>
    <x v="35"/>
    <n v="363198.03"/>
    <n v="160609.54"/>
    <x v="3"/>
  </r>
  <r>
    <x v="5"/>
    <x v="34"/>
    <x v="3"/>
    <x v="1"/>
    <s v="L"/>
    <x v="36"/>
    <n v="162052476"/>
    <d v="2011-03-12T00:00:00"/>
    <n v="3784"/>
    <n v="3784"/>
    <n v="9.33"/>
    <n v="6.92"/>
    <x v="36"/>
    <n v="26185.279999999999"/>
    <n v="9119.44"/>
    <x v="4"/>
  </r>
  <r>
    <x v="3"/>
    <x v="27"/>
    <x v="10"/>
    <x v="1"/>
    <s v="M"/>
    <x v="37"/>
    <n v="825304400"/>
    <d v="2017-01-23T00:00:00"/>
    <n v="4767"/>
    <n v="4767"/>
    <n v="421.89"/>
    <n v="364.69"/>
    <x v="37"/>
    <n v="1738477.23"/>
    <n v="272672.40000000002"/>
    <x v="3"/>
  </r>
  <r>
    <x v="4"/>
    <x v="35"/>
    <x v="2"/>
    <x v="1"/>
    <s v="L"/>
    <x v="38"/>
    <n v="320009267"/>
    <d v="2012-08-05T00:00:00"/>
    <n v="6708"/>
    <n v="6708"/>
    <n v="651.21"/>
    <n v="524.96"/>
    <x v="38"/>
    <n v="3521431.68"/>
    <n v="846885"/>
    <x v="1"/>
  </r>
  <r>
    <x v="2"/>
    <x v="15"/>
    <x v="2"/>
    <x v="1"/>
    <s v="M"/>
    <x v="39"/>
    <n v="189965903"/>
    <d v="2012-02-28T00:00:00"/>
    <n v="3987"/>
    <n v="3987"/>
    <n v="651.21"/>
    <n v="524.96"/>
    <x v="39"/>
    <n v="2093015.52"/>
    <n v="503358.75"/>
    <x v="2"/>
  </r>
  <r>
    <x v="3"/>
    <x v="36"/>
    <x v="6"/>
    <x v="1"/>
    <s v="H"/>
    <x v="40"/>
    <n v="699285638"/>
    <d v="2017-03-28T00:00:00"/>
    <n v="3015"/>
    <n v="3015"/>
    <n v="81.73"/>
    <n v="56.67"/>
    <x v="40"/>
    <n v="170860.05"/>
    <n v="75555.899999999994"/>
    <x v="0"/>
  </r>
  <r>
    <x v="5"/>
    <x v="37"/>
    <x v="8"/>
    <x v="1"/>
    <s v="M"/>
    <x v="41"/>
    <n v="382392299"/>
    <d v="2010-02-25T00:00:00"/>
    <n v="7234"/>
    <n v="7234"/>
    <n v="437.2"/>
    <n v="263.33"/>
    <x v="41"/>
    <n v="1904929.22"/>
    <n v="1257775.58"/>
    <x v="1"/>
  </r>
  <r>
    <x v="3"/>
    <x v="27"/>
    <x v="1"/>
    <x v="0"/>
    <s v="H"/>
    <x v="42"/>
    <n v="994022214"/>
    <d v="2012-08-06T00:00:00"/>
    <n v="2117"/>
    <n v="2117"/>
    <n v="205.7"/>
    <n v="117.11"/>
    <x v="42"/>
    <n v="247921.87"/>
    <n v="187545.03"/>
    <x v="0"/>
  </r>
  <r>
    <x v="2"/>
    <x v="38"/>
    <x v="5"/>
    <x v="1"/>
    <s v="H"/>
    <x v="43"/>
    <n v="759224212"/>
    <d v="2012-10-11T00:00:00"/>
    <n v="171"/>
    <n v="171"/>
    <n v="154.06"/>
    <n v="90.93"/>
    <x v="43"/>
    <n v="15549.03"/>
    <n v="10795.23"/>
    <x v="6"/>
  </r>
  <r>
    <x v="4"/>
    <x v="31"/>
    <x v="7"/>
    <x v="1"/>
    <s v="H"/>
    <x v="44"/>
    <n v="223359620"/>
    <d v="2015-11-18T00:00:00"/>
    <n v="5930"/>
    <n v="5930"/>
    <n v="109.28"/>
    <n v="35.840000000000003"/>
    <x v="44"/>
    <n v="212531.20000000001"/>
    <n v="435499.2"/>
    <x v="3"/>
  </r>
  <r>
    <x v="3"/>
    <x v="39"/>
    <x v="1"/>
    <x v="0"/>
    <s v="H"/>
    <x v="45"/>
    <n v="902102267"/>
    <d v="2016-04-29T00:00:00"/>
    <n v="962"/>
    <n v="962"/>
    <n v="205.7"/>
    <n v="117.11"/>
    <x v="45"/>
    <n v="112659.82"/>
    <n v="85223.58"/>
    <x v="4"/>
  </r>
  <r>
    <x v="2"/>
    <x v="40"/>
    <x v="8"/>
    <x v="1"/>
    <s v="C"/>
    <x v="46"/>
    <n v="331438481"/>
    <d v="2016-12-31T00:00:00"/>
    <n v="8867"/>
    <n v="8867"/>
    <n v="437.2"/>
    <n v="263.33"/>
    <x v="46"/>
    <n v="2334947.11"/>
    <n v="1541705.29"/>
    <x v="3"/>
  </r>
  <r>
    <x v="2"/>
    <x v="28"/>
    <x v="6"/>
    <x v="1"/>
    <s v="M"/>
    <x v="47"/>
    <n v="617667090"/>
    <d v="2011-01-31T00:00:00"/>
    <n v="273"/>
    <n v="273"/>
    <n v="81.73"/>
    <n v="56.67"/>
    <x v="47"/>
    <n v="15470.91"/>
    <n v="6841.38"/>
    <x v="2"/>
  </r>
  <r>
    <x v="2"/>
    <x v="41"/>
    <x v="7"/>
    <x v="0"/>
    <s v="C"/>
    <x v="48"/>
    <n v="787399423"/>
    <d v="2014-11-14T00:00:00"/>
    <n v="7842"/>
    <n v="7842"/>
    <n v="109.28"/>
    <n v="35.840000000000003"/>
    <x v="48"/>
    <n v="281057.28000000003"/>
    <n v="575916.48"/>
    <x v="4"/>
  </r>
  <r>
    <x v="3"/>
    <x v="42"/>
    <x v="2"/>
    <x v="0"/>
    <s v="C"/>
    <x v="49"/>
    <n v="837559306"/>
    <d v="2012-01-13T00:00:00"/>
    <n v="1266"/>
    <n v="1266"/>
    <n v="651.21"/>
    <n v="524.96"/>
    <x v="49"/>
    <n v="664599.36"/>
    <n v="159832.5"/>
    <x v="2"/>
  </r>
  <r>
    <x v="2"/>
    <x v="43"/>
    <x v="7"/>
    <x v="1"/>
    <s v="C"/>
    <x v="50"/>
    <n v="385383069"/>
    <d v="2010-03-18T00:00:00"/>
    <n v="2269"/>
    <n v="2269"/>
    <n v="109.28"/>
    <n v="35.840000000000003"/>
    <x v="50"/>
    <n v="81320.960000000006"/>
    <n v="166635.35999999999"/>
    <x v="4"/>
  </r>
  <r>
    <x v="3"/>
    <x v="44"/>
    <x v="3"/>
    <x v="1"/>
    <s v="L"/>
    <x v="51"/>
    <n v="918419539"/>
    <d v="2013-09-18T00:00:00"/>
    <n v="9606"/>
    <n v="9606"/>
    <n v="9.33"/>
    <n v="6.92"/>
    <x v="51"/>
    <n v="66473.52"/>
    <n v="23150.46"/>
    <x v="6"/>
  </r>
  <r>
    <x v="5"/>
    <x v="45"/>
    <x v="1"/>
    <x v="1"/>
    <s v="M"/>
    <x v="52"/>
    <n v="844530045"/>
    <d v="2013-03-28T00:00:00"/>
    <n v="4063"/>
    <n v="4063"/>
    <n v="205.7"/>
    <n v="117.11"/>
    <x v="52"/>
    <n v="475817.93"/>
    <n v="359941.17"/>
    <x v="5"/>
  </r>
  <r>
    <x v="3"/>
    <x v="46"/>
    <x v="2"/>
    <x v="0"/>
    <s v="M"/>
    <x v="53"/>
    <n v="441888415"/>
    <d v="2012-07-01T00:00:00"/>
    <n v="3457"/>
    <n v="3457"/>
    <n v="651.21"/>
    <n v="524.96"/>
    <x v="53"/>
    <n v="1814786.72"/>
    <n v="436446.25"/>
    <x v="3"/>
  </r>
  <r>
    <x v="3"/>
    <x v="3"/>
    <x v="3"/>
    <x v="0"/>
    <s v="H"/>
    <x v="54"/>
    <n v="508980977"/>
    <d v="2013-10-24T00:00:00"/>
    <n v="7637"/>
    <n v="7637"/>
    <n v="9.33"/>
    <n v="6.92"/>
    <x v="54"/>
    <n v="52848.04"/>
    <n v="18405.169999999998"/>
    <x v="4"/>
  </r>
  <r>
    <x v="3"/>
    <x v="47"/>
    <x v="7"/>
    <x v="1"/>
    <s v="C"/>
    <x v="55"/>
    <n v="114606559"/>
    <d v="2012-06-27T00:00:00"/>
    <n v="3482"/>
    <n v="3482"/>
    <n v="109.28"/>
    <n v="35.840000000000003"/>
    <x v="55"/>
    <n v="124794.88"/>
    <n v="255718.08"/>
    <x v="5"/>
  </r>
  <r>
    <x v="0"/>
    <x v="48"/>
    <x v="7"/>
    <x v="0"/>
    <s v="C"/>
    <x v="56"/>
    <n v="647876489"/>
    <d v="2010-01-08T00:00:00"/>
    <n v="9905"/>
    <n v="9905"/>
    <n v="109.28"/>
    <n v="35.840000000000003"/>
    <x v="56"/>
    <n v="354995.20000000001"/>
    <n v="727423.2"/>
    <x v="1"/>
  </r>
  <r>
    <x v="2"/>
    <x v="49"/>
    <x v="8"/>
    <x v="0"/>
    <s v="H"/>
    <x v="57"/>
    <n v="868214595"/>
    <d v="2015-02-03T00:00:00"/>
    <n v="2847"/>
    <n v="2847"/>
    <n v="437.2"/>
    <n v="263.33"/>
    <x v="57"/>
    <n v="749700.51"/>
    <n v="495007.89"/>
    <x v="5"/>
  </r>
  <r>
    <x v="2"/>
    <x v="50"/>
    <x v="4"/>
    <x v="1"/>
    <s v="L"/>
    <x v="58"/>
    <n v="955357205"/>
    <d v="2012-02-14T00:00:00"/>
    <n v="282"/>
    <n v="282"/>
    <n v="668.27"/>
    <n v="502.54"/>
    <x v="58"/>
    <n v="141716.28"/>
    <n v="46735.86"/>
    <x v="4"/>
  </r>
  <r>
    <x v="3"/>
    <x v="32"/>
    <x v="8"/>
    <x v="0"/>
    <s v="H"/>
    <x v="59"/>
    <n v="259353148"/>
    <d v="2014-04-19T00:00:00"/>
    <n v="7215"/>
    <n v="7215"/>
    <n v="437.2"/>
    <n v="263.33"/>
    <x v="59"/>
    <n v="1899925.95"/>
    <n v="1254472.05"/>
    <x v="0"/>
  </r>
  <r>
    <x v="0"/>
    <x v="30"/>
    <x v="1"/>
    <x v="0"/>
    <s v="H"/>
    <x v="60"/>
    <n v="450563752"/>
    <d v="2013-02-07T00:00:00"/>
    <n v="682"/>
    <n v="682"/>
    <n v="205.7"/>
    <n v="117.11"/>
    <x v="60"/>
    <n v="79869.02"/>
    <n v="60418.38"/>
    <x v="0"/>
  </r>
  <r>
    <x v="2"/>
    <x v="51"/>
    <x v="0"/>
    <x v="1"/>
    <s v="L"/>
    <x v="61"/>
    <n v="569662845"/>
    <d v="2013-01-07T00:00:00"/>
    <n v="4750"/>
    <n v="4750"/>
    <n v="255.28"/>
    <n v="159.41999999999999"/>
    <x v="61"/>
    <n v="757245"/>
    <n v="455335"/>
    <x v="1"/>
  </r>
  <r>
    <x v="3"/>
    <x v="17"/>
    <x v="2"/>
    <x v="1"/>
    <s v="M"/>
    <x v="62"/>
    <n v="177636754"/>
    <d v="2011-11-15T00:00:00"/>
    <n v="5518"/>
    <n v="5518"/>
    <n v="651.21"/>
    <n v="524.96"/>
    <x v="62"/>
    <n v="2896729.28"/>
    <n v="696647.5"/>
    <x v="5"/>
  </r>
  <r>
    <x v="5"/>
    <x v="52"/>
    <x v="7"/>
    <x v="0"/>
    <s v="H"/>
    <x v="63"/>
    <n v="705784308"/>
    <d v="2010-11-17T00:00:00"/>
    <n v="6116"/>
    <n v="6116"/>
    <n v="109.28"/>
    <n v="35.840000000000003"/>
    <x v="63"/>
    <n v="219197.44"/>
    <n v="449159.04"/>
    <x v="3"/>
  </r>
  <r>
    <x v="1"/>
    <x v="53"/>
    <x v="8"/>
    <x v="0"/>
    <s v="H"/>
    <x v="64"/>
    <n v="505716836"/>
    <d v="2013-11-16T00:00:00"/>
    <n v="1705"/>
    <n v="1705"/>
    <n v="437.2"/>
    <n v="263.33"/>
    <x v="64"/>
    <n v="448977.65"/>
    <n v="296448.34999999998"/>
    <x v="6"/>
  </r>
  <r>
    <x v="3"/>
    <x v="4"/>
    <x v="8"/>
    <x v="0"/>
    <s v="H"/>
    <x v="65"/>
    <n v="699358165"/>
    <d v="2013-11-25T00:00:00"/>
    <n v="4477"/>
    <n v="4477"/>
    <n v="437.2"/>
    <n v="263.33"/>
    <x v="65"/>
    <n v="1178928.4099999999"/>
    <n v="778415.99"/>
    <x v="6"/>
  </r>
  <r>
    <x v="3"/>
    <x v="54"/>
    <x v="6"/>
    <x v="0"/>
    <s v="L"/>
    <x v="66"/>
    <n v="228944623"/>
    <d v="2012-09-07T00:00:00"/>
    <n v="8656"/>
    <n v="8656"/>
    <n v="81.73"/>
    <n v="56.67"/>
    <x v="66"/>
    <n v="490535.52"/>
    <n v="216919.36"/>
    <x v="4"/>
  </r>
  <r>
    <x v="1"/>
    <x v="55"/>
    <x v="7"/>
    <x v="0"/>
    <s v="M"/>
    <x v="67"/>
    <n v="807025039"/>
    <d v="2016-07-09T00:00:00"/>
    <n v="5498"/>
    <n v="5498"/>
    <n v="109.28"/>
    <n v="35.840000000000003"/>
    <x v="67"/>
    <n v="197048.32000000001"/>
    <n v="403773.12"/>
    <x v="5"/>
  </r>
  <r>
    <x v="2"/>
    <x v="56"/>
    <x v="2"/>
    <x v="0"/>
    <s v="H"/>
    <x v="68"/>
    <n v="166460740"/>
    <d v="2010-11-17T00:00:00"/>
    <n v="8287"/>
    <n v="8287"/>
    <n v="651.21"/>
    <n v="524.96"/>
    <x v="68"/>
    <n v="4350343.5199999996"/>
    <n v="1046233.75"/>
    <x v="6"/>
  </r>
  <r>
    <x v="3"/>
    <x v="57"/>
    <x v="7"/>
    <x v="0"/>
    <s v="L"/>
    <x v="69"/>
    <n v="610425555"/>
    <d v="2015-05-28T00:00:00"/>
    <n v="7342"/>
    <n v="7342"/>
    <n v="109.28"/>
    <n v="35.840000000000003"/>
    <x v="69"/>
    <n v="263137.28000000003"/>
    <n v="539196.48"/>
    <x v="3"/>
  </r>
  <r>
    <x v="4"/>
    <x v="18"/>
    <x v="2"/>
    <x v="1"/>
    <s v="M"/>
    <x v="70"/>
    <n v="462405812"/>
    <d v="2013-05-20T00:00:00"/>
    <n v="5010"/>
    <n v="5010"/>
    <n v="651.21"/>
    <n v="524.96"/>
    <x v="70"/>
    <n v="2630049.6"/>
    <n v="632512.5"/>
    <x v="4"/>
  </r>
  <r>
    <x v="5"/>
    <x v="52"/>
    <x v="3"/>
    <x v="1"/>
    <s v="L"/>
    <x v="71"/>
    <n v="816200339"/>
    <d v="2015-09-30T00:00:00"/>
    <n v="673"/>
    <n v="673"/>
    <n v="9.33"/>
    <n v="6.92"/>
    <x v="71"/>
    <n v="4657.16"/>
    <n v="1621.93"/>
    <x v="0"/>
  </r>
  <r>
    <x v="3"/>
    <x v="58"/>
    <x v="9"/>
    <x v="1"/>
    <s v="C"/>
    <x v="72"/>
    <n v="585920464"/>
    <d v="2011-07-15T00:00:00"/>
    <n v="5741"/>
    <n v="5741"/>
    <n v="47.45"/>
    <n v="31.79"/>
    <x v="72"/>
    <n v="182506.39"/>
    <n v="89904.06"/>
    <x v="2"/>
  </r>
  <r>
    <x v="3"/>
    <x v="32"/>
    <x v="1"/>
    <x v="1"/>
    <s v="H"/>
    <x v="73"/>
    <n v="555990016"/>
    <d v="2017-06-17T00:00:00"/>
    <n v="8656"/>
    <n v="8656"/>
    <n v="205.7"/>
    <n v="117.11"/>
    <x v="73"/>
    <n v="1013704.16"/>
    <n v="766835.04"/>
    <x v="3"/>
  </r>
  <r>
    <x v="5"/>
    <x v="59"/>
    <x v="8"/>
    <x v="0"/>
    <s v="L"/>
    <x v="74"/>
    <n v="231145322"/>
    <d v="2013-08-16T00:00:00"/>
    <n v="9892"/>
    <n v="9892"/>
    <n v="437.2"/>
    <n v="263.33"/>
    <x v="74"/>
    <n v="2604860.36"/>
    <n v="1719922.04"/>
    <x v="4"/>
  </r>
  <r>
    <x v="6"/>
    <x v="60"/>
    <x v="4"/>
    <x v="0"/>
    <s v="C"/>
    <x v="75"/>
    <n v="986435210"/>
    <d v="2014-12-12T00:00:00"/>
    <n v="6954"/>
    <n v="6954"/>
    <n v="668.27"/>
    <n v="502.54"/>
    <x v="75"/>
    <n v="3494663.16"/>
    <n v="1152486.42"/>
    <x v="1"/>
  </r>
  <r>
    <x v="0"/>
    <x v="61"/>
    <x v="9"/>
    <x v="1"/>
    <s v="C"/>
    <x v="76"/>
    <n v="217221009"/>
    <d v="2014-11-15T00:00:00"/>
    <n v="9379"/>
    <n v="9379"/>
    <n v="47.45"/>
    <n v="31.79"/>
    <x v="76"/>
    <n v="298158.40999999997"/>
    <n v="146875.14000000001"/>
    <x v="4"/>
  </r>
  <r>
    <x v="4"/>
    <x v="62"/>
    <x v="5"/>
    <x v="0"/>
    <s v="C"/>
    <x v="77"/>
    <n v="789176547"/>
    <d v="2011-10-23T00:00:00"/>
    <n v="3732"/>
    <n v="3732"/>
    <n v="154.06"/>
    <n v="90.93"/>
    <x v="77"/>
    <n v="339350.76"/>
    <n v="235601.16"/>
    <x v="2"/>
  </r>
  <r>
    <x v="2"/>
    <x v="63"/>
    <x v="0"/>
    <x v="0"/>
    <s v="H"/>
    <x v="78"/>
    <n v="688288152"/>
    <d v="2012-02-06T00:00:00"/>
    <n v="8614"/>
    <n v="8614"/>
    <n v="255.28"/>
    <n v="159.41999999999999"/>
    <x v="78"/>
    <n v="1373243.88"/>
    <n v="825738.04"/>
    <x v="4"/>
  </r>
  <r>
    <x v="0"/>
    <x v="64"/>
    <x v="8"/>
    <x v="1"/>
    <s v="H"/>
    <x v="79"/>
    <n v="670854651"/>
    <d v="2013-07-08T00:00:00"/>
    <n v="9654"/>
    <n v="9654"/>
    <n v="437.2"/>
    <n v="263.33"/>
    <x v="79"/>
    <n v="2542187.8199999998"/>
    <n v="1678540.98"/>
    <x v="3"/>
  </r>
  <r>
    <x v="2"/>
    <x v="65"/>
    <x v="4"/>
    <x v="0"/>
    <s v="L"/>
    <x v="80"/>
    <n v="213487374"/>
    <d v="2012-11-30T00:00:00"/>
    <n v="4513"/>
    <n v="4513"/>
    <n v="668.27"/>
    <n v="502.54"/>
    <x v="80"/>
    <n v="2267963.02"/>
    <n v="747939.49"/>
    <x v="6"/>
  </r>
  <r>
    <x v="5"/>
    <x v="66"/>
    <x v="7"/>
    <x v="1"/>
    <s v="L"/>
    <x v="81"/>
    <n v="663110148"/>
    <d v="2012-08-10T00:00:00"/>
    <n v="7884"/>
    <n v="7884"/>
    <n v="109.28"/>
    <n v="35.840000000000003"/>
    <x v="81"/>
    <n v="282562.56"/>
    <n v="579000.96"/>
    <x v="4"/>
  </r>
  <r>
    <x v="5"/>
    <x v="67"/>
    <x v="8"/>
    <x v="1"/>
    <s v="H"/>
    <x v="82"/>
    <n v="286959302"/>
    <d v="2016-08-12T00:00:00"/>
    <n v="6489"/>
    <n v="6489"/>
    <n v="437.2"/>
    <n v="263.33"/>
    <x v="82"/>
    <n v="1708748.37"/>
    <n v="1128242.43"/>
    <x v="4"/>
  </r>
  <r>
    <x v="3"/>
    <x v="68"/>
    <x v="11"/>
    <x v="1"/>
    <s v="L"/>
    <x v="83"/>
    <n v="122583663"/>
    <d v="2011-05-01T00:00:00"/>
    <n v="4085"/>
    <n v="4085"/>
    <n v="152.58000000000001"/>
    <n v="97.44"/>
    <x v="83"/>
    <n v="398042.4"/>
    <n v="225246.9"/>
    <x v="0"/>
  </r>
  <r>
    <x v="3"/>
    <x v="69"/>
    <x v="5"/>
    <x v="1"/>
    <s v="L"/>
    <x v="84"/>
    <n v="827844560"/>
    <d v="2012-07-04T00:00:00"/>
    <n v="6457"/>
    <n v="6457"/>
    <n v="154.06"/>
    <n v="90.93"/>
    <x v="84"/>
    <n v="587135.01"/>
    <n v="407630.41"/>
    <x v="6"/>
  </r>
  <r>
    <x v="6"/>
    <x v="60"/>
    <x v="6"/>
    <x v="0"/>
    <s v="L"/>
    <x v="85"/>
    <n v="430915820"/>
    <d v="2012-03-20T00:00:00"/>
    <n v="6422"/>
    <n v="6422"/>
    <n v="81.73"/>
    <n v="56.67"/>
    <x v="85"/>
    <n v="363934.74"/>
    <n v="160935.32"/>
    <x v="0"/>
  </r>
  <r>
    <x v="3"/>
    <x v="3"/>
    <x v="9"/>
    <x v="0"/>
    <s v="C"/>
    <x v="86"/>
    <n v="180283772"/>
    <d v="2011-01-21T00:00:00"/>
    <n v="8829"/>
    <n v="8829"/>
    <n v="47.45"/>
    <n v="31.79"/>
    <x v="86"/>
    <n v="280673.90999999997"/>
    <n v="138262.14000000001"/>
    <x v="6"/>
  </r>
  <r>
    <x v="3"/>
    <x v="27"/>
    <x v="0"/>
    <x v="0"/>
    <s v="M"/>
    <x v="87"/>
    <n v="494747245"/>
    <d v="2014-03-20T00:00:00"/>
    <n v="5559"/>
    <n v="5559"/>
    <n v="255.28"/>
    <n v="159.41999999999999"/>
    <x v="87"/>
    <n v="886215.78"/>
    <n v="532885.74"/>
    <x v="6"/>
  </r>
  <r>
    <x v="5"/>
    <x v="70"/>
    <x v="3"/>
    <x v="1"/>
    <s v="M"/>
    <x v="88"/>
    <n v="513417565"/>
    <d v="2012-05-18T00:00:00"/>
    <n v="522"/>
    <n v="522"/>
    <n v="9.33"/>
    <n v="6.92"/>
    <x v="88"/>
    <n v="3612.24"/>
    <n v="1258.02"/>
    <x v="5"/>
  </r>
  <r>
    <x v="2"/>
    <x v="71"/>
    <x v="9"/>
    <x v="0"/>
    <s v="C"/>
    <x v="89"/>
    <n v="345718562"/>
    <d v="2016-11-25T00:00:00"/>
    <n v="4660"/>
    <n v="4660"/>
    <n v="47.45"/>
    <n v="31.79"/>
    <x v="89"/>
    <n v="148141.4"/>
    <n v="72975.600000000006"/>
    <x v="6"/>
  </r>
  <r>
    <x v="3"/>
    <x v="46"/>
    <x v="2"/>
    <x v="0"/>
    <s v="H"/>
    <x v="90"/>
    <n v="621386563"/>
    <d v="2016-12-14T00:00:00"/>
    <n v="948"/>
    <n v="948"/>
    <n v="651.21"/>
    <n v="524.96"/>
    <x v="90"/>
    <n v="497662.08"/>
    <n v="119685"/>
    <x v="6"/>
  </r>
  <r>
    <x v="0"/>
    <x v="30"/>
    <x v="9"/>
    <x v="0"/>
    <s v="H"/>
    <x v="91"/>
    <n v="240470397"/>
    <d v="2014-11-07T00:00:00"/>
    <n v="9389"/>
    <n v="9389"/>
    <n v="47.45"/>
    <n v="31.79"/>
    <x v="91"/>
    <n v="298476.31"/>
    <n v="147031.74"/>
    <x v="5"/>
  </r>
  <r>
    <x v="5"/>
    <x v="37"/>
    <x v="2"/>
    <x v="1"/>
    <s v="M"/>
    <x v="92"/>
    <n v="423331391"/>
    <d v="2012-07-24T00:00:00"/>
    <n v="2021"/>
    <n v="2021"/>
    <n v="651.21"/>
    <n v="524.96"/>
    <x v="92"/>
    <n v="1060944.1599999999"/>
    <n v="255151.25"/>
    <x v="1"/>
  </r>
  <r>
    <x v="2"/>
    <x v="72"/>
    <x v="8"/>
    <x v="1"/>
    <s v="H"/>
    <x v="93"/>
    <n v="660643374"/>
    <d v="2010-12-25T00:00:00"/>
    <n v="7910"/>
    <n v="7910"/>
    <n v="437.2"/>
    <n v="263.33"/>
    <x v="93"/>
    <n v="2082940.3"/>
    <n v="1375311.7"/>
    <x v="0"/>
  </r>
  <r>
    <x v="1"/>
    <x v="73"/>
    <x v="9"/>
    <x v="0"/>
    <s v="C"/>
    <x v="94"/>
    <n v="963392674"/>
    <d v="2011-03-21T00:00:00"/>
    <n v="8156"/>
    <n v="8156"/>
    <n v="47.45"/>
    <n v="31.79"/>
    <x v="94"/>
    <n v="259279.24"/>
    <n v="127722.96"/>
    <x v="4"/>
  </r>
  <r>
    <x v="3"/>
    <x v="26"/>
    <x v="7"/>
    <x v="1"/>
    <s v="M"/>
    <x v="95"/>
    <n v="512878119"/>
    <d v="2011-03-09T00:00:00"/>
    <n v="888"/>
    <n v="888"/>
    <n v="109.28"/>
    <n v="35.840000000000003"/>
    <x v="95"/>
    <n v="31825.919999999998"/>
    <n v="65214.720000000001"/>
    <x v="4"/>
  </r>
  <r>
    <x v="4"/>
    <x v="74"/>
    <x v="3"/>
    <x v="0"/>
    <s v="L"/>
    <x v="96"/>
    <n v="810711038"/>
    <d v="2011-12-28T00:00:00"/>
    <n v="6267"/>
    <n v="6267"/>
    <n v="9.33"/>
    <n v="6.92"/>
    <x v="96"/>
    <n v="43367.64"/>
    <n v="15103.47"/>
    <x v="0"/>
  </r>
  <r>
    <x v="3"/>
    <x v="46"/>
    <x v="5"/>
    <x v="0"/>
    <s v="C"/>
    <x v="97"/>
    <n v="728815257"/>
    <d v="2016-06-29T00:00:00"/>
    <n v="1485"/>
    <n v="1485"/>
    <n v="154.06"/>
    <n v="90.93"/>
    <x v="97"/>
    <n v="135031.04999999999"/>
    <n v="93748.05"/>
    <x v="1"/>
  </r>
  <r>
    <x v="6"/>
    <x v="60"/>
    <x v="6"/>
    <x v="0"/>
    <s v="M"/>
    <x v="98"/>
    <n v="559427106"/>
    <d v="2015-08-08T00:00:00"/>
    <n v="5767"/>
    <n v="5767"/>
    <n v="81.73"/>
    <n v="56.67"/>
    <x v="98"/>
    <n v="326815.89"/>
    <n v="144521.01999999999"/>
    <x v="2"/>
  </r>
  <r>
    <x v="3"/>
    <x v="75"/>
    <x v="4"/>
    <x v="0"/>
    <s v="L"/>
    <x v="99"/>
    <n v="665095412"/>
    <d v="2012-02-15T00:00:00"/>
    <n v="5367"/>
    <n v="5367"/>
    <n v="668.27"/>
    <n v="502.54"/>
    <x v="99"/>
    <n v="2697132.18"/>
    <n v="889472.9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D9307-2507-431B-87E1-A9F188A42E89}" name="PivotTable1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6" firstHeaderRow="1" firstDataRow="1" firstDataCol="1"/>
  <pivotFields count="19">
    <pivotField showAll="0"/>
    <pivotField showAll="0"/>
    <pivotField showAll="0"/>
    <pivotField showAll="0"/>
    <pivotField showAll="0"/>
    <pivotField numFmtId="14" showAll="0">
      <items count="101">
        <item x="50"/>
        <item x="0"/>
        <item x="41"/>
        <item x="56"/>
        <item x="27"/>
        <item x="68"/>
        <item x="63"/>
        <item x="93"/>
        <item x="47"/>
        <item x="18"/>
        <item x="86"/>
        <item x="83"/>
        <item x="6"/>
        <item x="72"/>
        <item x="10"/>
        <item x="62"/>
        <item x="95"/>
        <item x="94"/>
        <item x="77"/>
        <item x="96"/>
        <item x="36"/>
        <item x="53"/>
        <item x="38"/>
        <item x="39"/>
        <item x="85"/>
        <item x="84"/>
        <item x="15"/>
        <item x="88"/>
        <item x="58"/>
        <item x="29"/>
        <item x="78"/>
        <item x="43"/>
        <item x="92"/>
        <item x="42"/>
        <item x="7"/>
        <item x="19"/>
        <item x="55"/>
        <item x="66"/>
        <item x="1"/>
        <item x="30"/>
        <item x="81"/>
        <item x="99"/>
        <item x="80"/>
        <item x="49"/>
        <item x="4"/>
        <item x="52"/>
        <item x="70"/>
        <item x="74"/>
        <item x="61"/>
        <item x="79"/>
        <item x="51"/>
        <item x="60"/>
        <item x="54"/>
        <item x="64"/>
        <item x="65"/>
        <item x="31"/>
        <item x="2"/>
        <item x="11"/>
        <item x="14"/>
        <item x="87"/>
        <item x="9"/>
        <item x="20"/>
        <item x="75"/>
        <item x="3"/>
        <item x="59"/>
        <item x="91"/>
        <item x="28"/>
        <item x="23"/>
        <item x="26"/>
        <item x="48"/>
        <item x="76"/>
        <item x="17"/>
        <item x="33"/>
        <item x="57"/>
        <item x="5"/>
        <item x="69"/>
        <item x="8"/>
        <item x="98"/>
        <item x="21"/>
        <item x="71"/>
        <item x="32"/>
        <item x="44"/>
        <item x="97"/>
        <item x="45"/>
        <item x="90"/>
        <item x="22"/>
        <item x="24"/>
        <item x="67"/>
        <item x="89"/>
        <item x="82"/>
        <item x="16"/>
        <item x="46"/>
        <item x="12"/>
        <item x="37"/>
        <item x="34"/>
        <item x="73"/>
        <item x="25"/>
        <item x="13"/>
        <item x="35"/>
        <item x="40"/>
        <item t="default"/>
      </items>
    </pivotField>
    <pivotField showAll="0"/>
    <pivotField numFmtId="14" showAll="0"/>
    <pivotField showAll="0"/>
    <pivotField showAll="0"/>
    <pivotField showAll="0"/>
    <pivotField showAll="0"/>
    <pivotField dataField="1" showAll="0">
      <items count="101">
        <item x="88"/>
        <item x="71"/>
        <item x="10"/>
        <item x="23"/>
        <item x="47"/>
        <item x="43"/>
        <item x="36"/>
        <item x="26"/>
        <item x="27"/>
        <item x="96"/>
        <item x="54"/>
        <item x="3"/>
        <item x="51"/>
        <item x="95"/>
        <item x="60"/>
        <item x="31"/>
        <item x="15"/>
        <item x="58"/>
        <item x="45"/>
        <item x="89"/>
        <item x="97"/>
        <item x="28"/>
        <item x="40"/>
        <item x="50"/>
        <item x="17"/>
        <item x="72"/>
        <item x="21"/>
        <item x="22"/>
        <item x="55"/>
        <item x="94"/>
        <item x="14"/>
        <item x="24"/>
        <item x="86"/>
        <item x="42"/>
        <item x="76"/>
        <item x="91"/>
        <item x="11"/>
        <item x="98"/>
        <item x="8"/>
        <item x="35"/>
        <item x="85"/>
        <item x="77"/>
        <item x="1"/>
        <item x="67"/>
        <item x="90"/>
        <item x="83"/>
        <item x="44"/>
        <item x="63"/>
        <item x="66"/>
        <item x="64"/>
        <item x="5"/>
        <item x="25"/>
        <item x="69"/>
        <item x="49"/>
        <item x="52"/>
        <item x="48"/>
        <item x="81"/>
        <item x="12"/>
        <item x="84"/>
        <item x="56"/>
        <item x="34"/>
        <item x="2"/>
        <item x="61"/>
        <item x="57"/>
        <item x="7"/>
        <item x="92"/>
        <item x="9"/>
        <item x="87"/>
        <item x="29"/>
        <item x="73"/>
        <item x="20"/>
        <item x="32"/>
        <item x="65"/>
        <item x="37"/>
        <item x="78"/>
        <item x="53"/>
        <item x="19"/>
        <item x="0"/>
        <item x="18"/>
        <item x="39"/>
        <item x="6"/>
        <item x="82"/>
        <item x="80"/>
        <item x="16"/>
        <item x="59"/>
        <item x="41"/>
        <item x="70"/>
        <item x="4"/>
        <item x="93"/>
        <item x="99"/>
        <item x="62"/>
        <item x="30"/>
        <item x="46"/>
        <item x="79"/>
        <item x="74"/>
        <item x="38"/>
        <item x="75"/>
        <item x="68"/>
        <item x="33"/>
        <item x="13"/>
        <item t="default"/>
      </items>
    </pivotField>
    <pivotField showAll="0"/>
    <pivotField showAll="0"/>
    <pivotField showAll="0"/>
    <pivotField axis="axisRow" showAll="0">
      <items count="15"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x="1"/>
        <item x="2"/>
        <item x="3"/>
        <item x="4"/>
        <item x="5"/>
        <item x="6"/>
        <item x="7"/>
        <item x="8"/>
        <item sd="0" x="9"/>
        <item t="default"/>
      </items>
    </pivotField>
  </pivotFields>
  <rowFields count="2">
    <field x="18"/>
    <field x="16"/>
  </rowFields>
  <rowItems count="73">
    <i>
      <x v="1"/>
    </i>
    <i r="1">
      <x v="2"/>
    </i>
    <i r="1">
      <x v="5"/>
    </i>
    <i r="1">
      <x v="6"/>
    </i>
    <i r="1">
      <x v="7"/>
    </i>
    <i r="1">
      <x v="10"/>
    </i>
    <i r="1">
      <x v="11"/>
    </i>
    <i r="1">
      <x v="12"/>
    </i>
    <i>
      <x v="2"/>
    </i>
    <i r="1"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>
      <x v="6"/>
    </i>
    <i r="1">
      <x v="1"/>
    </i>
    <i r="1">
      <x v="2"/>
    </i>
    <i r="1">
      <x v="4"/>
    </i>
    <i r="1">
      <x v="7"/>
    </i>
    <i r="1">
      <x v="8"/>
    </i>
    <i r="1">
      <x v="10"/>
    </i>
    <i r="1">
      <x v="11"/>
    </i>
    <i>
      <x v="7"/>
    </i>
    <i r="1">
      <x v="1"/>
    </i>
    <i r="1">
      <x v="3"/>
    </i>
    <i r="1">
      <x v="6"/>
    </i>
    <i r="1">
      <x v="7"/>
    </i>
    <i r="1">
      <x v="10"/>
    </i>
    <i r="1">
      <x v="11"/>
    </i>
    <i r="1">
      <x v="12"/>
    </i>
    <i>
      <x v="8"/>
    </i>
    <i r="1">
      <x v="1"/>
    </i>
    <i r="1">
      <x v="2"/>
    </i>
    <i r="1">
      <x v="5"/>
    </i>
    <i r="1">
      <x v="8"/>
    </i>
    <i r="1">
      <x v="11"/>
    </i>
    <i t="grand">
      <x/>
    </i>
  </rowItems>
  <colItems count="1">
    <i/>
  </colItems>
  <dataFields count="1">
    <dataField name="Sum of Total Reven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63253-20C1-40EE-B202-45998D8504DE}" name="PivotTable44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9">
    <pivotField showAll="0"/>
    <pivotField showAll="0"/>
    <pivotField showAll="0"/>
    <pivotField showAll="0"/>
    <pivotField showAll="0"/>
    <pivotField numFmtId="14" showAll="0">
      <items count="101">
        <item x="50"/>
        <item x="0"/>
        <item x="41"/>
        <item x="56"/>
        <item x="27"/>
        <item x="68"/>
        <item x="63"/>
        <item x="93"/>
        <item x="47"/>
        <item x="18"/>
        <item x="86"/>
        <item x="83"/>
        <item x="6"/>
        <item x="72"/>
        <item x="10"/>
        <item x="62"/>
        <item x="95"/>
        <item x="94"/>
        <item x="77"/>
        <item x="96"/>
        <item x="36"/>
        <item x="53"/>
        <item x="38"/>
        <item x="39"/>
        <item x="85"/>
        <item x="84"/>
        <item x="15"/>
        <item x="88"/>
        <item x="58"/>
        <item x="29"/>
        <item x="78"/>
        <item x="43"/>
        <item x="92"/>
        <item x="42"/>
        <item x="7"/>
        <item x="19"/>
        <item x="55"/>
        <item x="66"/>
        <item x="1"/>
        <item x="30"/>
        <item x="81"/>
        <item x="99"/>
        <item x="80"/>
        <item x="49"/>
        <item x="4"/>
        <item x="52"/>
        <item x="70"/>
        <item x="74"/>
        <item x="61"/>
        <item x="79"/>
        <item x="51"/>
        <item x="60"/>
        <item x="54"/>
        <item x="64"/>
        <item x="65"/>
        <item x="31"/>
        <item x="2"/>
        <item x="11"/>
        <item x="14"/>
        <item x="87"/>
        <item x="9"/>
        <item x="20"/>
        <item x="75"/>
        <item x="3"/>
        <item x="59"/>
        <item x="91"/>
        <item x="28"/>
        <item x="23"/>
        <item x="26"/>
        <item x="48"/>
        <item x="76"/>
        <item x="17"/>
        <item x="33"/>
        <item x="57"/>
        <item x="5"/>
        <item x="69"/>
        <item x="8"/>
        <item x="98"/>
        <item x="21"/>
        <item x="71"/>
        <item x="32"/>
        <item x="44"/>
        <item x="97"/>
        <item x="45"/>
        <item x="90"/>
        <item x="22"/>
        <item x="24"/>
        <item x="67"/>
        <item x="89"/>
        <item x="82"/>
        <item x="16"/>
        <item x="46"/>
        <item x="12"/>
        <item x="37"/>
        <item x="34"/>
        <item x="73"/>
        <item x="25"/>
        <item x="13"/>
        <item x="35"/>
        <item x="40"/>
        <item t="default"/>
      </items>
    </pivotField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4"/>
        <item x="1"/>
        <item x="2"/>
        <item x="0"/>
        <item x="3"/>
        <item x="6"/>
        <item t="default"/>
      </items>
    </pivotField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Units Sol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1CC34-F904-4F77-ADA3-0ACF9C435642}" name="PivotTable47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9">
    <pivotField showAll="0"/>
    <pivotField showAll="0"/>
    <pivotField showAll="0"/>
    <pivotField showAll="0"/>
    <pivotField showAll="0"/>
    <pivotField numFmtId="14" showAll="0">
      <items count="101">
        <item x="50"/>
        <item x="0"/>
        <item x="41"/>
        <item x="56"/>
        <item x="27"/>
        <item x="68"/>
        <item x="63"/>
        <item x="93"/>
        <item x="47"/>
        <item x="18"/>
        <item x="86"/>
        <item x="83"/>
        <item x="6"/>
        <item x="72"/>
        <item x="10"/>
        <item x="62"/>
        <item x="95"/>
        <item x="94"/>
        <item x="77"/>
        <item x="96"/>
        <item x="36"/>
        <item x="53"/>
        <item x="38"/>
        <item x="39"/>
        <item x="85"/>
        <item x="84"/>
        <item x="15"/>
        <item x="88"/>
        <item x="58"/>
        <item x="29"/>
        <item x="78"/>
        <item x="43"/>
        <item x="92"/>
        <item x="42"/>
        <item x="7"/>
        <item x="19"/>
        <item x="55"/>
        <item x="66"/>
        <item x="1"/>
        <item x="30"/>
        <item x="81"/>
        <item x="99"/>
        <item x="80"/>
        <item x="49"/>
        <item x="4"/>
        <item x="52"/>
        <item x="70"/>
        <item x="74"/>
        <item x="61"/>
        <item x="79"/>
        <item x="51"/>
        <item x="60"/>
        <item x="54"/>
        <item x="64"/>
        <item x="65"/>
        <item x="31"/>
        <item x="2"/>
        <item x="11"/>
        <item x="14"/>
        <item x="87"/>
        <item x="9"/>
        <item x="20"/>
        <item x="75"/>
        <item x="3"/>
        <item x="59"/>
        <item x="91"/>
        <item x="28"/>
        <item x="23"/>
        <item x="26"/>
        <item x="48"/>
        <item x="76"/>
        <item x="17"/>
        <item x="33"/>
        <item x="57"/>
        <item x="5"/>
        <item x="69"/>
        <item x="8"/>
        <item x="98"/>
        <item x="21"/>
        <item x="71"/>
        <item x="32"/>
        <item x="44"/>
        <item x="97"/>
        <item x="45"/>
        <item x="90"/>
        <item x="22"/>
        <item x="24"/>
        <item x="67"/>
        <item x="89"/>
        <item x="82"/>
        <item x="16"/>
        <item x="46"/>
        <item x="12"/>
        <item x="37"/>
        <item x="34"/>
        <item x="73"/>
        <item x="25"/>
        <item x="13"/>
        <item x="35"/>
        <item x="40"/>
        <item t="default"/>
      </items>
    </pivotField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8">
        <item x="5"/>
        <item x="4"/>
        <item x="1"/>
        <item x="2"/>
        <item x="0"/>
        <item x="3"/>
        <item x="6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Reven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89E5F-ED91-4A23-AB05-3B54481E7BFE}" name="PivotTable44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9">
    <pivotField showAll="0"/>
    <pivotField showAll="0"/>
    <pivotField showAll="0"/>
    <pivotField showAll="0"/>
    <pivotField showAll="0"/>
    <pivotField numFmtId="14" showAll="0">
      <items count="101">
        <item x="50"/>
        <item x="0"/>
        <item x="41"/>
        <item x="56"/>
        <item x="27"/>
        <item x="68"/>
        <item x="63"/>
        <item x="93"/>
        <item x="47"/>
        <item x="18"/>
        <item x="86"/>
        <item x="83"/>
        <item x="6"/>
        <item x="72"/>
        <item x="10"/>
        <item x="62"/>
        <item x="95"/>
        <item x="94"/>
        <item x="77"/>
        <item x="96"/>
        <item x="36"/>
        <item x="53"/>
        <item x="38"/>
        <item x="39"/>
        <item x="85"/>
        <item x="84"/>
        <item x="15"/>
        <item x="88"/>
        <item x="58"/>
        <item x="29"/>
        <item x="78"/>
        <item x="43"/>
        <item x="92"/>
        <item x="42"/>
        <item x="7"/>
        <item x="19"/>
        <item x="55"/>
        <item x="66"/>
        <item x="1"/>
        <item x="30"/>
        <item x="81"/>
        <item x="99"/>
        <item x="80"/>
        <item x="49"/>
        <item x="4"/>
        <item x="52"/>
        <item x="70"/>
        <item x="74"/>
        <item x="61"/>
        <item x="79"/>
        <item x="51"/>
        <item x="60"/>
        <item x="54"/>
        <item x="64"/>
        <item x="65"/>
        <item x="31"/>
        <item x="2"/>
        <item x="11"/>
        <item x="14"/>
        <item x="87"/>
        <item x="9"/>
        <item x="20"/>
        <item x="75"/>
        <item x="3"/>
        <item x="59"/>
        <item x="91"/>
        <item x="28"/>
        <item x="23"/>
        <item x="26"/>
        <item x="48"/>
        <item x="76"/>
        <item x="17"/>
        <item x="33"/>
        <item x="57"/>
        <item x="5"/>
        <item x="69"/>
        <item x="8"/>
        <item x="98"/>
        <item x="21"/>
        <item x="71"/>
        <item x="32"/>
        <item x="44"/>
        <item x="97"/>
        <item x="45"/>
        <item x="90"/>
        <item x="22"/>
        <item x="24"/>
        <item x="67"/>
        <item x="89"/>
        <item x="82"/>
        <item x="16"/>
        <item x="46"/>
        <item x="12"/>
        <item x="37"/>
        <item x="34"/>
        <item x="73"/>
        <item x="25"/>
        <item x="13"/>
        <item x="35"/>
        <item x="40"/>
        <item t="default"/>
      </items>
    </pivotField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Reven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C3C34-87E0-4645-B2F6-08B3BF25F593}" name="PivotTable47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9">
    <pivotField showAll="0"/>
    <pivotField showAll="0"/>
    <pivotField showAll="0"/>
    <pivotField showAll="0"/>
    <pivotField showAll="0"/>
    <pivotField numFmtId="14" showAll="0">
      <items count="101">
        <item x="50"/>
        <item x="0"/>
        <item x="41"/>
        <item x="56"/>
        <item x="27"/>
        <item x="68"/>
        <item x="63"/>
        <item x="93"/>
        <item x="47"/>
        <item x="18"/>
        <item x="86"/>
        <item x="83"/>
        <item x="6"/>
        <item x="72"/>
        <item x="10"/>
        <item x="62"/>
        <item x="95"/>
        <item x="94"/>
        <item x="77"/>
        <item x="96"/>
        <item x="36"/>
        <item x="53"/>
        <item x="38"/>
        <item x="39"/>
        <item x="85"/>
        <item x="84"/>
        <item x="15"/>
        <item x="88"/>
        <item x="58"/>
        <item x="29"/>
        <item x="78"/>
        <item x="43"/>
        <item x="92"/>
        <item x="42"/>
        <item x="7"/>
        <item x="19"/>
        <item x="55"/>
        <item x="66"/>
        <item x="1"/>
        <item x="30"/>
        <item x="81"/>
        <item x="99"/>
        <item x="80"/>
        <item x="49"/>
        <item x="4"/>
        <item x="52"/>
        <item x="70"/>
        <item x="74"/>
        <item x="61"/>
        <item x="79"/>
        <item x="51"/>
        <item x="60"/>
        <item x="54"/>
        <item x="64"/>
        <item x="65"/>
        <item x="31"/>
        <item x="2"/>
        <item x="11"/>
        <item x="14"/>
        <item x="87"/>
        <item x="9"/>
        <item x="20"/>
        <item x="75"/>
        <item x="3"/>
        <item x="59"/>
        <item x="91"/>
        <item x="28"/>
        <item x="23"/>
        <item x="26"/>
        <item x="48"/>
        <item x="76"/>
        <item x="17"/>
        <item x="33"/>
        <item x="57"/>
        <item x="5"/>
        <item x="69"/>
        <item x="8"/>
        <item x="98"/>
        <item x="21"/>
        <item x="71"/>
        <item x="32"/>
        <item x="44"/>
        <item x="97"/>
        <item x="45"/>
        <item x="90"/>
        <item x="22"/>
        <item x="24"/>
        <item x="67"/>
        <item x="89"/>
        <item x="82"/>
        <item x="16"/>
        <item x="46"/>
        <item x="12"/>
        <item x="37"/>
        <item x="34"/>
        <item x="73"/>
        <item x="25"/>
        <item x="13"/>
        <item x="35"/>
        <item x="40"/>
        <item t="default"/>
      </items>
    </pivotField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Units Sol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0FB10-4294-41E5-A6F6-9F7EB358536C}" name="PivotTable50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9">
    <pivotField axis="axisRow" showAll="0">
      <items count="8">
        <item x="4"/>
        <item x="0"/>
        <item x="1"/>
        <item x="2"/>
        <item x="5"/>
        <item x="6"/>
        <item x="3"/>
        <item t="default"/>
      </items>
    </pivotField>
    <pivotField showAll="0"/>
    <pivotField showAll="0"/>
    <pivotField showAll="0"/>
    <pivotField showAll="0"/>
    <pivotField numFmtId="14" showAll="0">
      <items count="101">
        <item x="50"/>
        <item x="0"/>
        <item x="41"/>
        <item x="56"/>
        <item x="27"/>
        <item x="68"/>
        <item x="63"/>
        <item x="93"/>
        <item x="47"/>
        <item x="18"/>
        <item x="86"/>
        <item x="83"/>
        <item x="6"/>
        <item x="72"/>
        <item x="10"/>
        <item x="62"/>
        <item x="95"/>
        <item x="94"/>
        <item x="77"/>
        <item x="96"/>
        <item x="36"/>
        <item x="53"/>
        <item x="38"/>
        <item x="39"/>
        <item x="85"/>
        <item x="84"/>
        <item x="15"/>
        <item x="88"/>
        <item x="58"/>
        <item x="29"/>
        <item x="78"/>
        <item x="43"/>
        <item x="92"/>
        <item x="42"/>
        <item x="7"/>
        <item x="19"/>
        <item x="55"/>
        <item x="66"/>
        <item x="1"/>
        <item x="30"/>
        <item x="81"/>
        <item x="99"/>
        <item x="80"/>
        <item x="49"/>
        <item x="4"/>
        <item x="52"/>
        <item x="70"/>
        <item x="74"/>
        <item x="61"/>
        <item x="79"/>
        <item x="51"/>
        <item x="60"/>
        <item x="54"/>
        <item x="64"/>
        <item x="65"/>
        <item x="31"/>
        <item x="2"/>
        <item x="11"/>
        <item x="14"/>
        <item x="87"/>
        <item x="9"/>
        <item x="20"/>
        <item x="75"/>
        <item x="3"/>
        <item x="59"/>
        <item x="91"/>
        <item x="28"/>
        <item x="23"/>
        <item x="26"/>
        <item x="48"/>
        <item x="76"/>
        <item x="17"/>
        <item x="33"/>
        <item x="57"/>
        <item x="5"/>
        <item x="69"/>
        <item x="8"/>
        <item x="98"/>
        <item x="21"/>
        <item x="71"/>
        <item x="32"/>
        <item x="44"/>
        <item x="97"/>
        <item x="45"/>
        <item x="90"/>
        <item x="22"/>
        <item x="24"/>
        <item x="67"/>
        <item x="89"/>
        <item x="82"/>
        <item x="16"/>
        <item x="46"/>
        <item x="12"/>
        <item x="37"/>
        <item x="34"/>
        <item x="73"/>
        <item x="25"/>
        <item x="13"/>
        <item x="35"/>
        <item x="40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Profi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8C997-8D22-4E84-9175-55FF53F9FAAD}" name="PivotTable4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9">
    <pivotField axis="axisRow" showAll="0">
      <items count="8">
        <item x="4"/>
        <item x="0"/>
        <item x="1"/>
        <item x="2"/>
        <item x="5"/>
        <item x="6"/>
        <item x="3"/>
        <item t="default"/>
      </items>
    </pivotField>
    <pivotField showAll="0"/>
    <pivotField showAll="0"/>
    <pivotField showAll="0"/>
    <pivotField showAll="0"/>
    <pivotField numFmtId="14" showAll="0">
      <items count="101">
        <item x="50"/>
        <item x="0"/>
        <item x="41"/>
        <item x="56"/>
        <item x="27"/>
        <item x="68"/>
        <item x="63"/>
        <item x="93"/>
        <item x="47"/>
        <item x="18"/>
        <item x="86"/>
        <item x="83"/>
        <item x="6"/>
        <item x="72"/>
        <item x="10"/>
        <item x="62"/>
        <item x="95"/>
        <item x="94"/>
        <item x="77"/>
        <item x="96"/>
        <item x="36"/>
        <item x="53"/>
        <item x="38"/>
        <item x="39"/>
        <item x="85"/>
        <item x="84"/>
        <item x="15"/>
        <item x="88"/>
        <item x="58"/>
        <item x="29"/>
        <item x="78"/>
        <item x="43"/>
        <item x="92"/>
        <item x="42"/>
        <item x="7"/>
        <item x="19"/>
        <item x="55"/>
        <item x="66"/>
        <item x="1"/>
        <item x="30"/>
        <item x="81"/>
        <item x="99"/>
        <item x="80"/>
        <item x="49"/>
        <item x="4"/>
        <item x="52"/>
        <item x="70"/>
        <item x="74"/>
        <item x="61"/>
        <item x="79"/>
        <item x="51"/>
        <item x="60"/>
        <item x="54"/>
        <item x="64"/>
        <item x="65"/>
        <item x="31"/>
        <item x="2"/>
        <item x="11"/>
        <item x="14"/>
        <item x="87"/>
        <item x="9"/>
        <item x="20"/>
        <item x="75"/>
        <item x="3"/>
        <item x="59"/>
        <item x="91"/>
        <item x="28"/>
        <item x="23"/>
        <item x="26"/>
        <item x="48"/>
        <item x="76"/>
        <item x="17"/>
        <item x="33"/>
        <item x="57"/>
        <item x="5"/>
        <item x="69"/>
        <item x="8"/>
        <item x="98"/>
        <item x="21"/>
        <item x="71"/>
        <item x="32"/>
        <item x="44"/>
        <item x="97"/>
        <item x="45"/>
        <item x="90"/>
        <item x="22"/>
        <item x="24"/>
        <item x="67"/>
        <item x="89"/>
        <item x="82"/>
        <item x="16"/>
        <item x="46"/>
        <item x="12"/>
        <item x="37"/>
        <item x="34"/>
        <item x="73"/>
        <item x="25"/>
        <item x="13"/>
        <item x="35"/>
        <item x="40"/>
        <item t="default"/>
      </items>
    </pivotField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rder I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7A672-D5BF-4BD8-8BDC-F878603AD68C}" name="PivotTable53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9">
    <pivotField axis="axisRow" showAll="0">
      <items count="8">
        <item x="4"/>
        <item x="0"/>
        <item x="1"/>
        <item x="2"/>
        <item x="5"/>
        <item x="6"/>
        <item x="3"/>
        <item t="default"/>
      </items>
    </pivotField>
    <pivotField showAll="0"/>
    <pivotField showAll="0"/>
    <pivotField showAll="0"/>
    <pivotField showAll="0"/>
    <pivotField numFmtId="14" showAll="0">
      <items count="101">
        <item x="50"/>
        <item x="0"/>
        <item x="41"/>
        <item x="56"/>
        <item x="27"/>
        <item x="68"/>
        <item x="63"/>
        <item x="93"/>
        <item x="47"/>
        <item x="18"/>
        <item x="86"/>
        <item x="83"/>
        <item x="6"/>
        <item x="72"/>
        <item x="10"/>
        <item x="62"/>
        <item x="95"/>
        <item x="94"/>
        <item x="77"/>
        <item x="96"/>
        <item x="36"/>
        <item x="53"/>
        <item x="38"/>
        <item x="39"/>
        <item x="85"/>
        <item x="84"/>
        <item x="15"/>
        <item x="88"/>
        <item x="58"/>
        <item x="29"/>
        <item x="78"/>
        <item x="43"/>
        <item x="92"/>
        <item x="42"/>
        <item x="7"/>
        <item x="19"/>
        <item x="55"/>
        <item x="66"/>
        <item x="1"/>
        <item x="30"/>
        <item x="81"/>
        <item x="99"/>
        <item x="80"/>
        <item x="49"/>
        <item x="4"/>
        <item x="52"/>
        <item x="70"/>
        <item x="74"/>
        <item x="61"/>
        <item x="79"/>
        <item x="51"/>
        <item x="60"/>
        <item x="54"/>
        <item x="64"/>
        <item x="65"/>
        <item x="31"/>
        <item x="2"/>
        <item x="11"/>
        <item x="14"/>
        <item x="87"/>
        <item x="9"/>
        <item x="20"/>
        <item x="75"/>
        <item x="3"/>
        <item x="59"/>
        <item x="91"/>
        <item x="28"/>
        <item x="23"/>
        <item x="26"/>
        <item x="48"/>
        <item x="76"/>
        <item x="17"/>
        <item x="33"/>
        <item x="57"/>
        <item x="5"/>
        <item x="69"/>
        <item x="8"/>
        <item x="98"/>
        <item x="21"/>
        <item x="71"/>
        <item x="32"/>
        <item x="44"/>
        <item x="97"/>
        <item x="45"/>
        <item x="90"/>
        <item x="22"/>
        <item x="24"/>
        <item x="67"/>
        <item x="89"/>
        <item x="82"/>
        <item x="16"/>
        <item x="46"/>
        <item x="12"/>
        <item x="37"/>
        <item x="34"/>
        <item x="73"/>
        <item x="25"/>
        <item x="13"/>
        <item x="35"/>
        <item x="40"/>
        <item t="default"/>
      </items>
    </pivotField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Units Sol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32C0A-0C9A-41DE-ABA2-1DB6D971FB4D}" name="PivotTable56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0" firstHeaderRow="1" firstDataRow="1" firstDataCol="1"/>
  <pivotFields count="19">
    <pivotField showAll="0"/>
    <pivotField axis="axisRow" showAll="0">
      <items count="77">
        <item x="43"/>
        <item x="6"/>
        <item x="30"/>
        <item x="49"/>
        <item x="37"/>
        <item x="12"/>
        <item x="55"/>
        <item x="35"/>
        <item x="15"/>
        <item x="7"/>
        <item x="17"/>
        <item x="11"/>
        <item x="39"/>
        <item x="33"/>
        <item x="47"/>
        <item x="58"/>
        <item x="32"/>
        <item x="19"/>
        <item x="61"/>
        <item x="48"/>
        <item x="24"/>
        <item x="54"/>
        <item x="1"/>
        <item x="53"/>
        <item x="13"/>
        <item x="40"/>
        <item x="67"/>
        <item x="69"/>
        <item x="25"/>
        <item x="70"/>
        <item x="10"/>
        <item x="62"/>
        <item x="66"/>
        <item x="44"/>
        <item x="52"/>
        <item x="56"/>
        <item x="41"/>
        <item x="57"/>
        <item x="74"/>
        <item x="26"/>
        <item x="42"/>
        <item x="60"/>
        <item x="23"/>
        <item x="63"/>
        <item x="14"/>
        <item x="75"/>
        <item x="31"/>
        <item x="22"/>
        <item x="73"/>
        <item x="36"/>
        <item x="20"/>
        <item x="59"/>
        <item x="21"/>
        <item x="8"/>
        <item x="72"/>
        <item x="2"/>
        <item x="4"/>
        <item x="64"/>
        <item x="51"/>
        <item x="3"/>
        <item x="45"/>
        <item x="9"/>
        <item x="46"/>
        <item x="38"/>
        <item x="71"/>
        <item x="5"/>
        <item x="29"/>
        <item x="65"/>
        <item x="16"/>
        <item x="28"/>
        <item x="34"/>
        <item x="27"/>
        <item x="18"/>
        <item x="0"/>
        <item x="50"/>
        <item x="68"/>
        <item t="default"/>
      </items>
    </pivotField>
    <pivotField showAll="0"/>
    <pivotField showAll="0"/>
    <pivotField showAll="0"/>
    <pivotField numFmtId="14" showAll="0">
      <items count="101">
        <item x="50"/>
        <item x="0"/>
        <item x="41"/>
        <item x="56"/>
        <item x="27"/>
        <item x="68"/>
        <item x="63"/>
        <item x="93"/>
        <item x="47"/>
        <item x="18"/>
        <item x="86"/>
        <item x="83"/>
        <item x="6"/>
        <item x="72"/>
        <item x="10"/>
        <item x="62"/>
        <item x="95"/>
        <item x="94"/>
        <item x="77"/>
        <item x="96"/>
        <item x="36"/>
        <item x="53"/>
        <item x="38"/>
        <item x="39"/>
        <item x="85"/>
        <item x="84"/>
        <item x="15"/>
        <item x="88"/>
        <item x="58"/>
        <item x="29"/>
        <item x="78"/>
        <item x="43"/>
        <item x="92"/>
        <item x="42"/>
        <item x="7"/>
        <item x="19"/>
        <item x="55"/>
        <item x="66"/>
        <item x="1"/>
        <item x="30"/>
        <item x="81"/>
        <item x="99"/>
        <item x="80"/>
        <item x="49"/>
        <item x="4"/>
        <item x="52"/>
        <item x="70"/>
        <item x="74"/>
        <item x="61"/>
        <item x="79"/>
        <item x="51"/>
        <item x="60"/>
        <item x="54"/>
        <item x="64"/>
        <item x="65"/>
        <item x="31"/>
        <item x="2"/>
        <item x="11"/>
        <item x="14"/>
        <item x="87"/>
        <item x="9"/>
        <item x="20"/>
        <item x="75"/>
        <item x="3"/>
        <item x="59"/>
        <item x="91"/>
        <item x="28"/>
        <item x="23"/>
        <item x="26"/>
        <item x="48"/>
        <item x="76"/>
        <item x="17"/>
        <item x="33"/>
        <item x="57"/>
        <item x="5"/>
        <item x="69"/>
        <item x="8"/>
        <item x="98"/>
        <item x="21"/>
        <item x="71"/>
        <item x="32"/>
        <item x="44"/>
        <item x="97"/>
        <item x="45"/>
        <item x="90"/>
        <item x="22"/>
        <item x="24"/>
        <item x="67"/>
        <item x="89"/>
        <item x="82"/>
        <item x="16"/>
        <item x="46"/>
        <item x="12"/>
        <item x="37"/>
        <item x="34"/>
        <item x="73"/>
        <item x="25"/>
        <item x="13"/>
        <item x="35"/>
        <item x="40"/>
        <item t="default"/>
      </items>
    </pivotField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Sum of Total Reven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29E6A-A541-422B-A81D-6E3A43920FD4}" name="PivotTable11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0" firstHeaderRow="1" firstDataRow="1" firstDataCol="1"/>
  <pivotFields count="19">
    <pivotField showAll="0"/>
    <pivotField axis="axisRow" showAll="0">
      <items count="77">
        <item x="43"/>
        <item x="6"/>
        <item x="30"/>
        <item x="49"/>
        <item x="37"/>
        <item x="12"/>
        <item x="55"/>
        <item x="35"/>
        <item x="15"/>
        <item x="7"/>
        <item x="17"/>
        <item x="11"/>
        <item x="39"/>
        <item x="33"/>
        <item x="47"/>
        <item x="58"/>
        <item x="32"/>
        <item x="19"/>
        <item x="61"/>
        <item x="48"/>
        <item x="24"/>
        <item x="54"/>
        <item x="1"/>
        <item x="53"/>
        <item x="13"/>
        <item x="40"/>
        <item x="67"/>
        <item x="69"/>
        <item x="25"/>
        <item x="70"/>
        <item x="10"/>
        <item x="62"/>
        <item x="66"/>
        <item x="44"/>
        <item x="52"/>
        <item x="56"/>
        <item x="41"/>
        <item x="57"/>
        <item x="74"/>
        <item x="26"/>
        <item x="42"/>
        <item x="60"/>
        <item x="23"/>
        <item x="63"/>
        <item x="14"/>
        <item x="75"/>
        <item x="31"/>
        <item x="22"/>
        <item x="73"/>
        <item x="36"/>
        <item x="20"/>
        <item x="59"/>
        <item x="21"/>
        <item x="8"/>
        <item x="72"/>
        <item x="2"/>
        <item x="4"/>
        <item x="64"/>
        <item x="51"/>
        <item x="3"/>
        <item x="45"/>
        <item x="9"/>
        <item x="46"/>
        <item x="38"/>
        <item x="71"/>
        <item x="5"/>
        <item x="29"/>
        <item x="65"/>
        <item x="16"/>
        <item x="28"/>
        <item x="34"/>
        <item x="27"/>
        <item x="18"/>
        <item x="0"/>
        <item x="50"/>
        <item x="68"/>
        <item t="default"/>
      </items>
    </pivotField>
    <pivotField showAll="0"/>
    <pivotField showAll="0"/>
    <pivotField showAll="0"/>
    <pivotField numFmtId="14" showAll="0">
      <items count="101">
        <item x="50"/>
        <item x="0"/>
        <item x="41"/>
        <item x="56"/>
        <item x="27"/>
        <item x="68"/>
        <item x="63"/>
        <item x="93"/>
        <item x="47"/>
        <item x="18"/>
        <item x="86"/>
        <item x="83"/>
        <item x="6"/>
        <item x="72"/>
        <item x="10"/>
        <item x="62"/>
        <item x="95"/>
        <item x="94"/>
        <item x="77"/>
        <item x="96"/>
        <item x="36"/>
        <item x="53"/>
        <item x="38"/>
        <item x="39"/>
        <item x="85"/>
        <item x="84"/>
        <item x="15"/>
        <item x="88"/>
        <item x="58"/>
        <item x="29"/>
        <item x="78"/>
        <item x="43"/>
        <item x="92"/>
        <item x="42"/>
        <item x="7"/>
        <item x="19"/>
        <item x="55"/>
        <item x="66"/>
        <item x="1"/>
        <item x="30"/>
        <item x="81"/>
        <item x="99"/>
        <item x="80"/>
        <item x="49"/>
        <item x="4"/>
        <item x="52"/>
        <item x="70"/>
        <item x="74"/>
        <item x="61"/>
        <item x="79"/>
        <item x="51"/>
        <item x="60"/>
        <item x="54"/>
        <item x="64"/>
        <item x="65"/>
        <item x="31"/>
        <item x="2"/>
        <item x="11"/>
        <item x="14"/>
        <item x="87"/>
        <item x="9"/>
        <item x="20"/>
        <item x="75"/>
        <item x="3"/>
        <item x="59"/>
        <item x="91"/>
        <item x="28"/>
        <item x="23"/>
        <item x="26"/>
        <item x="48"/>
        <item x="76"/>
        <item x="17"/>
        <item x="33"/>
        <item x="57"/>
        <item x="5"/>
        <item x="69"/>
        <item x="8"/>
        <item x="98"/>
        <item x="21"/>
        <item x="71"/>
        <item x="32"/>
        <item x="44"/>
        <item x="97"/>
        <item x="45"/>
        <item x="90"/>
        <item x="22"/>
        <item x="24"/>
        <item x="67"/>
        <item x="89"/>
        <item x="82"/>
        <item x="16"/>
        <item x="46"/>
        <item x="12"/>
        <item x="37"/>
        <item x="34"/>
        <item x="73"/>
        <item x="25"/>
        <item x="13"/>
        <item x="35"/>
        <item x="40"/>
        <item t="default"/>
      </items>
    </pivotField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Count of Order ID" fld="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ECE7D-C46A-4621-95EB-4FC75D9799D9}" name="PivotTable1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9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4" showAll="0">
      <items count="101">
        <item x="50"/>
        <item x="0"/>
        <item x="41"/>
        <item x="56"/>
        <item x="27"/>
        <item x="68"/>
        <item x="63"/>
        <item x="93"/>
        <item x="47"/>
        <item x="18"/>
        <item x="86"/>
        <item x="83"/>
        <item x="6"/>
        <item x="72"/>
        <item x="10"/>
        <item x="62"/>
        <item x="95"/>
        <item x="94"/>
        <item x="77"/>
        <item x="96"/>
        <item x="36"/>
        <item x="53"/>
        <item x="38"/>
        <item x="39"/>
        <item x="85"/>
        <item x="84"/>
        <item x="15"/>
        <item x="88"/>
        <item x="58"/>
        <item x="29"/>
        <item x="78"/>
        <item x="43"/>
        <item x="92"/>
        <item x="42"/>
        <item x="7"/>
        <item x="19"/>
        <item x="55"/>
        <item x="66"/>
        <item x="1"/>
        <item x="30"/>
        <item x="81"/>
        <item x="99"/>
        <item x="80"/>
        <item x="49"/>
        <item x="4"/>
        <item x="52"/>
        <item x="70"/>
        <item x="74"/>
        <item x="61"/>
        <item x="79"/>
        <item x="51"/>
        <item x="60"/>
        <item x="54"/>
        <item x="64"/>
        <item x="65"/>
        <item x="31"/>
        <item x="2"/>
        <item x="11"/>
        <item x="14"/>
        <item x="87"/>
        <item x="9"/>
        <item x="20"/>
        <item x="75"/>
        <item x="3"/>
        <item x="59"/>
        <item x="91"/>
        <item x="28"/>
        <item x="23"/>
        <item x="26"/>
        <item x="48"/>
        <item x="76"/>
        <item x="17"/>
        <item x="33"/>
        <item x="57"/>
        <item x="5"/>
        <item x="69"/>
        <item x="8"/>
        <item x="98"/>
        <item x="21"/>
        <item x="71"/>
        <item x="32"/>
        <item x="44"/>
        <item x="97"/>
        <item x="45"/>
        <item x="90"/>
        <item x="22"/>
        <item x="24"/>
        <item x="67"/>
        <item x="89"/>
        <item x="82"/>
        <item x="16"/>
        <item x="46"/>
        <item x="12"/>
        <item x="37"/>
        <item x="34"/>
        <item x="73"/>
        <item x="25"/>
        <item x="13"/>
        <item x="35"/>
        <item x="40"/>
        <item t="default"/>
      </items>
    </pivotField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Order ID" fld="6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DB21C-15D7-4521-AAAC-98DFC0B7F6F6}" name="PivotTable18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9">
    <pivotField showAll="0"/>
    <pivotField showAll="0"/>
    <pivotField showAll="0"/>
    <pivotField showAll="0"/>
    <pivotField showAll="0"/>
    <pivotField numFmtId="14" showAll="0">
      <items count="101">
        <item x="50"/>
        <item x="0"/>
        <item x="41"/>
        <item x="56"/>
        <item x="27"/>
        <item x="68"/>
        <item x="63"/>
        <item x="93"/>
        <item x="47"/>
        <item x="18"/>
        <item x="86"/>
        <item x="83"/>
        <item x="6"/>
        <item x="72"/>
        <item x="10"/>
        <item x="62"/>
        <item x="95"/>
        <item x="94"/>
        <item x="77"/>
        <item x="96"/>
        <item x="36"/>
        <item x="53"/>
        <item x="38"/>
        <item x="39"/>
        <item x="85"/>
        <item x="84"/>
        <item x="15"/>
        <item x="88"/>
        <item x="58"/>
        <item x="29"/>
        <item x="78"/>
        <item x="43"/>
        <item x="92"/>
        <item x="42"/>
        <item x="7"/>
        <item x="19"/>
        <item x="55"/>
        <item x="66"/>
        <item x="1"/>
        <item x="30"/>
        <item x="81"/>
        <item x="99"/>
        <item x="80"/>
        <item x="49"/>
        <item x="4"/>
        <item x="52"/>
        <item x="70"/>
        <item x="74"/>
        <item x="61"/>
        <item x="79"/>
        <item x="51"/>
        <item x="60"/>
        <item x="54"/>
        <item x="64"/>
        <item x="65"/>
        <item x="31"/>
        <item x="2"/>
        <item x="11"/>
        <item x="14"/>
        <item x="87"/>
        <item x="9"/>
        <item x="20"/>
        <item x="75"/>
        <item x="3"/>
        <item x="59"/>
        <item x="91"/>
        <item x="28"/>
        <item x="23"/>
        <item x="26"/>
        <item x="48"/>
        <item x="76"/>
        <item x="17"/>
        <item x="33"/>
        <item x="57"/>
        <item x="5"/>
        <item x="69"/>
        <item x="8"/>
        <item x="98"/>
        <item x="21"/>
        <item x="71"/>
        <item x="32"/>
        <item x="44"/>
        <item x="97"/>
        <item x="45"/>
        <item x="90"/>
        <item x="22"/>
        <item x="24"/>
        <item x="67"/>
        <item x="89"/>
        <item x="82"/>
        <item x="16"/>
        <item x="46"/>
        <item x="12"/>
        <item x="37"/>
        <item x="34"/>
        <item x="73"/>
        <item x="25"/>
        <item x="13"/>
        <item x="35"/>
        <item x="40"/>
        <item t="default"/>
      </items>
    </pivotField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Fields count="1">
    <field x="18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 Reven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6C887-50DD-4A1A-B8C4-9843A133644F}" name="PivotTable23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9">
    <pivotField showAll="0"/>
    <pivotField showAll="0"/>
    <pivotField axis="axisRow" showAll="0">
      <items count="13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t="default"/>
      </items>
    </pivotField>
    <pivotField showAll="0"/>
    <pivotField showAll="0"/>
    <pivotField numFmtId="14" showAll="0">
      <items count="101">
        <item x="50"/>
        <item x="0"/>
        <item x="41"/>
        <item x="56"/>
        <item x="27"/>
        <item x="68"/>
        <item x="63"/>
        <item x="93"/>
        <item x="47"/>
        <item x="18"/>
        <item x="86"/>
        <item x="83"/>
        <item x="6"/>
        <item x="72"/>
        <item x="10"/>
        <item x="62"/>
        <item x="95"/>
        <item x="94"/>
        <item x="77"/>
        <item x="96"/>
        <item x="36"/>
        <item x="53"/>
        <item x="38"/>
        <item x="39"/>
        <item x="85"/>
        <item x="84"/>
        <item x="15"/>
        <item x="88"/>
        <item x="58"/>
        <item x="29"/>
        <item x="78"/>
        <item x="43"/>
        <item x="92"/>
        <item x="42"/>
        <item x="7"/>
        <item x="19"/>
        <item x="55"/>
        <item x="66"/>
        <item x="1"/>
        <item x="30"/>
        <item x="81"/>
        <item x="99"/>
        <item x="80"/>
        <item x="49"/>
        <item x="4"/>
        <item x="52"/>
        <item x="70"/>
        <item x="74"/>
        <item x="61"/>
        <item x="79"/>
        <item x="51"/>
        <item x="60"/>
        <item x="54"/>
        <item x="64"/>
        <item x="65"/>
        <item x="31"/>
        <item x="2"/>
        <item x="11"/>
        <item x="14"/>
        <item x="87"/>
        <item x="9"/>
        <item x="20"/>
        <item x="75"/>
        <item x="3"/>
        <item x="59"/>
        <item x="91"/>
        <item x="28"/>
        <item x="23"/>
        <item x="26"/>
        <item x="48"/>
        <item x="76"/>
        <item x="17"/>
        <item x="33"/>
        <item x="57"/>
        <item x="5"/>
        <item x="69"/>
        <item x="8"/>
        <item x="98"/>
        <item x="21"/>
        <item x="71"/>
        <item x="32"/>
        <item x="44"/>
        <item x="97"/>
        <item x="45"/>
        <item x="90"/>
        <item x="22"/>
        <item x="24"/>
        <item x="67"/>
        <item x="89"/>
        <item x="82"/>
        <item x="16"/>
        <item x="46"/>
        <item x="12"/>
        <item x="37"/>
        <item x="34"/>
        <item x="73"/>
        <item x="25"/>
        <item x="13"/>
        <item x="35"/>
        <item x="40"/>
        <item t="default"/>
      </items>
    </pivotField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Reven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BAD76-ABA5-4739-8720-DC44392404D6}" name="PivotTable32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9">
    <pivotField showAll="0"/>
    <pivotField showAll="0"/>
    <pivotField axis="axisRow" showAll="0">
      <items count="13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t="default"/>
      </items>
    </pivotField>
    <pivotField showAll="0"/>
    <pivotField showAll="0"/>
    <pivotField numFmtId="14" showAll="0">
      <items count="101">
        <item x="50"/>
        <item x="0"/>
        <item x="41"/>
        <item x="56"/>
        <item x="27"/>
        <item x="68"/>
        <item x="63"/>
        <item x="93"/>
        <item x="47"/>
        <item x="18"/>
        <item x="86"/>
        <item x="83"/>
        <item x="6"/>
        <item x="72"/>
        <item x="10"/>
        <item x="62"/>
        <item x="95"/>
        <item x="94"/>
        <item x="77"/>
        <item x="96"/>
        <item x="36"/>
        <item x="53"/>
        <item x="38"/>
        <item x="39"/>
        <item x="85"/>
        <item x="84"/>
        <item x="15"/>
        <item x="88"/>
        <item x="58"/>
        <item x="29"/>
        <item x="78"/>
        <item x="43"/>
        <item x="92"/>
        <item x="42"/>
        <item x="7"/>
        <item x="19"/>
        <item x="55"/>
        <item x="66"/>
        <item x="1"/>
        <item x="30"/>
        <item x="81"/>
        <item x="99"/>
        <item x="80"/>
        <item x="49"/>
        <item x="4"/>
        <item x="52"/>
        <item x="70"/>
        <item x="74"/>
        <item x="61"/>
        <item x="79"/>
        <item x="51"/>
        <item x="60"/>
        <item x="54"/>
        <item x="64"/>
        <item x="65"/>
        <item x="31"/>
        <item x="2"/>
        <item x="11"/>
        <item x="14"/>
        <item x="87"/>
        <item x="9"/>
        <item x="20"/>
        <item x="75"/>
        <item x="3"/>
        <item x="59"/>
        <item x="91"/>
        <item x="28"/>
        <item x="23"/>
        <item x="26"/>
        <item x="48"/>
        <item x="76"/>
        <item x="17"/>
        <item x="33"/>
        <item x="57"/>
        <item x="5"/>
        <item x="69"/>
        <item x="8"/>
        <item x="98"/>
        <item x="21"/>
        <item x="71"/>
        <item x="32"/>
        <item x="44"/>
        <item x="97"/>
        <item x="45"/>
        <item x="90"/>
        <item x="22"/>
        <item x="24"/>
        <item x="67"/>
        <item x="89"/>
        <item x="82"/>
        <item x="16"/>
        <item x="46"/>
        <item x="12"/>
        <item x="37"/>
        <item x="34"/>
        <item x="73"/>
        <item x="25"/>
        <item x="13"/>
        <item x="35"/>
        <item x="40"/>
        <item t="default"/>
      </items>
    </pivotField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Units Sol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D071D-0D4D-408D-BA98-7231A1B75BC4}" name="PivotTable37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/>
  <pivotFields count="19">
    <pivotField showAll="0"/>
    <pivotField showAll="0"/>
    <pivotField axis="axisRow" showAll="0">
      <items count="13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t="default"/>
      </items>
    </pivotField>
    <pivotField showAll="0"/>
    <pivotField showAll="0"/>
    <pivotField numFmtId="14" showAll="0">
      <items count="101">
        <item x="50"/>
        <item x="0"/>
        <item x="41"/>
        <item x="56"/>
        <item x="27"/>
        <item x="68"/>
        <item x="63"/>
        <item x="93"/>
        <item x="47"/>
        <item x="18"/>
        <item x="86"/>
        <item x="83"/>
        <item x="6"/>
        <item x="72"/>
        <item x="10"/>
        <item x="62"/>
        <item x="95"/>
        <item x="94"/>
        <item x="77"/>
        <item x="96"/>
        <item x="36"/>
        <item x="53"/>
        <item x="38"/>
        <item x="39"/>
        <item x="85"/>
        <item x="84"/>
        <item x="15"/>
        <item x="88"/>
        <item x="58"/>
        <item x="29"/>
        <item x="78"/>
        <item x="43"/>
        <item x="92"/>
        <item x="42"/>
        <item x="7"/>
        <item x="19"/>
        <item x="55"/>
        <item x="66"/>
        <item x="1"/>
        <item x="30"/>
        <item x="81"/>
        <item x="99"/>
        <item x="80"/>
        <item x="49"/>
        <item x="4"/>
        <item x="52"/>
        <item x="70"/>
        <item x="74"/>
        <item x="61"/>
        <item x="79"/>
        <item x="51"/>
        <item x="60"/>
        <item x="54"/>
        <item x="64"/>
        <item x="65"/>
        <item x="31"/>
        <item x="2"/>
        <item x="11"/>
        <item x="14"/>
        <item x="87"/>
        <item x="9"/>
        <item x="20"/>
        <item x="75"/>
        <item x="3"/>
        <item x="59"/>
        <item x="91"/>
        <item x="28"/>
        <item x="23"/>
        <item x="26"/>
        <item x="48"/>
        <item x="76"/>
        <item x="17"/>
        <item x="33"/>
        <item x="57"/>
        <item x="5"/>
        <item x="69"/>
        <item x="8"/>
        <item x="98"/>
        <item x="21"/>
        <item x="71"/>
        <item x="32"/>
        <item x="44"/>
        <item x="97"/>
        <item x="45"/>
        <item x="90"/>
        <item x="22"/>
        <item x="24"/>
        <item x="67"/>
        <item x="89"/>
        <item x="82"/>
        <item x="16"/>
        <item x="46"/>
        <item x="12"/>
        <item x="37"/>
        <item x="34"/>
        <item x="73"/>
        <item x="25"/>
        <item x="13"/>
        <item x="35"/>
        <item x="40"/>
        <item t="default"/>
      </items>
    </pivotField>
    <pivotField showAll="0"/>
    <pivotField numFmtId="14"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8" baseField="0" baseItem="0"/>
    <dataField name="Sum of Total Reven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F784F-B884-4A19-B895-90D726032988}" name="PivotTable35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/>
  <pivotFields count="19">
    <pivotField showAll="0"/>
    <pivotField showAll="0"/>
    <pivotField axis="axisRow" showAll="0">
      <items count="13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t="default"/>
      </items>
    </pivotField>
    <pivotField showAll="0"/>
    <pivotField showAll="0"/>
    <pivotField numFmtId="14" showAll="0">
      <items count="101">
        <item x="50"/>
        <item x="0"/>
        <item x="41"/>
        <item x="56"/>
        <item x="27"/>
        <item x="68"/>
        <item x="63"/>
        <item x="93"/>
        <item x="47"/>
        <item x="18"/>
        <item x="86"/>
        <item x="83"/>
        <item x="6"/>
        <item x="72"/>
        <item x="10"/>
        <item x="62"/>
        <item x="95"/>
        <item x="94"/>
        <item x="77"/>
        <item x="96"/>
        <item x="36"/>
        <item x="53"/>
        <item x="38"/>
        <item x="39"/>
        <item x="85"/>
        <item x="84"/>
        <item x="15"/>
        <item x="88"/>
        <item x="58"/>
        <item x="29"/>
        <item x="78"/>
        <item x="43"/>
        <item x="92"/>
        <item x="42"/>
        <item x="7"/>
        <item x="19"/>
        <item x="55"/>
        <item x="66"/>
        <item x="1"/>
        <item x="30"/>
        <item x="81"/>
        <item x="99"/>
        <item x="80"/>
        <item x="49"/>
        <item x="4"/>
        <item x="52"/>
        <item x="70"/>
        <item x="74"/>
        <item x="61"/>
        <item x="79"/>
        <item x="51"/>
        <item x="60"/>
        <item x="54"/>
        <item x="64"/>
        <item x="65"/>
        <item x="31"/>
        <item x="2"/>
        <item x="11"/>
        <item x="14"/>
        <item x="87"/>
        <item x="9"/>
        <item x="20"/>
        <item x="75"/>
        <item x="3"/>
        <item x="59"/>
        <item x="91"/>
        <item x="28"/>
        <item x="23"/>
        <item x="26"/>
        <item x="48"/>
        <item x="76"/>
        <item x="17"/>
        <item x="33"/>
        <item x="57"/>
        <item x="5"/>
        <item x="69"/>
        <item x="8"/>
        <item x="98"/>
        <item x="21"/>
        <item x="71"/>
        <item x="32"/>
        <item x="44"/>
        <item x="97"/>
        <item x="45"/>
        <item x="90"/>
        <item x="22"/>
        <item x="24"/>
        <item x="67"/>
        <item x="89"/>
        <item x="82"/>
        <item x="16"/>
        <item x="46"/>
        <item x="12"/>
        <item x="37"/>
        <item x="34"/>
        <item x="73"/>
        <item x="25"/>
        <item x="13"/>
        <item x="35"/>
        <item x="40"/>
        <item t="default"/>
      </items>
    </pivotField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Revenue" fld="12" baseField="0" baseItem="0"/>
    <dataField name="Sum of Total Profi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B7419-D790-4757-A736-F4A19AFE080E}" name="PivotTable41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/>
  <pivotFields count="19">
    <pivotField showAll="0"/>
    <pivotField showAll="0"/>
    <pivotField axis="axisRow" showAll="0">
      <items count="13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t="default"/>
      </items>
    </pivotField>
    <pivotField showAll="0"/>
    <pivotField showAll="0"/>
    <pivotField numFmtId="14" showAll="0">
      <items count="101">
        <item x="50"/>
        <item x="0"/>
        <item x="41"/>
        <item x="56"/>
        <item x="27"/>
        <item x="68"/>
        <item x="63"/>
        <item x="93"/>
        <item x="47"/>
        <item x="18"/>
        <item x="86"/>
        <item x="83"/>
        <item x="6"/>
        <item x="72"/>
        <item x="10"/>
        <item x="62"/>
        <item x="95"/>
        <item x="94"/>
        <item x="77"/>
        <item x="96"/>
        <item x="36"/>
        <item x="53"/>
        <item x="38"/>
        <item x="39"/>
        <item x="85"/>
        <item x="84"/>
        <item x="15"/>
        <item x="88"/>
        <item x="58"/>
        <item x="29"/>
        <item x="78"/>
        <item x="43"/>
        <item x="92"/>
        <item x="42"/>
        <item x="7"/>
        <item x="19"/>
        <item x="55"/>
        <item x="66"/>
        <item x="1"/>
        <item x="30"/>
        <item x="81"/>
        <item x="99"/>
        <item x="80"/>
        <item x="49"/>
        <item x="4"/>
        <item x="52"/>
        <item x="70"/>
        <item x="74"/>
        <item x="61"/>
        <item x="79"/>
        <item x="51"/>
        <item x="60"/>
        <item x="54"/>
        <item x="64"/>
        <item x="65"/>
        <item x="31"/>
        <item x="2"/>
        <item x="11"/>
        <item x="14"/>
        <item x="87"/>
        <item x="9"/>
        <item x="20"/>
        <item x="75"/>
        <item x="3"/>
        <item x="59"/>
        <item x="91"/>
        <item x="28"/>
        <item x="23"/>
        <item x="26"/>
        <item x="48"/>
        <item x="76"/>
        <item x="17"/>
        <item x="33"/>
        <item x="57"/>
        <item x="5"/>
        <item x="69"/>
        <item x="8"/>
        <item x="98"/>
        <item x="21"/>
        <item x="71"/>
        <item x="32"/>
        <item x="44"/>
        <item x="97"/>
        <item x="45"/>
        <item x="90"/>
        <item x="22"/>
        <item x="24"/>
        <item x="67"/>
        <item x="89"/>
        <item x="82"/>
        <item x="16"/>
        <item x="46"/>
        <item x="12"/>
        <item x="37"/>
        <item x="34"/>
        <item x="73"/>
        <item x="25"/>
        <item x="13"/>
        <item x="35"/>
        <item x="40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ost" fld="13" baseField="0" baseItem="0"/>
    <dataField name="Sum of Total Profi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EC7E0E-ADA4-43CD-9506-569E5212BE08}" name="PivotTable59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9">
    <pivotField showAll="0"/>
    <pivotField showAll="0"/>
    <pivotField axis="axisRow" showAll="0">
      <items count="13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t="default"/>
      </items>
    </pivotField>
    <pivotField showAll="0"/>
    <pivotField showAll="0"/>
    <pivotField numFmtId="14" showAll="0">
      <items count="101">
        <item x="50"/>
        <item x="0"/>
        <item x="41"/>
        <item x="56"/>
        <item x="27"/>
        <item x="68"/>
        <item x="63"/>
        <item x="93"/>
        <item x="47"/>
        <item x="18"/>
        <item x="86"/>
        <item x="83"/>
        <item x="6"/>
        <item x="72"/>
        <item x="10"/>
        <item x="62"/>
        <item x="95"/>
        <item x="94"/>
        <item x="77"/>
        <item x="96"/>
        <item x="36"/>
        <item x="53"/>
        <item x="38"/>
        <item x="39"/>
        <item x="85"/>
        <item x="84"/>
        <item x="15"/>
        <item x="88"/>
        <item x="58"/>
        <item x="29"/>
        <item x="78"/>
        <item x="43"/>
        <item x="92"/>
        <item x="42"/>
        <item x="7"/>
        <item x="19"/>
        <item x="55"/>
        <item x="66"/>
        <item x="1"/>
        <item x="30"/>
        <item x="81"/>
        <item x="99"/>
        <item x="80"/>
        <item x="49"/>
        <item x="4"/>
        <item x="52"/>
        <item x="70"/>
        <item x="74"/>
        <item x="61"/>
        <item x="79"/>
        <item x="51"/>
        <item x="60"/>
        <item x="54"/>
        <item x="64"/>
        <item x="65"/>
        <item x="31"/>
        <item x="2"/>
        <item x="11"/>
        <item x="14"/>
        <item x="87"/>
        <item x="9"/>
        <item x="20"/>
        <item x="75"/>
        <item x="3"/>
        <item x="59"/>
        <item x="91"/>
        <item x="28"/>
        <item x="23"/>
        <item x="26"/>
        <item x="48"/>
        <item x="76"/>
        <item x="17"/>
        <item x="33"/>
        <item x="57"/>
        <item x="5"/>
        <item x="69"/>
        <item x="8"/>
        <item x="98"/>
        <item x="21"/>
        <item x="71"/>
        <item x="32"/>
        <item x="44"/>
        <item x="97"/>
        <item x="45"/>
        <item x="90"/>
        <item x="22"/>
        <item x="24"/>
        <item x="67"/>
        <item x="89"/>
        <item x="82"/>
        <item x="16"/>
        <item x="46"/>
        <item x="12"/>
        <item x="37"/>
        <item x="34"/>
        <item x="73"/>
        <item x="25"/>
        <item x="13"/>
        <item x="35"/>
        <item x="40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Cos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D978B-E85C-4CCE-93A8-F5D95707CEAB}" name="PivotTable38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9">
    <pivotField showAll="0"/>
    <pivotField showAll="0"/>
    <pivotField axis="axisRow" showAll="0">
      <items count="13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t="default"/>
      </items>
    </pivotField>
    <pivotField showAll="0"/>
    <pivotField showAll="0"/>
    <pivotField numFmtId="14" showAll="0">
      <items count="101">
        <item x="50"/>
        <item x="0"/>
        <item x="41"/>
        <item x="56"/>
        <item x="27"/>
        <item x="68"/>
        <item x="63"/>
        <item x="93"/>
        <item x="47"/>
        <item x="18"/>
        <item x="86"/>
        <item x="83"/>
        <item x="6"/>
        <item x="72"/>
        <item x="10"/>
        <item x="62"/>
        <item x="95"/>
        <item x="94"/>
        <item x="77"/>
        <item x="96"/>
        <item x="36"/>
        <item x="53"/>
        <item x="38"/>
        <item x="39"/>
        <item x="85"/>
        <item x="84"/>
        <item x="15"/>
        <item x="88"/>
        <item x="58"/>
        <item x="29"/>
        <item x="78"/>
        <item x="43"/>
        <item x="92"/>
        <item x="42"/>
        <item x="7"/>
        <item x="19"/>
        <item x="55"/>
        <item x="66"/>
        <item x="1"/>
        <item x="30"/>
        <item x="81"/>
        <item x="99"/>
        <item x="80"/>
        <item x="49"/>
        <item x="4"/>
        <item x="52"/>
        <item x="70"/>
        <item x="74"/>
        <item x="61"/>
        <item x="79"/>
        <item x="51"/>
        <item x="60"/>
        <item x="54"/>
        <item x="64"/>
        <item x="65"/>
        <item x="31"/>
        <item x="2"/>
        <item x="11"/>
        <item x="14"/>
        <item x="87"/>
        <item x="9"/>
        <item x="20"/>
        <item x="75"/>
        <item x="3"/>
        <item x="59"/>
        <item x="91"/>
        <item x="28"/>
        <item x="23"/>
        <item x="26"/>
        <item x="48"/>
        <item x="76"/>
        <item x="17"/>
        <item x="33"/>
        <item x="57"/>
        <item x="5"/>
        <item x="69"/>
        <item x="8"/>
        <item x="98"/>
        <item x="21"/>
        <item x="71"/>
        <item x="32"/>
        <item x="44"/>
        <item x="97"/>
        <item x="45"/>
        <item x="90"/>
        <item x="22"/>
        <item x="24"/>
        <item x="67"/>
        <item x="89"/>
        <item x="82"/>
        <item x="16"/>
        <item x="46"/>
        <item x="12"/>
        <item x="37"/>
        <item x="34"/>
        <item x="73"/>
        <item x="25"/>
        <item x="13"/>
        <item x="35"/>
        <item x="40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Profi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C9F44C-F839-44B2-90CF-3A7AF5F6492F}" name="Main" displayName="Main" ref="A1:P101" totalsRowShown="0" headerRowDxfId="28">
  <autoFilter ref="A1:P101" xr:uid="{9EC9F44C-F839-44B2-90CF-3A7AF5F6492F}"/>
  <tableColumns count="16">
    <tableColumn id="1" xr3:uid="{2BC5F54F-0E47-46C8-90CD-68979A07E357}" name="Region"/>
    <tableColumn id="2" xr3:uid="{5CFD355B-6171-47CD-A47D-E6176F90DC10}" name="Country"/>
    <tableColumn id="3" xr3:uid="{E18675FC-EA7C-4EFA-96A6-31245B34F77E}" name="Item Type"/>
    <tableColumn id="4" xr3:uid="{904BBDB5-27AC-4C3D-B2E0-1CEC3F11BD01}" name="Sales Channel"/>
    <tableColumn id="5" xr3:uid="{C867403B-2886-4C5A-8DC1-A7B392DD6D27}" name="Order Priority"/>
    <tableColumn id="6" xr3:uid="{4B7C6DC5-F519-43F4-BEAE-203C0C19A30A}" name="Order Date" dataDxfId="27"/>
    <tableColumn id="7" xr3:uid="{90719768-FBB1-444C-98D7-0B3BE9463C9A}" name="Order ID"/>
    <tableColumn id="8" xr3:uid="{DE48ED7B-2778-4F5B-AEC9-AF99BCF2FF38}" name="Ship Date" dataDxfId="26"/>
    <tableColumn id="9" xr3:uid="{E563CC92-354C-454A-ABE7-28A35F76175F}" name="Units Sold"/>
    <tableColumn id="17" xr3:uid="{D4BB3062-935E-4E4C-A472-42B4882DA355}" name="Units Purchased"/>
    <tableColumn id="10" xr3:uid="{F118DD64-84F5-4815-B1D2-83631BFD7F50}" name="Unit Price"/>
    <tableColumn id="11" xr3:uid="{E28549D4-BE91-415A-902B-FDE7C6A0E595}" name="Unit Cost"/>
    <tableColumn id="12" xr3:uid="{8E2D8706-3A5F-4C95-9F36-304CC8CB41E9}" name="Total Revenue"/>
    <tableColumn id="13" xr3:uid="{7C1743E3-32BD-437B-8454-63F0900CF609}" name="Total Cost"/>
    <tableColumn id="14" xr3:uid="{492CE9B4-6AAF-4B71-8963-C603DCD54ABF}" name="Total Profit"/>
    <tableColumn id="16" xr3:uid="{591ADB0F-F0E6-4F2B-BD3B-D63FAAD7D781}" name="Weekday" dataDxfId="25">
      <calculatedColumnFormula>TEXT(Main[[#This Row],[Order Date]], "ddd")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B900C7B-6EF4-4D75-A429-5311DB1B2C3C}" name="Table19" displayName="Table19" ref="D3:E15" totalsRowShown="0">
  <autoFilter ref="D3:E15" xr:uid="{AB900C7B-6EF4-4D75-A429-5311DB1B2C3C}"/>
  <sortState xmlns:xlrd2="http://schemas.microsoft.com/office/spreadsheetml/2017/richdata2" ref="D4:E15">
    <sortCondition descending="1" ref="E3:E15"/>
  </sortState>
  <tableColumns count="2">
    <tableColumn id="1" xr3:uid="{D0C7AAE5-5D0B-4049-AB32-F687D38BBE1D}" name="Item Type"/>
    <tableColumn id="2" xr3:uid="{2E6A5CC9-EB02-44BD-A409-FB3C6C35984F}" name="Total Profit" dataDxfId="4" dataCellStyle="Comm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58E767-97EE-48BC-AB67-05E6B03F7A92}" name="Table9" displayName="Table9" ref="D3:E10" totalsRowShown="0">
  <autoFilter ref="D3:E10" xr:uid="{3C58E767-97EE-48BC-AB67-05E6B03F7A92}"/>
  <sortState xmlns:xlrd2="http://schemas.microsoft.com/office/spreadsheetml/2017/richdata2" ref="D4:E10">
    <sortCondition descending="1" ref="E3:E10"/>
  </sortState>
  <tableColumns count="2">
    <tableColumn id="1" xr3:uid="{414CCB40-0B29-41E0-B724-1B96AD2E231E}" name="Weekday"/>
    <tableColumn id="2" xr3:uid="{C9BA7C29-CC8B-4611-9A93-8845902583C5}" name="Total Units Sold" dataDxfId="10" dataCellStyle="Comma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0EF4932-8853-4CAA-B6FE-FF818FCD31A4}" name="Table22" displayName="Table22" ref="E3:F10" totalsRowShown="0">
  <autoFilter ref="E3:F10" xr:uid="{F0EF4932-8853-4CAA-B6FE-FF818FCD31A4}"/>
  <sortState xmlns:xlrd2="http://schemas.microsoft.com/office/spreadsheetml/2017/richdata2" ref="E4:F10">
    <sortCondition descending="1" ref="F3:F10"/>
  </sortState>
  <tableColumns count="2">
    <tableColumn id="1" xr3:uid="{2DAF01FB-66E0-41DB-9B13-38B276E6A322}" name="Weekday"/>
    <tableColumn id="2" xr3:uid="{33E51151-2959-4350-A089-EE57EA37F9DA}" name="Total Revenue" dataDxfId="0" dataCellStyle="Comma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67A5094-D404-45E0-A8D3-13A884CF64AF}" name="Table21" displayName="Table21" ref="E3:F15" totalsRowShown="0">
  <autoFilter ref="E3:F15" xr:uid="{D67A5094-D404-45E0-A8D3-13A884CF64AF}"/>
  <sortState xmlns:xlrd2="http://schemas.microsoft.com/office/spreadsheetml/2017/richdata2" ref="E4:F15">
    <sortCondition descending="1" ref="F3:F15"/>
  </sortState>
  <tableColumns count="2">
    <tableColumn id="1" xr3:uid="{95D143B0-13C4-4E13-8F87-A1F5E86B2002}" name="Month"/>
    <tableColumn id="2" xr3:uid="{4F767F84-90E3-4274-937F-C4DB2573C313}" name="Total Revenue" dataDxfId="1" dataCellStyle="Comma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B006D4-BE74-4C25-B40D-844FCE904322}" name="Table10" displayName="Table10" ref="D3:E15" totalsRowShown="0">
  <autoFilter ref="D3:E15" xr:uid="{D3B006D4-BE74-4C25-B40D-844FCE904322}"/>
  <sortState xmlns:xlrd2="http://schemas.microsoft.com/office/spreadsheetml/2017/richdata2" ref="D4:E15">
    <sortCondition descending="1" ref="E3:E15"/>
  </sortState>
  <tableColumns count="2">
    <tableColumn id="1" xr3:uid="{53D596FA-49FD-44EB-9B9C-E4D6B57DE487}" name="Month"/>
    <tableColumn id="2" xr3:uid="{B7BB8C68-FBE8-4B2C-8E30-227C923039F5}" name="Total Units Sold" dataDxfId="9" dataCellStyle="Comma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C84BBBA-8904-42B0-B604-377CB8D152E9}" name="Table11" displayName="Table11" ref="D3:E10" totalsRowShown="0">
  <autoFilter ref="D3:E10" xr:uid="{4C84BBBA-8904-42B0-B604-377CB8D152E9}"/>
  <sortState xmlns:xlrd2="http://schemas.microsoft.com/office/spreadsheetml/2017/richdata2" ref="D4:E10">
    <sortCondition ref="E3:E10"/>
  </sortState>
  <tableColumns count="2">
    <tableColumn id="1" xr3:uid="{048236FA-A63D-4288-B6A9-BC27279524F0}" name="Region"/>
    <tableColumn id="2" xr3:uid="{0526F4D4-1544-4262-A11E-24D52C52B072}" name="Total Profit" dataDxfId="19" dataCellStyle="Comma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C49B1B1-4F1E-4968-A0FD-31E9B5B5E9D9}" name="Table15" displayName="Table15" ref="E3:F10" totalsRowShown="0">
  <autoFilter ref="E3:F10" xr:uid="{7C49B1B1-4F1E-4968-A0FD-31E9B5B5E9D9}"/>
  <sortState xmlns:xlrd2="http://schemas.microsoft.com/office/spreadsheetml/2017/richdata2" ref="E4:F10">
    <sortCondition ref="F3:F10"/>
  </sortState>
  <tableColumns count="2">
    <tableColumn id="1" xr3:uid="{A3AA7EFE-B087-4848-AC6C-6C61E184C5E4}" name="Region"/>
    <tableColumn id="2" xr3:uid="{C6D8EBD2-2AB0-4BB4-818E-B54D897969BB}" name="Order Coun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C34CA3C-7057-4C4A-A2D4-58C0AAA782F9}" name="Table12" displayName="Table12" ref="D3:E10" totalsRowShown="0">
  <autoFilter ref="D3:E10" xr:uid="{DC34CA3C-7057-4C4A-A2D4-58C0AAA782F9}"/>
  <sortState xmlns:xlrd2="http://schemas.microsoft.com/office/spreadsheetml/2017/richdata2" ref="D4:E10">
    <sortCondition ref="E3:E10"/>
  </sortState>
  <tableColumns count="2">
    <tableColumn id="1" xr3:uid="{AE34ACD2-C527-4A7A-B4BA-000FB2B304A9}" name="Region"/>
    <tableColumn id="2" xr3:uid="{9E707515-8021-4F1D-AF05-572E2D8F3FA0}" name="Sum of Units Sold" dataDxfId="8" dataCellStyle="Comma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D548748-A325-4784-AAB3-2533DF4CF561}" name="Table13" displayName="Table13" ref="D3:E79" totalsRowShown="0">
  <autoFilter ref="D3:E79" xr:uid="{7D548748-A325-4784-AAB3-2533DF4CF561}"/>
  <sortState xmlns:xlrd2="http://schemas.microsoft.com/office/spreadsheetml/2017/richdata2" ref="D4:E79">
    <sortCondition ref="E3:E79"/>
  </sortState>
  <tableColumns count="2">
    <tableColumn id="1" xr3:uid="{1B94F4C9-AE56-4698-BA45-9603B4020864}" name="Country"/>
    <tableColumn id="2" xr3:uid="{E17CA605-8E2D-45D6-8BB5-FB9A2327591B}" name="Sum of Total Revenue" dataDxfId="7" dataCellStyle="Comma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65EF17F-6AD3-4246-B947-D51341844D1E}" name="Table16" displayName="Table16" ref="D3:E79" totalsRowShown="0">
  <autoFilter ref="D3:E79" xr:uid="{365EF17F-6AD3-4246-B947-D51341844D1E}"/>
  <sortState xmlns:xlrd2="http://schemas.microsoft.com/office/spreadsheetml/2017/richdata2" ref="D4:E79">
    <sortCondition descending="1" ref="E3:E79"/>
  </sortState>
  <tableColumns count="2">
    <tableColumn id="1" xr3:uid="{70992733-D7FE-443C-A697-9024316E9153}" name="Country"/>
    <tableColumn id="2" xr3:uid="{A68A94FD-5EC9-402C-A469-0F57327D7E3C}" name="Order 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6295AE-7524-4B49-AB04-057A7672FBE2}" name="Table25" displayName="Table25" ref="D3:H67" totalsRowShown="0">
  <autoFilter ref="D3:H67" xr:uid="{4ABD6685-5589-4D34-AF25-1EA2705BEC6E}"/>
  <tableColumns count="5">
    <tableColumn id="1" xr3:uid="{5404EED4-48B2-42D6-A4C9-A74182331BA3}" name="Year"/>
    <tableColumn id="2" xr3:uid="{FBCE716C-F0D1-4BA8-A3E4-493CA947CA1D}" name="Month"/>
    <tableColumn id="5" xr3:uid="{303F1278-264B-4699-8F14-4205AFD6AD63}" name="Year'Month" dataDxfId="24">
      <calculatedColumnFormula>Table25[[#This Row],[Month]]&amp;"'"&amp;RIGHT(Table25[[#This Row],[Year]],2)</calculatedColumnFormula>
    </tableColumn>
    <tableColumn id="3" xr3:uid="{820E05F3-25B1-49CF-ACB2-AD430B9FB773}" name="Total Revenue" dataDxfId="23">
      <calculatedColumnFormula>GETPIVOTDATA("Total Revenue",$A3,"Months (Order Date)",MONTH(DATEVALUE(E4 &amp; "1")),"Years (Order Date)",D4)</calculatedColumnFormula>
    </tableColumn>
    <tableColumn id="4" xr3:uid="{A570664B-B618-44F8-9AB5-86268B78316F}" name="Monthly Growth" dataDxfId="22">
      <calculatedColumnFormula>IF(G4&lt;&gt;0, (G4-G3)/G3, 0)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643992-0DA6-4074-8171-86AB7F12CB58}" name="Table2" displayName="Table2" ref="E3:F5" totalsRowShown="0">
  <autoFilter ref="E3:F5" xr:uid="{0B643992-0DA6-4074-8171-86AB7F12CB58}"/>
  <tableColumns count="2">
    <tableColumn id="1" xr3:uid="{8EDB3F6D-2BA5-4694-A83D-2A5BD8757B20}" name="Sales Channel"/>
    <tableColumn id="2" xr3:uid="{AD50F195-4190-4E8A-A5B3-A4138F09F1E8}" name="Total Number of Or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F9244E-44A5-4967-A29B-D74005B5CCCB}" name="Table3" displayName="Table3" ref="D3:F11" totalsRowShown="0">
  <autoFilter ref="D3:F11" xr:uid="{F9F9244E-44A5-4967-A29B-D74005B5CCCB}"/>
  <tableColumns count="3">
    <tableColumn id="1" xr3:uid="{FE7945EE-7AE4-40F3-AABF-BF44C816B4A4}" name="Year"/>
    <tableColumn id="2" xr3:uid="{66E15E17-5656-4A00-B50F-66513796A90B}" name="Revenue" dataDxfId="16" dataCellStyle="Comma">
      <calculatedColumnFormula>GETPIVOTDATA("Total Revenue",$A$3,"Years (Order Date)",D4)</calculatedColumnFormula>
    </tableColumn>
    <tableColumn id="3" xr3:uid="{EC2EDDA5-EF91-4CF4-9B9E-78E5A37EAC3C}" name="Yearly Growth" dataDxfId="17">
      <calculatedColumnFormula>IF(E4&lt;&gt;0, (E4-E3)/E3, 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44B286-C897-4000-B1AD-E209A669EFDD}" name="Table6" displayName="Table6" ref="D3:G15" totalsRowShown="0">
  <autoFilter ref="D3:G15" xr:uid="{6A44B286-C897-4000-B1AD-E209A669EFDD}"/>
  <sortState xmlns:xlrd2="http://schemas.microsoft.com/office/spreadsheetml/2017/richdata2" ref="D4:G15">
    <sortCondition descending="1" ref="E3:E15"/>
  </sortState>
  <tableColumns count="4">
    <tableColumn id="1" xr3:uid="{F9C0E99D-70FF-40FF-94AA-20F72210743C}" name="Item Type"/>
    <tableColumn id="2" xr3:uid="{0A9E3446-EBE1-433D-8C05-FB414BDD75B9}" name="Sum of Revenue" dataDxfId="21">
      <calculatedColumnFormula>GETPIVOTDATA("Total Revenue",$A$3,"Item Type", D4)</calculatedColumnFormula>
    </tableColumn>
    <tableColumn id="3" xr3:uid="{3E97B423-3AC5-4B17-8666-A3D0CA73D31B}" name="Cumulative Sum"/>
    <tableColumn id="4" xr3:uid="{AAE16F23-EF5B-483D-B647-F413269FFEE4}" name="% of Cumulative Sum" dataDxfId="20">
      <calculatedColumnFormula>Table6[[#This Row],[Cumulative Sum]]/$F$15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0C545E-3239-46EA-AAB1-A860B231DAAC}" name="Table68" displayName="Table68" ref="D3:G15" totalsRowShown="0">
  <autoFilter ref="D3:G15" xr:uid="{6F0C545E-3239-46EA-AAB1-A860B231DAAC}"/>
  <sortState xmlns:xlrd2="http://schemas.microsoft.com/office/spreadsheetml/2017/richdata2" ref="D4:G15">
    <sortCondition descending="1" ref="E3:E15"/>
  </sortState>
  <tableColumns count="4">
    <tableColumn id="1" xr3:uid="{2D6CC3D4-4B78-4F94-81F8-6178F6C5249D}" name="Item Type"/>
    <tableColumn id="2" xr3:uid="{13CAC522-7899-4264-AC86-374AA654AEA3}" name="Sum of Units Sold" dataDxfId="13" dataCellStyle="Comma">
      <calculatedColumnFormula>GETPIVOTDATA("Units Sold",$A$3,"Item Type", D4)</calculatedColumnFormula>
    </tableColumn>
    <tableColumn id="3" xr3:uid="{07CB2C8F-534C-4FAF-91B1-15FBED58D949}" name="Cumulative Sum" dataDxfId="12" dataCellStyle="Comma"/>
    <tableColumn id="4" xr3:uid="{3EB0B0F3-2053-42DC-B78C-E4F829FE0EB1}" name="% of Cumulative Sum" dataDxfId="11">
      <calculatedColumnFormula>Table68[[#This Row],[Cumulative Sum]]/$F$15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FFC4644-A519-421F-97AC-CD485BEB7715}" name="Table8" displayName="Table8" ref="E3:G15" totalsRowShown="0">
  <autoFilter ref="E3:G15" xr:uid="{CFFC4644-A519-421F-97AC-CD485BEB7715}"/>
  <tableColumns count="3">
    <tableColumn id="1" xr3:uid="{35E5D24C-4E38-44CB-8B4C-28B7E81CE684}" name="Row Labels"/>
    <tableColumn id="2" xr3:uid="{C364F4F1-A80C-4A82-85E4-8687A2541F23}" name="Units Sold" dataDxfId="14" dataCellStyle="Comma"/>
    <tableColumn id="3" xr3:uid="{51516B50-6837-424B-A2F1-5870ADFEDC94}" name="Total Revenue" dataDxfId="15" dataCellStyle="Comm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2376373-883D-4D52-A158-41EA3B640B1F}" name="Table18" displayName="Table18" ref="E3:G15" totalsRowShown="0">
  <autoFilter ref="E3:G15" xr:uid="{42376373-883D-4D52-A158-41EA3B640B1F}"/>
  <tableColumns count="3">
    <tableColumn id="1" xr3:uid="{4F946783-B320-44B0-B7E9-83B0D4F31D7D}" name="Item Type"/>
    <tableColumn id="2" xr3:uid="{92772C52-EDA6-4D89-84ED-E14B4E13D4AB}" name="Total Revenue" dataDxfId="6" dataCellStyle="Comma"/>
    <tableColumn id="3" xr3:uid="{FC47C1B8-2A5B-436C-BF39-208C074607DB}" name="Total Profit" dataDxfId="5" dataCellStyle="Comm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6738CFB-A688-4FA1-ABBD-29DCCFF2A6C8}" name="Table20" displayName="Table20" ref="E3:G15" totalsRowShown="0">
  <autoFilter ref="E3:G15" xr:uid="{06738CFB-A688-4FA1-ABBD-29DCCFF2A6C8}"/>
  <tableColumns count="3">
    <tableColumn id="1" xr3:uid="{A5E0EF22-64F2-4B10-A79E-FF10B6EF7EEB}" name="Item Type"/>
    <tableColumn id="2" xr3:uid="{48A84F3B-3ECD-4E00-AE56-5E67A80625A1}" name="Total Cost" dataDxfId="2" dataCellStyle="Comma"/>
    <tableColumn id="3" xr3:uid="{9C974C01-8B8C-493E-A308-59DFFD6FBC8A}" name="Total Profit" dataDxfId="3" dataCellStyle="Comm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D36A950-3091-4023-8AB4-F8DEBCB6632E}" name="Table14" displayName="Table14" ref="D3:E15" totalsRowShown="0">
  <autoFilter ref="D3:E15" xr:uid="{2D36A950-3091-4023-8AB4-F8DEBCB6632E}"/>
  <sortState xmlns:xlrd2="http://schemas.microsoft.com/office/spreadsheetml/2017/richdata2" ref="D4:E15">
    <sortCondition ref="E3:E15"/>
  </sortState>
  <tableColumns count="2">
    <tableColumn id="1" xr3:uid="{90CF082E-188E-42C6-A5DF-662ED9C5B041}" name="Item Type"/>
    <tableColumn id="2" xr3:uid="{EFC239E5-47D4-4D6C-B6A3-B94940EC0A6E}" name="Sum of Total Cost" dataDxfId="18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17.xml"/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9.xml"/><Relationship Id="rId1" Type="http://schemas.openxmlformats.org/officeDocument/2006/relationships/pivotTable" Target="../pivotTables/pivotTable1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topLeftCell="A21" zoomScaleNormal="100" zoomScalePageLayoutView="60" workbookViewId="0">
      <selection activeCell="G37" sqref="G37"/>
    </sheetView>
  </sheetViews>
  <sheetFormatPr defaultColWidth="11.5546875" defaultRowHeight="13.2" x14ac:dyDescent="0.25"/>
  <cols>
    <col min="1" max="1" width="14.33203125" customWidth="1"/>
    <col min="2" max="2" width="16.5546875" customWidth="1"/>
    <col min="3" max="3" width="13.77734375" customWidth="1"/>
    <col min="4" max="4" width="14.5546875" customWidth="1"/>
    <col min="5" max="5" width="7.5546875" customWidth="1"/>
    <col min="6" max="6" width="11.88671875" style="3" customWidth="1"/>
    <col min="7" max="7" width="10.33203125" customWidth="1"/>
    <col min="8" max="8" width="10.88671875" style="3" customWidth="1"/>
    <col min="9" max="10" width="11" customWidth="1"/>
    <col min="11" max="11" width="10.88671875" customWidth="1"/>
    <col min="12" max="12" width="10.21875" customWidth="1"/>
    <col min="13" max="13" width="14.21875" customWidth="1"/>
    <col min="14" max="14" width="10.88671875" customWidth="1"/>
    <col min="15" max="15" width="11.5546875" customWidth="1"/>
  </cols>
  <sheetData>
    <row r="1" spans="1:16" s="1" customFormat="1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115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116</v>
      </c>
    </row>
    <row r="2" spans="1:16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3">
        <v>40326</v>
      </c>
      <c r="G2">
        <v>669165933</v>
      </c>
      <c r="H2" s="3">
        <v>40356</v>
      </c>
      <c r="I2">
        <v>9925</v>
      </c>
      <c r="J2">
        <v>9925</v>
      </c>
      <c r="K2">
        <v>255.28</v>
      </c>
      <c r="L2">
        <v>159.41999999999999</v>
      </c>
      <c r="M2">
        <v>2533654</v>
      </c>
      <c r="N2">
        <v>1582243.5</v>
      </c>
      <c r="O2">
        <v>951410.5</v>
      </c>
      <c r="P2" t="str">
        <f>TEXT(Main[[#This Row],[Order Date]], "ddd")</f>
        <v>Fri</v>
      </c>
    </row>
    <row r="3" spans="1:16" x14ac:dyDescent="0.2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3">
        <v>41143</v>
      </c>
      <c r="G3">
        <v>963881480</v>
      </c>
      <c r="H3" s="3">
        <v>41167</v>
      </c>
      <c r="I3">
        <v>2804</v>
      </c>
      <c r="J3">
        <v>2804</v>
      </c>
      <c r="K3">
        <v>205.7</v>
      </c>
      <c r="L3">
        <v>117.11</v>
      </c>
      <c r="M3">
        <v>576782.80000000005</v>
      </c>
      <c r="N3">
        <v>328376.44</v>
      </c>
      <c r="O3">
        <v>248406.36</v>
      </c>
      <c r="P3" t="str">
        <f>TEXT(Main[[#This Row],[Order Date]], "ddd")</f>
        <v>Wed</v>
      </c>
    </row>
    <row r="4" spans="1:16" x14ac:dyDescent="0.25">
      <c r="A4" t="s">
        <v>24</v>
      </c>
      <c r="B4" t="s">
        <v>25</v>
      </c>
      <c r="C4" t="s">
        <v>26</v>
      </c>
      <c r="D4" t="s">
        <v>17</v>
      </c>
      <c r="E4" t="s">
        <v>27</v>
      </c>
      <c r="F4" s="3">
        <v>41675</v>
      </c>
      <c r="G4">
        <v>341417157</v>
      </c>
      <c r="H4" s="3">
        <v>41856</v>
      </c>
      <c r="I4">
        <v>1779</v>
      </c>
      <c r="J4">
        <v>1779</v>
      </c>
      <c r="K4">
        <v>651.21</v>
      </c>
      <c r="L4">
        <v>524.96</v>
      </c>
      <c r="M4">
        <v>1158502.5900000001</v>
      </c>
      <c r="N4">
        <v>933903.84</v>
      </c>
      <c r="O4">
        <v>224598.75</v>
      </c>
      <c r="P4" t="str">
        <f>TEXT(Main[[#This Row],[Order Date]], "ddd")</f>
        <v>Wed</v>
      </c>
    </row>
    <row r="5" spans="1:16" x14ac:dyDescent="0.25">
      <c r="A5" t="s">
        <v>28</v>
      </c>
      <c r="B5" t="s">
        <v>29</v>
      </c>
      <c r="C5" t="s">
        <v>30</v>
      </c>
      <c r="D5" t="s">
        <v>22</v>
      </c>
      <c r="E5" t="s">
        <v>23</v>
      </c>
      <c r="F5" s="3">
        <v>41810</v>
      </c>
      <c r="G5">
        <v>514321792</v>
      </c>
      <c r="H5" s="3">
        <v>41766</v>
      </c>
      <c r="I5">
        <v>8102</v>
      </c>
      <c r="J5">
        <v>8102</v>
      </c>
      <c r="K5">
        <v>9.33</v>
      </c>
      <c r="L5">
        <v>6.92</v>
      </c>
      <c r="M5">
        <v>75591.66</v>
      </c>
      <c r="N5">
        <v>56065.84</v>
      </c>
      <c r="O5">
        <v>19525.82</v>
      </c>
      <c r="P5" t="str">
        <f>TEXT(Main[[#This Row],[Order Date]], "ddd")</f>
        <v>Fri</v>
      </c>
    </row>
    <row r="6" spans="1:16" x14ac:dyDescent="0.25">
      <c r="A6" t="s">
        <v>28</v>
      </c>
      <c r="B6" t="s">
        <v>31</v>
      </c>
      <c r="C6" t="s">
        <v>26</v>
      </c>
      <c r="D6" t="s">
        <v>17</v>
      </c>
      <c r="E6" t="s">
        <v>27</v>
      </c>
      <c r="F6" s="3">
        <v>41276</v>
      </c>
      <c r="G6">
        <v>115456712</v>
      </c>
      <c r="H6" s="3">
        <v>41427</v>
      </c>
      <c r="I6">
        <v>5062</v>
      </c>
      <c r="J6">
        <v>5062</v>
      </c>
      <c r="K6">
        <v>651.21</v>
      </c>
      <c r="L6">
        <v>524.96</v>
      </c>
      <c r="M6">
        <v>3296425.02</v>
      </c>
      <c r="N6">
        <v>2657347.52</v>
      </c>
      <c r="O6">
        <v>639077.5</v>
      </c>
      <c r="P6" t="str">
        <f>TEXT(Main[[#This Row],[Order Date]], "ddd")</f>
        <v>Wed</v>
      </c>
    </row>
    <row r="7" spans="1:16" x14ac:dyDescent="0.25">
      <c r="A7" t="s">
        <v>14</v>
      </c>
      <c r="B7" t="s">
        <v>32</v>
      </c>
      <c r="C7" t="s">
        <v>16</v>
      </c>
      <c r="D7" t="s">
        <v>22</v>
      </c>
      <c r="E7" t="s">
        <v>23</v>
      </c>
      <c r="F7" s="3">
        <v>42096</v>
      </c>
      <c r="G7">
        <v>547995746</v>
      </c>
      <c r="H7" s="3">
        <v>42056</v>
      </c>
      <c r="I7">
        <v>2974</v>
      </c>
      <c r="J7">
        <v>2974</v>
      </c>
      <c r="K7">
        <v>255.28</v>
      </c>
      <c r="L7">
        <v>159.41999999999999</v>
      </c>
      <c r="M7">
        <v>759202.72</v>
      </c>
      <c r="N7">
        <v>474115.08</v>
      </c>
      <c r="O7">
        <v>285087.64</v>
      </c>
      <c r="P7" t="str">
        <f>TEXT(Main[[#This Row],[Order Date]], "ddd")</f>
        <v>Thu</v>
      </c>
    </row>
    <row r="8" spans="1:16" x14ac:dyDescent="0.25">
      <c r="A8" t="s">
        <v>28</v>
      </c>
      <c r="B8" t="s">
        <v>33</v>
      </c>
      <c r="C8" t="s">
        <v>34</v>
      </c>
      <c r="D8" t="s">
        <v>17</v>
      </c>
      <c r="E8" t="s">
        <v>35</v>
      </c>
      <c r="F8" s="3">
        <v>40656</v>
      </c>
      <c r="G8">
        <v>135425221</v>
      </c>
      <c r="H8" s="3">
        <v>40660</v>
      </c>
      <c r="I8">
        <v>4187</v>
      </c>
      <c r="J8">
        <v>4187</v>
      </c>
      <c r="K8">
        <v>668.27</v>
      </c>
      <c r="L8">
        <v>502.54</v>
      </c>
      <c r="M8">
        <v>2798046.49</v>
      </c>
      <c r="N8">
        <v>2104134.98</v>
      </c>
      <c r="O8">
        <v>693911.51</v>
      </c>
      <c r="P8" t="str">
        <f>TEXT(Main[[#This Row],[Order Date]], "ddd")</f>
        <v>Sat</v>
      </c>
    </row>
    <row r="9" spans="1:16" x14ac:dyDescent="0.25">
      <c r="A9" t="s">
        <v>28</v>
      </c>
      <c r="B9" t="s">
        <v>36</v>
      </c>
      <c r="C9" t="s">
        <v>37</v>
      </c>
      <c r="D9" t="s">
        <v>22</v>
      </c>
      <c r="E9" t="s">
        <v>18</v>
      </c>
      <c r="F9" s="3">
        <v>41107</v>
      </c>
      <c r="G9">
        <v>871543967</v>
      </c>
      <c r="H9" s="3">
        <v>41117</v>
      </c>
      <c r="I9">
        <v>8082</v>
      </c>
      <c r="J9">
        <v>8082</v>
      </c>
      <c r="K9">
        <v>154.06</v>
      </c>
      <c r="L9">
        <v>90.93</v>
      </c>
      <c r="M9">
        <v>1245112.92</v>
      </c>
      <c r="N9">
        <v>734896.26</v>
      </c>
      <c r="O9">
        <v>510216.66</v>
      </c>
      <c r="P9" t="str">
        <f>TEXT(Main[[#This Row],[Order Date]], "ddd")</f>
        <v>Tue</v>
      </c>
    </row>
    <row r="10" spans="1:16" x14ac:dyDescent="0.25">
      <c r="A10" t="s">
        <v>28</v>
      </c>
      <c r="B10" t="s">
        <v>38</v>
      </c>
      <c r="C10" t="s">
        <v>39</v>
      </c>
      <c r="D10" t="s">
        <v>17</v>
      </c>
      <c r="E10" t="s">
        <v>35</v>
      </c>
      <c r="F10" s="3">
        <v>42199</v>
      </c>
      <c r="G10">
        <v>770463311</v>
      </c>
      <c r="H10" s="3">
        <v>42241</v>
      </c>
      <c r="I10">
        <v>6070</v>
      </c>
      <c r="J10">
        <v>6070</v>
      </c>
      <c r="K10">
        <v>81.73</v>
      </c>
      <c r="L10">
        <v>56.67</v>
      </c>
      <c r="M10">
        <v>496101.1</v>
      </c>
      <c r="N10">
        <v>343986.9</v>
      </c>
      <c r="O10">
        <v>152114.20000000001</v>
      </c>
      <c r="P10" t="str">
        <f>TEXT(Main[[#This Row],[Order Date]], "ddd")</f>
        <v>Tue</v>
      </c>
    </row>
    <row r="11" spans="1:16" x14ac:dyDescent="0.25">
      <c r="A11" t="s">
        <v>28</v>
      </c>
      <c r="B11" t="s">
        <v>40</v>
      </c>
      <c r="C11" t="s">
        <v>21</v>
      </c>
      <c r="D11" t="s">
        <v>22</v>
      </c>
      <c r="E11" t="s">
        <v>18</v>
      </c>
      <c r="F11" s="3">
        <v>41747</v>
      </c>
      <c r="G11">
        <v>616607081</v>
      </c>
      <c r="H11" s="3">
        <v>41789</v>
      </c>
      <c r="I11">
        <v>6593</v>
      </c>
      <c r="J11">
        <v>6593</v>
      </c>
      <c r="K11">
        <v>205.7</v>
      </c>
      <c r="L11">
        <v>117.11</v>
      </c>
      <c r="M11">
        <v>1356180.1</v>
      </c>
      <c r="N11">
        <v>772106.23</v>
      </c>
      <c r="O11">
        <v>584073.87</v>
      </c>
      <c r="P11" t="str">
        <f>TEXT(Main[[#This Row],[Order Date]], "ddd")</f>
        <v>Fri</v>
      </c>
    </row>
    <row r="12" spans="1:16" x14ac:dyDescent="0.25">
      <c r="A12" t="s">
        <v>41</v>
      </c>
      <c r="B12" t="s">
        <v>42</v>
      </c>
      <c r="C12" t="s">
        <v>37</v>
      </c>
      <c r="D12" t="s">
        <v>22</v>
      </c>
      <c r="E12" t="s">
        <v>18</v>
      </c>
      <c r="F12" s="3">
        <v>40718</v>
      </c>
      <c r="G12">
        <v>814711606</v>
      </c>
      <c r="H12" s="3">
        <v>40884</v>
      </c>
      <c r="I12">
        <v>124</v>
      </c>
      <c r="J12">
        <v>124</v>
      </c>
      <c r="K12">
        <v>154.06</v>
      </c>
      <c r="L12">
        <v>90.93</v>
      </c>
      <c r="M12">
        <v>19103.439999999999</v>
      </c>
      <c r="N12">
        <v>11275.32</v>
      </c>
      <c r="O12">
        <v>7828.12</v>
      </c>
      <c r="P12" t="str">
        <f>TEXT(Main[[#This Row],[Order Date]], "ddd")</f>
        <v>Fri</v>
      </c>
    </row>
    <row r="13" spans="1:16" x14ac:dyDescent="0.25">
      <c r="A13" t="s">
        <v>28</v>
      </c>
      <c r="B13" t="s">
        <v>43</v>
      </c>
      <c r="C13" t="s">
        <v>44</v>
      </c>
      <c r="D13" t="s">
        <v>17</v>
      </c>
      <c r="E13" t="s">
        <v>18</v>
      </c>
      <c r="F13" s="3">
        <v>41678</v>
      </c>
      <c r="G13">
        <v>939825713</v>
      </c>
      <c r="H13" s="3">
        <v>41870</v>
      </c>
      <c r="I13">
        <v>4168</v>
      </c>
      <c r="J13">
        <v>4168</v>
      </c>
      <c r="K13">
        <v>109.28</v>
      </c>
      <c r="L13">
        <v>35.840000000000003</v>
      </c>
      <c r="M13">
        <v>455479.03999999998</v>
      </c>
      <c r="N13">
        <v>149381.12</v>
      </c>
      <c r="O13">
        <v>306097.91999999998</v>
      </c>
      <c r="P13" t="str">
        <f>TEXT(Main[[#This Row],[Order Date]], "ddd")</f>
        <v>Sat</v>
      </c>
    </row>
    <row r="14" spans="1:16" x14ac:dyDescent="0.25">
      <c r="A14" t="s">
        <v>41</v>
      </c>
      <c r="B14" t="s">
        <v>45</v>
      </c>
      <c r="C14" t="s">
        <v>44</v>
      </c>
      <c r="D14" t="s">
        <v>22</v>
      </c>
      <c r="E14" t="s">
        <v>27</v>
      </c>
      <c r="F14" s="3">
        <v>42748</v>
      </c>
      <c r="G14">
        <v>187310731</v>
      </c>
      <c r="H14" s="3">
        <v>42738</v>
      </c>
      <c r="I14">
        <v>8263</v>
      </c>
      <c r="J14">
        <v>8263</v>
      </c>
      <c r="K14">
        <v>109.28</v>
      </c>
      <c r="L14">
        <v>35.840000000000003</v>
      </c>
      <c r="M14">
        <v>902980.64</v>
      </c>
      <c r="N14">
        <v>296145.91999999998</v>
      </c>
      <c r="O14">
        <v>606834.72</v>
      </c>
      <c r="P14" t="str">
        <f>TEXT(Main[[#This Row],[Order Date]], "ddd")</f>
        <v>Fri</v>
      </c>
    </row>
    <row r="15" spans="1:16" x14ac:dyDescent="0.25">
      <c r="A15" t="s">
        <v>19</v>
      </c>
      <c r="B15" t="s">
        <v>46</v>
      </c>
      <c r="C15" t="s">
        <v>34</v>
      </c>
      <c r="D15" t="s">
        <v>17</v>
      </c>
      <c r="E15" t="s">
        <v>18</v>
      </c>
      <c r="F15" s="3">
        <v>42949</v>
      </c>
      <c r="G15">
        <v>522840487</v>
      </c>
      <c r="H15" s="3">
        <v>42779</v>
      </c>
      <c r="I15">
        <v>8974</v>
      </c>
      <c r="J15">
        <v>8974</v>
      </c>
      <c r="K15">
        <v>668.27</v>
      </c>
      <c r="L15">
        <v>502.54</v>
      </c>
      <c r="M15">
        <v>5997054.9800000004</v>
      </c>
      <c r="N15">
        <v>4509793.96</v>
      </c>
      <c r="O15">
        <v>1487261.02</v>
      </c>
      <c r="P15" t="str">
        <f>TEXT(Main[[#This Row],[Order Date]], "ddd")</f>
        <v>Wed</v>
      </c>
    </row>
    <row r="16" spans="1:16" x14ac:dyDescent="0.25">
      <c r="A16" t="s">
        <v>41</v>
      </c>
      <c r="B16" t="s">
        <v>47</v>
      </c>
      <c r="C16" t="s">
        <v>39</v>
      </c>
      <c r="D16" t="s">
        <v>17</v>
      </c>
      <c r="E16" t="s">
        <v>23</v>
      </c>
      <c r="F16" s="3">
        <v>41689</v>
      </c>
      <c r="G16">
        <v>832401311</v>
      </c>
      <c r="H16" s="3">
        <v>41693</v>
      </c>
      <c r="I16">
        <v>4901</v>
      </c>
      <c r="J16">
        <v>4901</v>
      </c>
      <c r="K16">
        <v>81.73</v>
      </c>
      <c r="L16">
        <v>56.67</v>
      </c>
      <c r="M16">
        <v>400558.73</v>
      </c>
      <c r="N16">
        <v>277739.67</v>
      </c>
      <c r="O16">
        <v>122819.06</v>
      </c>
      <c r="P16" t="str">
        <f>TEXT(Main[[#This Row],[Order Date]], "ddd")</f>
        <v>Wed</v>
      </c>
    </row>
    <row r="17" spans="1:16" x14ac:dyDescent="0.25">
      <c r="A17" t="s">
        <v>24</v>
      </c>
      <c r="B17" t="s">
        <v>48</v>
      </c>
      <c r="C17" t="s">
        <v>44</v>
      </c>
      <c r="D17" t="s">
        <v>22</v>
      </c>
      <c r="E17" t="s">
        <v>35</v>
      </c>
      <c r="F17" s="3">
        <v>41022</v>
      </c>
      <c r="G17">
        <v>972292029</v>
      </c>
      <c r="H17" s="3">
        <v>40974</v>
      </c>
      <c r="I17">
        <v>1673</v>
      </c>
      <c r="J17">
        <v>1673</v>
      </c>
      <c r="K17">
        <v>109.28</v>
      </c>
      <c r="L17">
        <v>35.840000000000003</v>
      </c>
      <c r="M17">
        <v>182825.44</v>
      </c>
      <c r="N17">
        <v>59960.32</v>
      </c>
      <c r="O17">
        <v>122865.12</v>
      </c>
      <c r="P17" t="str">
        <f>TEXT(Main[[#This Row],[Order Date]], "ddd")</f>
        <v>Mon</v>
      </c>
    </row>
    <row r="18" spans="1:16" x14ac:dyDescent="0.25">
      <c r="A18" t="s">
        <v>41</v>
      </c>
      <c r="B18" t="s">
        <v>49</v>
      </c>
      <c r="C18" t="s">
        <v>50</v>
      </c>
      <c r="D18" t="s">
        <v>17</v>
      </c>
      <c r="E18" t="s">
        <v>35</v>
      </c>
      <c r="F18" s="3">
        <v>42693</v>
      </c>
      <c r="G18">
        <v>419123971</v>
      </c>
      <c r="H18" s="3">
        <v>42722</v>
      </c>
      <c r="I18">
        <v>6952</v>
      </c>
      <c r="J18">
        <v>6952</v>
      </c>
      <c r="K18">
        <v>437.2</v>
      </c>
      <c r="L18">
        <v>263.33</v>
      </c>
      <c r="M18">
        <v>3039414.4</v>
      </c>
      <c r="N18">
        <v>1830670.16</v>
      </c>
      <c r="O18">
        <v>1208744.24</v>
      </c>
      <c r="P18" t="str">
        <f>TEXT(Main[[#This Row],[Order Date]], "ddd")</f>
        <v>Sat</v>
      </c>
    </row>
    <row r="19" spans="1:16" x14ac:dyDescent="0.25">
      <c r="A19" t="s">
        <v>28</v>
      </c>
      <c r="B19" t="s">
        <v>51</v>
      </c>
      <c r="C19" t="s">
        <v>52</v>
      </c>
      <c r="D19" t="s">
        <v>17</v>
      </c>
      <c r="E19" t="s">
        <v>23</v>
      </c>
      <c r="F19" s="3">
        <v>42008</v>
      </c>
      <c r="G19">
        <v>519820964</v>
      </c>
      <c r="H19" s="3">
        <v>42112</v>
      </c>
      <c r="I19">
        <v>5430</v>
      </c>
      <c r="J19">
        <v>5430</v>
      </c>
      <c r="K19">
        <v>47.45</v>
      </c>
      <c r="L19">
        <v>31.79</v>
      </c>
      <c r="M19">
        <v>257653.5</v>
      </c>
      <c r="N19">
        <v>172619.7</v>
      </c>
      <c r="O19">
        <v>85033.8</v>
      </c>
      <c r="P19" t="str">
        <f>TEXT(Main[[#This Row],[Order Date]], "ddd")</f>
        <v>Sun</v>
      </c>
    </row>
    <row r="20" spans="1:16" x14ac:dyDescent="0.25">
      <c r="A20" t="s">
        <v>41</v>
      </c>
      <c r="B20" t="s">
        <v>53</v>
      </c>
      <c r="C20" t="s">
        <v>34</v>
      </c>
      <c r="D20" t="s">
        <v>17</v>
      </c>
      <c r="E20" t="s">
        <v>27</v>
      </c>
      <c r="F20" s="3">
        <v>40542</v>
      </c>
      <c r="G20">
        <v>441619336</v>
      </c>
      <c r="H20" s="3">
        <v>40563</v>
      </c>
      <c r="I20">
        <v>3830</v>
      </c>
      <c r="J20">
        <v>3830</v>
      </c>
      <c r="K20">
        <v>668.27</v>
      </c>
      <c r="L20">
        <v>502.54</v>
      </c>
      <c r="M20">
        <v>2559474.1</v>
      </c>
      <c r="N20">
        <v>1924728.2</v>
      </c>
      <c r="O20">
        <v>634745.9</v>
      </c>
      <c r="P20" t="str">
        <f>TEXT(Main[[#This Row],[Order Date]], "ddd")</f>
        <v>Thu</v>
      </c>
    </row>
    <row r="21" spans="1:16" x14ac:dyDescent="0.25">
      <c r="A21" t="s">
        <v>14</v>
      </c>
      <c r="B21" t="s">
        <v>54</v>
      </c>
      <c r="C21" t="s">
        <v>55</v>
      </c>
      <c r="D21" t="s">
        <v>22</v>
      </c>
      <c r="E21" t="s">
        <v>27</v>
      </c>
      <c r="F21" s="3">
        <v>41121</v>
      </c>
      <c r="G21">
        <v>322067916</v>
      </c>
      <c r="H21" s="3">
        <v>41222</v>
      </c>
      <c r="I21">
        <v>5908</v>
      </c>
      <c r="J21">
        <v>5908</v>
      </c>
      <c r="K21">
        <v>421.89</v>
      </c>
      <c r="L21">
        <v>364.69</v>
      </c>
      <c r="M21">
        <v>2492526.12</v>
      </c>
      <c r="N21">
        <v>2154588.52</v>
      </c>
      <c r="O21">
        <v>337937.6</v>
      </c>
      <c r="P21" t="str">
        <f>TEXT(Main[[#This Row],[Order Date]], "ddd")</f>
        <v>Tue</v>
      </c>
    </row>
    <row r="22" spans="1:16" x14ac:dyDescent="0.25">
      <c r="A22" t="s">
        <v>24</v>
      </c>
      <c r="B22" t="s">
        <v>56</v>
      </c>
      <c r="C22" t="s">
        <v>16</v>
      </c>
      <c r="D22" t="s">
        <v>22</v>
      </c>
      <c r="E22" t="s">
        <v>27</v>
      </c>
      <c r="F22" s="3">
        <v>41773</v>
      </c>
      <c r="G22">
        <v>819028031</v>
      </c>
      <c r="H22" s="3">
        <v>41818</v>
      </c>
      <c r="I22">
        <v>7450</v>
      </c>
      <c r="J22">
        <v>7450</v>
      </c>
      <c r="K22">
        <v>255.28</v>
      </c>
      <c r="L22">
        <v>159.41999999999999</v>
      </c>
      <c r="M22">
        <v>1901836</v>
      </c>
      <c r="N22">
        <v>1187679</v>
      </c>
      <c r="O22">
        <v>714157</v>
      </c>
      <c r="P22" t="str">
        <f>TEXT(Main[[#This Row],[Order Date]], "ddd")</f>
        <v>Wed</v>
      </c>
    </row>
    <row r="23" spans="1:16" x14ac:dyDescent="0.25">
      <c r="A23" t="s">
        <v>24</v>
      </c>
      <c r="B23" t="s">
        <v>57</v>
      </c>
      <c r="C23" t="s">
        <v>16</v>
      </c>
      <c r="D23" t="s">
        <v>22</v>
      </c>
      <c r="E23" t="s">
        <v>18</v>
      </c>
      <c r="F23" s="3">
        <v>42216</v>
      </c>
      <c r="G23">
        <v>860673511</v>
      </c>
      <c r="H23" s="3">
        <v>42072</v>
      </c>
      <c r="I23">
        <v>1273</v>
      </c>
      <c r="J23">
        <v>1273</v>
      </c>
      <c r="K23">
        <v>255.28</v>
      </c>
      <c r="L23">
        <v>159.41999999999999</v>
      </c>
      <c r="M23">
        <v>324971.44</v>
      </c>
      <c r="N23">
        <v>202941.66</v>
      </c>
      <c r="O23">
        <v>122029.78</v>
      </c>
      <c r="P23" t="str">
        <f>TEXT(Main[[#This Row],[Order Date]], "ddd")</f>
        <v>Fri</v>
      </c>
    </row>
    <row r="24" spans="1:16" x14ac:dyDescent="0.25">
      <c r="A24" t="s">
        <v>19</v>
      </c>
      <c r="B24" t="s">
        <v>46</v>
      </c>
      <c r="C24" t="s">
        <v>58</v>
      </c>
      <c r="D24" t="s">
        <v>22</v>
      </c>
      <c r="E24" t="s">
        <v>27</v>
      </c>
      <c r="F24" s="3">
        <v>42551</v>
      </c>
      <c r="G24">
        <v>795490682</v>
      </c>
      <c r="H24" s="3">
        <v>42577</v>
      </c>
      <c r="I24">
        <v>2225</v>
      </c>
      <c r="J24">
        <v>2225</v>
      </c>
      <c r="K24">
        <v>152.58000000000001</v>
      </c>
      <c r="L24">
        <v>97.44</v>
      </c>
      <c r="M24">
        <v>339490.5</v>
      </c>
      <c r="N24">
        <v>216804</v>
      </c>
      <c r="O24">
        <v>122686.5</v>
      </c>
      <c r="P24" t="str">
        <f>TEXT(Main[[#This Row],[Order Date]], "ddd")</f>
        <v>Thu</v>
      </c>
    </row>
    <row r="25" spans="1:16" x14ac:dyDescent="0.25">
      <c r="A25" t="s">
        <v>14</v>
      </c>
      <c r="B25" t="s">
        <v>59</v>
      </c>
      <c r="C25" t="s">
        <v>30</v>
      </c>
      <c r="D25" t="s">
        <v>22</v>
      </c>
      <c r="E25" t="s">
        <v>18</v>
      </c>
      <c r="F25" s="3">
        <v>41860</v>
      </c>
      <c r="G25">
        <v>142278373</v>
      </c>
      <c r="H25" s="3">
        <v>41739</v>
      </c>
      <c r="I25">
        <v>2187</v>
      </c>
      <c r="J25">
        <v>2187</v>
      </c>
      <c r="K25">
        <v>9.33</v>
      </c>
      <c r="L25">
        <v>6.92</v>
      </c>
      <c r="M25">
        <v>20404.71</v>
      </c>
      <c r="N25">
        <v>15134.04</v>
      </c>
      <c r="O25">
        <v>5270.67</v>
      </c>
      <c r="P25" t="str">
        <f>TEXT(Main[[#This Row],[Order Date]], "ddd")</f>
        <v>Sat</v>
      </c>
    </row>
    <row r="26" spans="1:16" x14ac:dyDescent="0.25">
      <c r="A26" t="s">
        <v>24</v>
      </c>
      <c r="B26" t="s">
        <v>60</v>
      </c>
      <c r="C26" t="s">
        <v>39</v>
      </c>
      <c r="D26" t="s">
        <v>22</v>
      </c>
      <c r="E26" t="s">
        <v>27</v>
      </c>
      <c r="F26" s="3">
        <v>42556</v>
      </c>
      <c r="G26">
        <v>740147912</v>
      </c>
      <c r="H26" s="3">
        <v>42648</v>
      </c>
      <c r="I26">
        <v>5070</v>
      </c>
      <c r="J26">
        <v>5070</v>
      </c>
      <c r="K26">
        <v>81.73</v>
      </c>
      <c r="L26">
        <v>56.67</v>
      </c>
      <c r="M26">
        <v>414371.1</v>
      </c>
      <c r="N26">
        <v>287316.90000000002</v>
      </c>
      <c r="O26">
        <v>127054.2</v>
      </c>
      <c r="P26" t="str">
        <f>TEXT(Main[[#This Row],[Order Date]], "ddd")</f>
        <v>Tue</v>
      </c>
    </row>
    <row r="27" spans="1:16" x14ac:dyDescent="0.25">
      <c r="A27" t="s">
        <v>24</v>
      </c>
      <c r="B27" t="s">
        <v>61</v>
      </c>
      <c r="C27" t="s">
        <v>50</v>
      </c>
      <c r="D27" t="s">
        <v>22</v>
      </c>
      <c r="E27" t="s">
        <v>18</v>
      </c>
      <c r="F27" s="3">
        <v>42877</v>
      </c>
      <c r="G27">
        <v>898523128</v>
      </c>
      <c r="H27" s="3">
        <v>42861</v>
      </c>
      <c r="I27">
        <v>1815</v>
      </c>
      <c r="J27">
        <v>1815</v>
      </c>
      <c r="K27">
        <v>437.2</v>
      </c>
      <c r="L27">
        <v>263.33</v>
      </c>
      <c r="M27">
        <v>793518</v>
      </c>
      <c r="N27">
        <v>477943.95</v>
      </c>
      <c r="O27">
        <v>315574.05</v>
      </c>
      <c r="P27" t="str">
        <f>TEXT(Main[[#This Row],[Order Date]], "ddd")</f>
        <v>Mon</v>
      </c>
    </row>
    <row r="28" spans="1:16" x14ac:dyDescent="0.25">
      <c r="A28" t="s">
        <v>14</v>
      </c>
      <c r="B28" t="s">
        <v>62</v>
      </c>
      <c r="C28" t="s">
        <v>30</v>
      </c>
      <c r="D28" t="s">
        <v>22</v>
      </c>
      <c r="E28" t="s">
        <v>35</v>
      </c>
      <c r="F28" s="3">
        <v>41925</v>
      </c>
      <c r="G28">
        <v>347140347</v>
      </c>
      <c r="H28" s="3">
        <v>41923</v>
      </c>
      <c r="I28">
        <v>5398</v>
      </c>
      <c r="J28">
        <v>5398</v>
      </c>
      <c r="K28">
        <v>9.33</v>
      </c>
      <c r="L28">
        <v>6.92</v>
      </c>
      <c r="M28">
        <v>50363.34</v>
      </c>
      <c r="N28">
        <v>37354.160000000003</v>
      </c>
      <c r="O28">
        <v>13009.18</v>
      </c>
      <c r="P28" t="str">
        <f>TEXT(Main[[#This Row],[Order Date]], "ddd")</f>
        <v>Mon</v>
      </c>
    </row>
    <row r="29" spans="1:16" x14ac:dyDescent="0.25">
      <c r="A29" t="s">
        <v>28</v>
      </c>
      <c r="B29" t="s">
        <v>63</v>
      </c>
      <c r="C29" t="s">
        <v>30</v>
      </c>
      <c r="D29" t="s">
        <v>22</v>
      </c>
      <c r="E29" t="s">
        <v>27</v>
      </c>
      <c r="F29" s="3">
        <v>40364</v>
      </c>
      <c r="G29">
        <v>686048400</v>
      </c>
      <c r="H29" s="3">
        <v>40456</v>
      </c>
      <c r="I29">
        <v>5822</v>
      </c>
      <c r="J29">
        <v>5822</v>
      </c>
      <c r="K29">
        <v>9.33</v>
      </c>
      <c r="L29">
        <v>6.92</v>
      </c>
      <c r="M29">
        <v>54319.26</v>
      </c>
      <c r="N29">
        <v>40288.239999999998</v>
      </c>
      <c r="O29">
        <v>14031.02</v>
      </c>
      <c r="P29" t="str">
        <f>TEXT(Main[[#This Row],[Order Date]], "ddd")</f>
        <v>Mon</v>
      </c>
    </row>
    <row r="30" spans="1:16" x14ac:dyDescent="0.25">
      <c r="A30" t="s">
        <v>24</v>
      </c>
      <c r="B30" t="s">
        <v>56</v>
      </c>
      <c r="C30" t="s">
        <v>52</v>
      </c>
      <c r="D30" t="s">
        <v>17</v>
      </c>
      <c r="E30" t="s">
        <v>23</v>
      </c>
      <c r="F30" s="3">
        <v>41838</v>
      </c>
      <c r="G30">
        <v>435608613</v>
      </c>
      <c r="H30" s="3">
        <v>41850</v>
      </c>
      <c r="I30">
        <v>5124</v>
      </c>
      <c r="J30">
        <v>5124</v>
      </c>
      <c r="K30">
        <v>47.45</v>
      </c>
      <c r="L30">
        <v>31.79</v>
      </c>
      <c r="M30">
        <v>243133.8</v>
      </c>
      <c r="N30">
        <v>162891.96</v>
      </c>
      <c r="O30">
        <v>80241.84</v>
      </c>
      <c r="P30" t="str">
        <f>TEXT(Main[[#This Row],[Order Date]], "ddd")</f>
        <v>Fri</v>
      </c>
    </row>
    <row r="31" spans="1:16" x14ac:dyDescent="0.25">
      <c r="A31" t="s">
        <v>28</v>
      </c>
      <c r="B31" t="s">
        <v>64</v>
      </c>
      <c r="C31" t="s">
        <v>34</v>
      </c>
      <c r="D31" t="s">
        <v>17</v>
      </c>
      <c r="E31" t="s">
        <v>27</v>
      </c>
      <c r="F31" s="3">
        <v>41055</v>
      </c>
      <c r="G31">
        <v>886494815</v>
      </c>
      <c r="H31" s="3">
        <v>41158</v>
      </c>
      <c r="I31">
        <v>2370</v>
      </c>
      <c r="J31">
        <v>2370</v>
      </c>
      <c r="K31">
        <v>668.27</v>
      </c>
      <c r="L31">
        <v>502.54</v>
      </c>
      <c r="M31">
        <v>1583799.9</v>
      </c>
      <c r="N31">
        <v>1191019.8</v>
      </c>
      <c r="O31">
        <v>392780.1</v>
      </c>
      <c r="P31" t="str">
        <f>TEXT(Main[[#This Row],[Order Date]], "ddd")</f>
        <v>Sat</v>
      </c>
    </row>
    <row r="32" spans="1:16" x14ac:dyDescent="0.25">
      <c r="A32" t="s">
        <v>24</v>
      </c>
      <c r="B32" t="s">
        <v>65</v>
      </c>
      <c r="C32" t="s">
        <v>50</v>
      </c>
      <c r="D32" t="s">
        <v>17</v>
      </c>
      <c r="E32" t="s">
        <v>35</v>
      </c>
      <c r="F32" s="3">
        <v>41169</v>
      </c>
      <c r="G32">
        <v>249693334</v>
      </c>
      <c r="H32" s="3">
        <v>41202</v>
      </c>
      <c r="I32">
        <v>8661</v>
      </c>
      <c r="J32">
        <v>8661</v>
      </c>
      <c r="K32">
        <v>437.2</v>
      </c>
      <c r="L32">
        <v>263.33</v>
      </c>
      <c r="M32">
        <v>3786589.2</v>
      </c>
      <c r="N32">
        <v>2280701.13</v>
      </c>
      <c r="O32">
        <v>1505888.07</v>
      </c>
      <c r="P32" t="str">
        <f>TEXT(Main[[#This Row],[Order Date]], "ddd")</f>
        <v>Mon</v>
      </c>
    </row>
    <row r="33" spans="1:16" x14ac:dyDescent="0.25">
      <c r="A33" t="s">
        <v>28</v>
      </c>
      <c r="B33" t="s">
        <v>66</v>
      </c>
      <c r="C33" t="s">
        <v>39</v>
      </c>
      <c r="D33" t="s">
        <v>17</v>
      </c>
      <c r="E33" t="s">
        <v>23</v>
      </c>
      <c r="F33" s="3">
        <v>41637</v>
      </c>
      <c r="G33">
        <v>406502997</v>
      </c>
      <c r="H33" s="3">
        <v>41667</v>
      </c>
      <c r="I33">
        <v>2125</v>
      </c>
      <c r="J33">
        <v>2125</v>
      </c>
      <c r="K33">
        <v>81.73</v>
      </c>
      <c r="L33">
        <v>56.67</v>
      </c>
      <c r="M33">
        <v>173676.25</v>
      </c>
      <c r="N33">
        <v>120423.75</v>
      </c>
      <c r="O33">
        <v>53252.5</v>
      </c>
      <c r="P33" t="str">
        <f>TEXT(Main[[#This Row],[Order Date]], "ddd")</f>
        <v>Sun</v>
      </c>
    </row>
    <row r="34" spans="1:16" x14ac:dyDescent="0.25">
      <c r="A34" t="s">
        <v>14</v>
      </c>
      <c r="B34" t="s">
        <v>67</v>
      </c>
      <c r="C34" t="s">
        <v>26</v>
      </c>
      <c r="D34" t="s">
        <v>22</v>
      </c>
      <c r="E34" t="s">
        <v>23</v>
      </c>
      <c r="F34" s="3">
        <v>42304</v>
      </c>
      <c r="G34">
        <v>158535134</v>
      </c>
      <c r="H34" s="3">
        <v>42333</v>
      </c>
      <c r="I34">
        <v>2924</v>
      </c>
      <c r="J34">
        <v>2924</v>
      </c>
      <c r="K34">
        <v>651.21</v>
      </c>
      <c r="L34">
        <v>524.96</v>
      </c>
      <c r="M34">
        <v>1904138.04</v>
      </c>
      <c r="N34">
        <v>1534983.04</v>
      </c>
      <c r="O34">
        <v>369155</v>
      </c>
      <c r="P34" t="str">
        <f>TEXT(Main[[#This Row],[Order Date]], "ddd")</f>
        <v>Tue</v>
      </c>
    </row>
    <row r="35" spans="1:16" x14ac:dyDescent="0.25">
      <c r="A35" t="s">
        <v>41</v>
      </c>
      <c r="B35" t="s">
        <v>68</v>
      </c>
      <c r="C35" t="s">
        <v>34</v>
      </c>
      <c r="D35" t="s">
        <v>17</v>
      </c>
      <c r="E35" t="s">
        <v>18</v>
      </c>
      <c r="F35" s="3">
        <v>42020</v>
      </c>
      <c r="G35">
        <v>177713572</v>
      </c>
      <c r="H35" s="3">
        <v>42007</v>
      </c>
      <c r="I35">
        <v>8250</v>
      </c>
      <c r="J35">
        <v>8250</v>
      </c>
      <c r="K35">
        <v>668.27</v>
      </c>
      <c r="L35">
        <v>502.54</v>
      </c>
      <c r="M35">
        <v>5513227.5</v>
      </c>
      <c r="N35">
        <v>4145955</v>
      </c>
      <c r="O35">
        <v>1367272.5</v>
      </c>
      <c r="P35" t="str">
        <f>TEXT(Main[[#This Row],[Order Date]], "ddd")</f>
        <v>Fri</v>
      </c>
    </row>
    <row r="36" spans="1:16" x14ac:dyDescent="0.25">
      <c r="A36" t="s">
        <v>28</v>
      </c>
      <c r="B36" t="s">
        <v>69</v>
      </c>
      <c r="C36" t="s">
        <v>58</v>
      </c>
      <c r="D36" t="s">
        <v>22</v>
      </c>
      <c r="E36" t="s">
        <v>35</v>
      </c>
      <c r="F36" s="3">
        <v>42791</v>
      </c>
      <c r="G36">
        <v>756274640</v>
      </c>
      <c r="H36" s="3">
        <v>42791</v>
      </c>
      <c r="I36">
        <v>7327</v>
      </c>
      <c r="J36">
        <v>7327</v>
      </c>
      <c r="K36">
        <v>152.58000000000001</v>
      </c>
      <c r="L36">
        <v>97.44</v>
      </c>
      <c r="M36">
        <v>1117953.6599999999</v>
      </c>
      <c r="N36">
        <v>713942.88</v>
      </c>
      <c r="O36">
        <v>404010.78</v>
      </c>
      <c r="P36" t="str">
        <f>TEXT(Main[[#This Row],[Order Date]], "ddd")</f>
        <v>Sat</v>
      </c>
    </row>
    <row r="37" spans="1:16" x14ac:dyDescent="0.25">
      <c r="A37" t="s">
        <v>19</v>
      </c>
      <c r="B37" t="s">
        <v>70</v>
      </c>
      <c r="C37" t="s">
        <v>39</v>
      </c>
      <c r="D37" t="s">
        <v>17</v>
      </c>
      <c r="E37" t="s">
        <v>27</v>
      </c>
      <c r="F37" s="3">
        <v>42952</v>
      </c>
      <c r="G37">
        <v>456767165</v>
      </c>
      <c r="H37" s="3">
        <v>42876</v>
      </c>
      <c r="I37">
        <v>6409</v>
      </c>
      <c r="J37">
        <v>6409</v>
      </c>
      <c r="K37">
        <v>81.73</v>
      </c>
      <c r="L37">
        <v>56.67</v>
      </c>
      <c r="M37">
        <v>523807.57</v>
      </c>
      <c r="N37">
        <v>363198.03</v>
      </c>
      <c r="O37">
        <v>160609.54</v>
      </c>
      <c r="P37" t="str">
        <f>TEXT(Main[[#This Row],[Order Date]], "ddd")</f>
        <v>Sat</v>
      </c>
    </row>
    <row r="38" spans="1:16" x14ac:dyDescent="0.25">
      <c r="A38" t="s">
        <v>71</v>
      </c>
      <c r="B38" t="s">
        <v>72</v>
      </c>
      <c r="C38" t="s">
        <v>30</v>
      </c>
      <c r="D38" t="s">
        <v>22</v>
      </c>
      <c r="E38" t="s">
        <v>27</v>
      </c>
      <c r="F38" s="3">
        <v>40869</v>
      </c>
      <c r="G38">
        <v>162052476</v>
      </c>
      <c r="H38" s="3">
        <v>40614</v>
      </c>
      <c r="I38">
        <v>3784</v>
      </c>
      <c r="J38">
        <v>3784</v>
      </c>
      <c r="K38">
        <v>9.33</v>
      </c>
      <c r="L38">
        <v>6.92</v>
      </c>
      <c r="M38">
        <v>35304.720000000001</v>
      </c>
      <c r="N38">
        <v>26185.279999999999</v>
      </c>
      <c r="O38">
        <v>9119.44</v>
      </c>
      <c r="P38" t="str">
        <f>TEXT(Main[[#This Row],[Order Date]], "ddd")</f>
        <v>Tue</v>
      </c>
    </row>
    <row r="39" spans="1:16" x14ac:dyDescent="0.25">
      <c r="A39" t="s">
        <v>28</v>
      </c>
      <c r="B39" t="s">
        <v>64</v>
      </c>
      <c r="C39" t="s">
        <v>55</v>
      </c>
      <c r="D39" t="s">
        <v>22</v>
      </c>
      <c r="E39" t="s">
        <v>35</v>
      </c>
      <c r="F39" s="3">
        <v>42749</v>
      </c>
      <c r="G39">
        <v>825304400</v>
      </c>
      <c r="H39" s="3">
        <v>42758</v>
      </c>
      <c r="I39">
        <v>4767</v>
      </c>
      <c r="J39">
        <v>4767</v>
      </c>
      <c r="K39">
        <v>421.89</v>
      </c>
      <c r="L39">
        <v>364.69</v>
      </c>
      <c r="M39">
        <v>2011149.63</v>
      </c>
      <c r="N39">
        <v>1738477.23</v>
      </c>
      <c r="O39">
        <v>272672.40000000002</v>
      </c>
      <c r="P39" t="str">
        <f>TEXT(Main[[#This Row],[Order Date]], "ddd")</f>
        <v>Sat</v>
      </c>
    </row>
    <row r="40" spans="1:16" x14ac:dyDescent="0.25">
      <c r="A40" t="s">
        <v>41</v>
      </c>
      <c r="B40" t="s">
        <v>73</v>
      </c>
      <c r="C40" t="s">
        <v>26</v>
      </c>
      <c r="D40" t="s">
        <v>22</v>
      </c>
      <c r="E40" t="s">
        <v>27</v>
      </c>
      <c r="F40" s="3">
        <v>40912</v>
      </c>
      <c r="G40">
        <v>320009267</v>
      </c>
      <c r="H40" s="3">
        <v>41126</v>
      </c>
      <c r="I40">
        <v>6708</v>
      </c>
      <c r="J40">
        <v>6708</v>
      </c>
      <c r="K40">
        <v>651.21</v>
      </c>
      <c r="L40">
        <v>524.96</v>
      </c>
      <c r="M40">
        <v>4368316.68</v>
      </c>
      <c r="N40">
        <v>3521431.68</v>
      </c>
      <c r="O40">
        <v>846885</v>
      </c>
      <c r="P40" t="str">
        <f>TEXT(Main[[#This Row],[Order Date]], "ddd")</f>
        <v>Wed</v>
      </c>
    </row>
    <row r="41" spans="1:16" x14ac:dyDescent="0.25">
      <c r="A41" t="s">
        <v>24</v>
      </c>
      <c r="B41" t="s">
        <v>48</v>
      </c>
      <c r="C41" t="s">
        <v>26</v>
      </c>
      <c r="D41" t="s">
        <v>22</v>
      </c>
      <c r="E41" t="s">
        <v>35</v>
      </c>
      <c r="F41" s="3">
        <v>40955</v>
      </c>
      <c r="G41">
        <v>189965903</v>
      </c>
      <c r="H41" s="3">
        <v>40967</v>
      </c>
      <c r="I41">
        <v>3987</v>
      </c>
      <c r="J41">
        <v>3987</v>
      </c>
      <c r="K41">
        <v>651.21</v>
      </c>
      <c r="L41">
        <v>524.96</v>
      </c>
      <c r="M41">
        <v>2596374.27</v>
      </c>
      <c r="N41">
        <v>2093015.52</v>
      </c>
      <c r="O41">
        <v>503358.75</v>
      </c>
      <c r="P41" t="str">
        <f>TEXT(Main[[#This Row],[Order Date]], "ddd")</f>
        <v>Thu</v>
      </c>
    </row>
    <row r="42" spans="1:16" x14ac:dyDescent="0.25">
      <c r="A42" t="s">
        <v>28</v>
      </c>
      <c r="B42" t="s">
        <v>74</v>
      </c>
      <c r="C42" t="s">
        <v>39</v>
      </c>
      <c r="D42" t="s">
        <v>22</v>
      </c>
      <c r="E42" t="s">
        <v>18</v>
      </c>
      <c r="F42" s="3">
        <v>43042</v>
      </c>
      <c r="G42">
        <v>699285638</v>
      </c>
      <c r="H42" s="3">
        <v>42822</v>
      </c>
      <c r="I42">
        <v>3015</v>
      </c>
      <c r="J42">
        <v>3015</v>
      </c>
      <c r="K42">
        <v>81.73</v>
      </c>
      <c r="L42">
        <v>56.67</v>
      </c>
      <c r="M42">
        <v>246415.95</v>
      </c>
      <c r="N42">
        <v>170860.05</v>
      </c>
      <c r="O42">
        <v>75555.899999999994</v>
      </c>
      <c r="P42" t="str">
        <f>TEXT(Main[[#This Row],[Order Date]], "ddd")</f>
        <v>Fri</v>
      </c>
    </row>
    <row r="43" spans="1:16" x14ac:dyDescent="0.25">
      <c r="A43" t="s">
        <v>71</v>
      </c>
      <c r="B43" t="s">
        <v>75</v>
      </c>
      <c r="C43" t="s">
        <v>50</v>
      </c>
      <c r="D43" t="s">
        <v>22</v>
      </c>
      <c r="E43" t="s">
        <v>35</v>
      </c>
      <c r="F43" s="3">
        <v>40331</v>
      </c>
      <c r="G43">
        <v>382392299</v>
      </c>
      <c r="H43" s="3">
        <v>40234</v>
      </c>
      <c r="I43">
        <v>7234</v>
      </c>
      <c r="J43">
        <v>7234</v>
      </c>
      <c r="K43">
        <v>437.2</v>
      </c>
      <c r="L43">
        <v>263.33</v>
      </c>
      <c r="M43">
        <v>3162704.8</v>
      </c>
      <c r="N43">
        <v>1904929.22</v>
      </c>
      <c r="O43">
        <v>1257775.58</v>
      </c>
      <c r="P43" t="str">
        <f>TEXT(Main[[#This Row],[Order Date]], "ddd")</f>
        <v>Wed</v>
      </c>
    </row>
    <row r="44" spans="1:16" x14ac:dyDescent="0.25">
      <c r="A44" t="s">
        <v>28</v>
      </c>
      <c r="B44" t="s">
        <v>64</v>
      </c>
      <c r="C44" t="s">
        <v>21</v>
      </c>
      <c r="D44" t="s">
        <v>17</v>
      </c>
      <c r="E44" t="s">
        <v>18</v>
      </c>
      <c r="F44" s="3">
        <v>41096</v>
      </c>
      <c r="G44">
        <v>994022214</v>
      </c>
      <c r="H44" s="3">
        <v>41127</v>
      </c>
      <c r="I44">
        <v>2117</v>
      </c>
      <c r="J44">
        <v>2117</v>
      </c>
      <c r="K44">
        <v>205.7</v>
      </c>
      <c r="L44">
        <v>117.11</v>
      </c>
      <c r="M44">
        <v>435466.9</v>
      </c>
      <c r="N44">
        <v>247921.87</v>
      </c>
      <c r="O44">
        <v>187545.03</v>
      </c>
      <c r="P44" t="str">
        <f>TEXT(Main[[#This Row],[Order Date]], "ddd")</f>
        <v>Fri</v>
      </c>
    </row>
    <row r="45" spans="1:16" x14ac:dyDescent="0.25">
      <c r="A45" t="s">
        <v>24</v>
      </c>
      <c r="B45" t="s">
        <v>76</v>
      </c>
      <c r="C45" t="s">
        <v>37</v>
      </c>
      <c r="D45" t="s">
        <v>22</v>
      </c>
      <c r="E45" t="s">
        <v>18</v>
      </c>
      <c r="F45" s="3">
        <v>41070</v>
      </c>
      <c r="G45">
        <v>759224212</v>
      </c>
      <c r="H45" s="3">
        <v>41193</v>
      </c>
      <c r="I45">
        <v>171</v>
      </c>
      <c r="J45">
        <v>171</v>
      </c>
      <c r="K45">
        <v>154.06</v>
      </c>
      <c r="L45">
        <v>90.93</v>
      </c>
      <c r="M45">
        <v>26344.26</v>
      </c>
      <c r="N45">
        <v>15549.03</v>
      </c>
      <c r="O45">
        <v>10795.23</v>
      </c>
      <c r="P45" t="str">
        <f>TEXT(Main[[#This Row],[Order Date]], "ddd")</f>
        <v>Sun</v>
      </c>
    </row>
    <row r="46" spans="1:16" x14ac:dyDescent="0.25">
      <c r="A46" t="s">
        <v>41</v>
      </c>
      <c r="B46" t="s">
        <v>68</v>
      </c>
      <c r="C46" t="s">
        <v>44</v>
      </c>
      <c r="D46" t="s">
        <v>22</v>
      </c>
      <c r="E46" t="s">
        <v>18</v>
      </c>
      <c r="F46" s="3">
        <v>42322</v>
      </c>
      <c r="G46">
        <v>223359620</v>
      </c>
      <c r="H46" s="3">
        <v>42326</v>
      </c>
      <c r="I46">
        <v>5930</v>
      </c>
      <c r="J46">
        <v>5930</v>
      </c>
      <c r="K46">
        <v>109.28</v>
      </c>
      <c r="L46">
        <v>35.840000000000003</v>
      </c>
      <c r="M46">
        <v>648030.4</v>
      </c>
      <c r="N46">
        <v>212531.20000000001</v>
      </c>
      <c r="O46">
        <v>435499.2</v>
      </c>
      <c r="P46" t="str">
        <f>TEXT(Main[[#This Row],[Order Date]], "ddd")</f>
        <v>Sat</v>
      </c>
    </row>
    <row r="47" spans="1:16" x14ac:dyDescent="0.25">
      <c r="A47" t="s">
        <v>28</v>
      </c>
      <c r="B47" t="s">
        <v>77</v>
      </c>
      <c r="C47" t="s">
        <v>21</v>
      </c>
      <c r="D47" t="s">
        <v>17</v>
      </c>
      <c r="E47" t="s">
        <v>18</v>
      </c>
      <c r="F47" s="3">
        <v>42458</v>
      </c>
      <c r="G47">
        <v>902102267</v>
      </c>
      <c r="H47" s="3">
        <v>42489</v>
      </c>
      <c r="I47">
        <v>962</v>
      </c>
      <c r="J47">
        <v>962</v>
      </c>
      <c r="K47">
        <v>205.7</v>
      </c>
      <c r="L47">
        <v>117.11</v>
      </c>
      <c r="M47">
        <v>197883.4</v>
      </c>
      <c r="N47">
        <v>112659.82</v>
      </c>
      <c r="O47">
        <v>85223.58</v>
      </c>
      <c r="P47" t="str">
        <f>TEXT(Main[[#This Row],[Order Date]], "ddd")</f>
        <v>Tue</v>
      </c>
    </row>
    <row r="48" spans="1:16" x14ac:dyDescent="0.25">
      <c r="A48" t="s">
        <v>24</v>
      </c>
      <c r="B48" t="s">
        <v>78</v>
      </c>
      <c r="C48" t="s">
        <v>50</v>
      </c>
      <c r="D48" t="s">
        <v>22</v>
      </c>
      <c r="E48" t="s">
        <v>23</v>
      </c>
      <c r="F48" s="3">
        <v>42735</v>
      </c>
      <c r="G48">
        <v>331438481</v>
      </c>
      <c r="H48" s="3">
        <v>42735</v>
      </c>
      <c r="I48">
        <v>8867</v>
      </c>
      <c r="J48">
        <v>8867</v>
      </c>
      <c r="K48">
        <v>437.2</v>
      </c>
      <c r="L48">
        <v>263.33</v>
      </c>
      <c r="M48">
        <v>3876652.4</v>
      </c>
      <c r="N48">
        <v>2334947.11</v>
      </c>
      <c r="O48">
        <v>1541705.29</v>
      </c>
      <c r="P48" t="str">
        <f>TEXT(Main[[#This Row],[Order Date]], "ddd")</f>
        <v>Sat</v>
      </c>
    </row>
    <row r="49" spans="1:16" x14ac:dyDescent="0.25">
      <c r="A49" t="s">
        <v>24</v>
      </c>
      <c r="B49" t="s">
        <v>65</v>
      </c>
      <c r="C49" t="s">
        <v>39</v>
      </c>
      <c r="D49" t="s">
        <v>22</v>
      </c>
      <c r="E49" t="s">
        <v>35</v>
      </c>
      <c r="F49" s="3">
        <v>40535</v>
      </c>
      <c r="G49">
        <v>617667090</v>
      </c>
      <c r="H49" s="3">
        <v>40574</v>
      </c>
      <c r="I49">
        <v>273</v>
      </c>
      <c r="J49">
        <v>273</v>
      </c>
      <c r="K49">
        <v>81.73</v>
      </c>
      <c r="L49">
        <v>56.67</v>
      </c>
      <c r="M49">
        <v>22312.29</v>
      </c>
      <c r="N49">
        <v>15470.91</v>
      </c>
      <c r="O49">
        <v>6841.38</v>
      </c>
      <c r="P49" t="str">
        <f>TEXT(Main[[#This Row],[Order Date]], "ddd")</f>
        <v>Thu</v>
      </c>
    </row>
    <row r="50" spans="1:16" x14ac:dyDescent="0.25">
      <c r="A50" t="s">
        <v>24</v>
      </c>
      <c r="B50" t="s">
        <v>79</v>
      </c>
      <c r="C50" t="s">
        <v>44</v>
      </c>
      <c r="D50" t="s">
        <v>17</v>
      </c>
      <c r="E50" t="s">
        <v>23</v>
      </c>
      <c r="F50" s="3">
        <v>41926</v>
      </c>
      <c r="G50">
        <v>787399423</v>
      </c>
      <c r="H50" s="3">
        <v>41957</v>
      </c>
      <c r="I50">
        <v>7842</v>
      </c>
      <c r="J50">
        <v>7842</v>
      </c>
      <c r="K50">
        <v>109.28</v>
      </c>
      <c r="L50">
        <v>35.840000000000003</v>
      </c>
      <c r="M50">
        <v>856973.76</v>
      </c>
      <c r="N50">
        <v>281057.28000000003</v>
      </c>
      <c r="O50">
        <v>575916.48</v>
      </c>
      <c r="P50" t="str">
        <f>TEXT(Main[[#This Row],[Order Date]], "ddd")</f>
        <v>Tue</v>
      </c>
    </row>
    <row r="51" spans="1:16" x14ac:dyDescent="0.25">
      <c r="A51" t="s">
        <v>28</v>
      </c>
      <c r="B51" t="s">
        <v>80</v>
      </c>
      <c r="C51" t="s">
        <v>26</v>
      </c>
      <c r="D51" t="s">
        <v>17</v>
      </c>
      <c r="E51" t="s">
        <v>23</v>
      </c>
      <c r="F51" s="3">
        <v>41214</v>
      </c>
      <c r="G51">
        <v>837559306</v>
      </c>
      <c r="H51" s="3">
        <v>40921</v>
      </c>
      <c r="I51">
        <v>1266</v>
      </c>
      <c r="J51">
        <v>1266</v>
      </c>
      <c r="K51">
        <v>651.21</v>
      </c>
      <c r="L51">
        <v>524.96</v>
      </c>
      <c r="M51">
        <v>824431.86</v>
      </c>
      <c r="N51">
        <v>664599.36</v>
      </c>
      <c r="O51">
        <v>159832.5</v>
      </c>
      <c r="P51" t="str">
        <f>TEXT(Main[[#This Row],[Order Date]], "ddd")</f>
        <v>Thu</v>
      </c>
    </row>
    <row r="52" spans="1:16" x14ac:dyDescent="0.25">
      <c r="A52" t="s">
        <v>24</v>
      </c>
      <c r="B52" t="s">
        <v>81</v>
      </c>
      <c r="C52" t="s">
        <v>44</v>
      </c>
      <c r="D52" t="s">
        <v>22</v>
      </c>
      <c r="E52" t="s">
        <v>23</v>
      </c>
      <c r="F52" s="3">
        <v>40211</v>
      </c>
      <c r="G52">
        <v>385383069</v>
      </c>
      <c r="H52" s="3">
        <v>40255</v>
      </c>
      <c r="I52">
        <v>2269</v>
      </c>
      <c r="J52">
        <v>2269</v>
      </c>
      <c r="K52">
        <v>109.28</v>
      </c>
      <c r="L52">
        <v>35.840000000000003</v>
      </c>
      <c r="M52">
        <v>247956.32</v>
      </c>
      <c r="N52">
        <v>81320.960000000006</v>
      </c>
      <c r="O52">
        <v>166635.35999999999</v>
      </c>
      <c r="P52" t="str">
        <f>TEXT(Main[[#This Row],[Order Date]], "ddd")</f>
        <v>Tue</v>
      </c>
    </row>
    <row r="53" spans="1:16" x14ac:dyDescent="0.25">
      <c r="A53" t="s">
        <v>28</v>
      </c>
      <c r="B53" t="s">
        <v>82</v>
      </c>
      <c r="C53" t="s">
        <v>30</v>
      </c>
      <c r="D53" t="s">
        <v>22</v>
      </c>
      <c r="E53" t="s">
        <v>27</v>
      </c>
      <c r="F53" s="3">
        <v>41504</v>
      </c>
      <c r="G53">
        <v>918419539</v>
      </c>
      <c r="H53" s="3">
        <v>41535</v>
      </c>
      <c r="I53">
        <v>9606</v>
      </c>
      <c r="J53">
        <v>9606</v>
      </c>
      <c r="K53">
        <v>9.33</v>
      </c>
      <c r="L53">
        <v>6.92</v>
      </c>
      <c r="M53">
        <v>89623.98</v>
      </c>
      <c r="N53">
        <v>66473.52</v>
      </c>
      <c r="O53">
        <v>23150.46</v>
      </c>
      <c r="P53" t="str">
        <f>TEXT(Main[[#This Row],[Order Date]], "ddd")</f>
        <v>Sun</v>
      </c>
    </row>
    <row r="54" spans="1:16" x14ac:dyDescent="0.25">
      <c r="A54" t="s">
        <v>71</v>
      </c>
      <c r="B54" t="s">
        <v>83</v>
      </c>
      <c r="C54" t="s">
        <v>21</v>
      </c>
      <c r="D54" t="s">
        <v>22</v>
      </c>
      <c r="E54" t="s">
        <v>35</v>
      </c>
      <c r="F54" s="3">
        <v>41358</v>
      </c>
      <c r="G54">
        <v>844530045</v>
      </c>
      <c r="H54" s="3">
        <v>41361</v>
      </c>
      <c r="I54">
        <v>4063</v>
      </c>
      <c r="J54">
        <v>4063</v>
      </c>
      <c r="K54">
        <v>205.7</v>
      </c>
      <c r="L54">
        <v>117.11</v>
      </c>
      <c r="M54">
        <v>835759.1</v>
      </c>
      <c r="N54">
        <v>475817.93</v>
      </c>
      <c r="O54">
        <v>359941.17</v>
      </c>
      <c r="P54" t="str">
        <f>TEXT(Main[[#This Row],[Order Date]], "ddd")</f>
        <v>Mon</v>
      </c>
    </row>
    <row r="55" spans="1:16" x14ac:dyDescent="0.25">
      <c r="A55" t="s">
        <v>28</v>
      </c>
      <c r="B55" t="s">
        <v>84</v>
      </c>
      <c r="C55" t="s">
        <v>26</v>
      </c>
      <c r="D55" t="s">
        <v>17</v>
      </c>
      <c r="E55" t="s">
        <v>35</v>
      </c>
      <c r="F55" s="3">
        <v>40873</v>
      </c>
      <c r="G55">
        <v>441888415</v>
      </c>
      <c r="H55" s="3">
        <v>41091</v>
      </c>
      <c r="I55">
        <v>3457</v>
      </c>
      <c r="J55">
        <v>3457</v>
      </c>
      <c r="K55">
        <v>651.21</v>
      </c>
      <c r="L55">
        <v>524.96</v>
      </c>
      <c r="M55">
        <v>2251232.9700000002</v>
      </c>
      <c r="N55">
        <v>1814786.72</v>
      </c>
      <c r="O55">
        <v>436446.25</v>
      </c>
      <c r="P55" t="str">
        <f>TEXT(Main[[#This Row],[Order Date]], "ddd")</f>
        <v>Sat</v>
      </c>
    </row>
    <row r="56" spans="1:16" x14ac:dyDescent="0.25">
      <c r="A56" t="s">
        <v>28</v>
      </c>
      <c r="B56" t="s">
        <v>29</v>
      </c>
      <c r="C56" t="s">
        <v>30</v>
      </c>
      <c r="D56" t="s">
        <v>17</v>
      </c>
      <c r="E56" t="s">
        <v>18</v>
      </c>
      <c r="F56" s="3">
        <v>41534</v>
      </c>
      <c r="G56">
        <v>508980977</v>
      </c>
      <c r="H56" s="3">
        <v>41571</v>
      </c>
      <c r="I56">
        <v>7637</v>
      </c>
      <c r="J56">
        <v>7637</v>
      </c>
      <c r="K56">
        <v>9.33</v>
      </c>
      <c r="L56">
        <v>6.92</v>
      </c>
      <c r="M56">
        <v>71253.210000000006</v>
      </c>
      <c r="N56">
        <v>52848.04</v>
      </c>
      <c r="O56">
        <v>18405.169999999998</v>
      </c>
      <c r="P56" t="str">
        <f>TEXT(Main[[#This Row],[Order Date]], "ddd")</f>
        <v>Tue</v>
      </c>
    </row>
    <row r="57" spans="1:16" x14ac:dyDescent="0.25">
      <c r="A57" t="s">
        <v>28</v>
      </c>
      <c r="B57" t="s">
        <v>85</v>
      </c>
      <c r="C57" t="s">
        <v>44</v>
      </c>
      <c r="D57" t="s">
        <v>22</v>
      </c>
      <c r="E57" t="s">
        <v>23</v>
      </c>
      <c r="F57" s="3">
        <v>41127</v>
      </c>
      <c r="G57">
        <v>114606559</v>
      </c>
      <c r="H57" s="3">
        <v>41087</v>
      </c>
      <c r="I57">
        <v>3482</v>
      </c>
      <c r="J57">
        <v>3482</v>
      </c>
      <c r="K57">
        <v>109.28</v>
      </c>
      <c r="L57">
        <v>35.840000000000003</v>
      </c>
      <c r="M57">
        <v>380512.96</v>
      </c>
      <c r="N57">
        <v>124794.88</v>
      </c>
      <c r="O57">
        <v>255718.08</v>
      </c>
      <c r="P57" t="str">
        <f>TEXT(Main[[#This Row],[Order Date]], "ddd")</f>
        <v>Mon</v>
      </c>
    </row>
    <row r="58" spans="1:16" x14ac:dyDescent="0.25">
      <c r="A58" t="s">
        <v>14</v>
      </c>
      <c r="B58" t="s">
        <v>86</v>
      </c>
      <c r="C58" t="s">
        <v>44</v>
      </c>
      <c r="D58" t="s">
        <v>17</v>
      </c>
      <c r="E58" t="s">
        <v>23</v>
      </c>
      <c r="F58" s="3">
        <v>40359</v>
      </c>
      <c r="G58">
        <v>647876489</v>
      </c>
      <c r="H58" s="3">
        <v>40186</v>
      </c>
      <c r="I58">
        <v>9905</v>
      </c>
      <c r="J58">
        <v>9905</v>
      </c>
      <c r="K58">
        <v>109.28</v>
      </c>
      <c r="L58">
        <v>35.840000000000003</v>
      </c>
      <c r="M58">
        <v>1082418.3999999999</v>
      </c>
      <c r="N58">
        <v>354995.20000000001</v>
      </c>
      <c r="O58">
        <v>727423.2</v>
      </c>
      <c r="P58" t="str">
        <f>TEXT(Main[[#This Row],[Order Date]], "ddd")</f>
        <v>Wed</v>
      </c>
    </row>
    <row r="59" spans="1:16" x14ac:dyDescent="0.25">
      <c r="A59" t="s">
        <v>24</v>
      </c>
      <c r="B59" t="s">
        <v>87</v>
      </c>
      <c r="C59" t="s">
        <v>50</v>
      </c>
      <c r="D59" t="s">
        <v>17</v>
      </c>
      <c r="E59" t="s">
        <v>18</v>
      </c>
      <c r="F59" s="3">
        <v>42058</v>
      </c>
      <c r="G59">
        <v>868214595</v>
      </c>
      <c r="H59" s="3">
        <v>42038</v>
      </c>
      <c r="I59">
        <v>2847</v>
      </c>
      <c r="J59">
        <v>2847</v>
      </c>
      <c r="K59">
        <v>437.2</v>
      </c>
      <c r="L59">
        <v>263.33</v>
      </c>
      <c r="M59">
        <v>1244708.3999999999</v>
      </c>
      <c r="N59">
        <v>749700.51</v>
      </c>
      <c r="O59">
        <v>495007.89</v>
      </c>
      <c r="P59" t="str">
        <f>TEXT(Main[[#This Row],[Order Date]], "ddd")</f>
        <v>Mon</v>
      </c>
    </row>
    <row r="60" spans="1:16" x14ac:dyDescent="0.25">
      <c r="A60" t="s">
        <v>24</v>
      </c>
      <c r="B60" t="s">
        <v>88</v>
      </c>
      <c r="C60" t="s">
        <v>34</v>
      </c>
      <c r="D60" t="s">
        <v>22</v>
      </c>
      <c r="E60" t="s">
        <v>27</v>
      </c>
      <c r="F60" s="3">
        <v>41030</v>
      </c>
      <c r="G60">
        <v>955357205</v>
      </c>
      <c r="H60" s="3">
        <v>40953</v>
      </c>
      <c r="I60">
        <v>282</v>
      </c>
      <c r="J60">
        <v>282</v>
      </c>
      <c r="K60">
        <v>668.27</v>
      </c>
      <c r="L60">
        <v>502.54</v>
      </c>
      <c r="M60">
        <v>188452.14</v>
      </c>
      <c r="N60">
        <v>141716.28</v>
      </c>
      <c r="O60">
        <v>46735.86</v>
      </c>
      <c r="P60" t="str">
        <f>TEXT(Main[[#This Row],[Order Date]], "ddd")</f>
        <v>Tue</v>
      </c>
    </row>
    <row r="61" spans="1:16" x14ac:dyDescent="0.25">
      <c r="A61" t="s">
        <v>28</v>
      </c>
      <c r="B61" t="s">
        <v>69</v>
      </c>
      <c r="C61" t="s">
        <v>50</v>
      </c>
      <c r="D61" t="s">
        <v>17</v>
      </c>
      <c r="E61" t="s">
        <v>18</v>
      </c>
      <c r="F61" s="3">
        <v>41824</v>
      </c>
      <c r="G61">
        <v>259353148</v>
      </c>
      <c r="H61" s="3">
        <v>41748</v>
      </c>
      <c r="I61">
        <v>7215</v>
      </c>
      <c r="J61">
        <v>7215</v>
      </c>
      <c r="K61">
        <v>437.2</v>
      </c>
      <c r="L61">
        <v>263.33</v>
      </c>
      <c r="M61">
        <v>3154398</v>
      </c>
      <c r="N61">
        <v>1899925.95</v>
      </c>
      <c r="O61">
        <v>1254472.05</v>
      </c>
      <c r="P61" t="str">
        <f>TEXT(Main[[#This Row],[Order Date]], "ddd")</f>
        <v>Fri</v>
      </c>
    </row>
    <row r="62" spans="1:16" x14ac:dyDescent="0.25">
      <c r="A62" t="s">
        <v>14</v>
      </c>
      <c r="B62" t="s">
        <v>67</v>
      </c>
      <c r="C62" t="s">
        <v>21</v>
      </c>
      <c r="D62" t="s">
        <v>17</v>
      </c>
      <c r="E62" t="s">
        <v>18</v>
      </c>
      <c r="F62" s="3">
        <v>41523</v>
      </c>
      <c r="G62">
        <v>450563752</v>
      </c>
      <c r="H62" s="3">
        <v>41312</v>
      </c>
      <c r="I62">
        <v>682</v>
      </c>
      <c r="J62">
        <v>682</v>
      </c>
      <c r="K62">
        <v>205.7</v>
      </c>
      <c r="L62">
        <v>117.11</v>
      </c>
      <c r="M62">
        <v>140287.4</v>
      </c>
      <c r="N62">
        <v>79869.02</v>
      </c>
      <c r="O62">
        <v>60418.38</v>
      </c>
      <c r="P62" t="str">
        <f>TEXT(Main[[#This Row],[Order Date]], "ddd")</f>
        <v>Fri</v>
      </c>
    </row>
    <row r="63" spans="1:16" x14ac:dyDescent="0.25">
      <c r="A63" t="s">
        <v>24</v>
      </c>
      <c r="B63" t="s">
        <v>89</v>
      </c>
      <c r="C63" t="s">
        <v>16</v>
      </c>
      <c r="D63" t="s">
        <v>22</v>
      </c>
      <c r="E63" t="s">
        <v>27</v>
      </c>
      <c r="F63" s="3">
        <v>41451</v>
      </c>
      <c r="G63">
        <v>569662845</v>
      </c>
      <c r="H63" s="3">
        <v>41281</v>
      </c>
      <c r="I63">
        <v>4750</v>
      </c>
      <c r="J63">
        <v>4750</v>
      </c>
      <c r="K63">
        <v>255.28</v>
      </c>
      <c r="L63">
        <v>159.41999999999999</v>
      </c>
      <c r="M63">
        <v>1212580</v>
      </c>
      <c r="N63">
        <v>757245</v>
      </c>
      <c r="O63">
        <v>455335</v>
      </c>
      <c r="P63" t="str">
        <f>TEXT(Main[[#This Row],[Order Date]], "ddd")</f>
        <v>Wed</v>
      </c>
    </row>
    <row r="64" spans="1:16" x14ac:dyDescent="0.25">
      <c r="A64" t="s">
        <v>28</v>
      </c>
      <c r="B64" t="s">
        <v>51</v>
      </c>
      <c r="C64" t="s">
        <v>26</v>
      </c>
      <c r="D64" t="s">
        <v>22</v>
      </c>
      <c r="E64" t="s">
        <v>35</v>
      </c>
      <c r="F64" s="3">
        <v>40735</v>
      </c>
      <c r="G64">
        <v>177636754</v>
      </c>
      <c r="H64" s="3">
        <v>40862</v>
      </c>
      <c r="I64">
        <v>5518</v>
      </c>
      <c r="J64">
        <v>5518</v>
      </c>
      <c r="K64">
        <v>651.21</v>
      </c>
      <c r="L64">
        <v>524.96</v>
      </c>
      <c r="M64">
        <v>3593376.78</v>
      </c>
      <c r="N64">
        <v>2896729.28</v>
      </c>
      <c r="O64">
        <v>696647.5</v>
      </c>
      <c r="P64" t="str">
        <f>TEXT(Main[[#This Row],[Order Date]], "ddd")</f>
        <v>Mon</v>
      </c>
    </row>
    <row r="65" spans="1:16" x14ac:dyDescent="0.25">
      <c r="A65" t="s">
        <v>71</v>
      </c>
      <c r="B65" t="s">
        <v>90</v>
      </c>
      <c r="C65" t="s">
        <v>44</v>
      </c>
      <c r="D65" t="s">
        <v>17</v>
      </c>
      <c r="E65" t="s">
        <v>18</v>
      </c>
      <c r="F65" s="3">
        <v>40481</v>
      </c>
      <c r="G65">
        <v>705784308</v>
      </c>
      <c r="H65" s="3">
        <v>40499</v>
      </c>
      <c r="I65">
        <v>6116</v>
      </c>
      <c r="J65">
        <v>6116</v>
      </c>
      <c r="K65">
        <v>109.28</v>
      </c>
      <c r="L65">
        <v>35.840000000000003</v>
      </c>
      <c r="M65">
        <v>668356.48</v>
      </c>
      <c r="N65">
        <v>219197.44</v>
      </c>
      <c r="O65">
        <v>449159.04</v>
      </c>
      <c r="P65" t="str">
        <f>TEXT(Main[[#This Row],[Order Date]], "ddd")</f>
        <v>Sat</v>
      </c>
    </row>
    <row r="66" spans="1:16" x14ac:dyDescent="0.25">
      <c r="A66" t="s">
        <v>19</v>
      </c>
      <c r="B66" t="s">
        <v>91</v>
      </c>
      <c r="C66" t="s">
        <v>50</v>
      </c>
      <c r="D66" t="s">
        <v>17</v>
      </c>
      <c r="E66" t="s">
        <v>18</v>
      </c>
      <c r="F66" s="3">
        <v>41560</v>
      </c>
      <c r="G66">
        <v>505716836</v>
      </c>
      <c r="H66" s="3">
        <v>41594</v>
      </c>
      <c r="I66">
        <v>1705</v>
      </c>
      <c r="J66">
        <v>1705</v>
      </c>
      <c r="K66">
        <v>437.2</v>
      </c>
      <c r="L66">
        <v>263.33</v>
      </c>
      <c r="M66">
        <v>745426</v>
      </c>
      <c r="N66">
        <v>448977.65</v>
      </c>
      <c r="O66">
        <v>296448.34999999998</v>
      </c>
      <c r="P66" t="str">
        <f>TEXT(Main[[#This Row],[Order Date]], "ddd")</f>
        <v>Sun</v>
      </c>
    </row>
    <row r="67" spans="1:16" x14ac:dyDescent="0.25">
      <c r="A67" t="s">
        <v>28</v>
      </c>
      <c r="B67" t="s">
        <v>31</v>
      </c>
      <c r="C67" t="s">
        <v>50</v>
      </c>
      <c r="D67" t="s">
        <v>17</v>
      </c>
      <c r="E67" t="s">
        <v>18</v>
      </c>
      <c r="F67" s="3">
        <v>41588</v>
      </c>
      <c r="G67">
        <v>699358165</v>
      </c>
      <c r="H67" s="3">
        <v>41603</v>
      </c>
      <c r="I67">
        <v>4477</v>
      </c>
      <c r="J67">
        <v>4477</v>
      </c>
      <c r="K67">
        <v>437.2</v>
      </c>
      <c r="L67">
        <v>263.33</v>
      </c>
      <c r="M67">
        <v>1957344.4</v>
      </c>
      <c r="N67">
        <v>1178928.4099999999</v>
      </c>
      <c r="O67">
        <v>778415.99</v>
      </c>
      <c r="P67" t="str">
        <f>TEXT(Main[[#This Row],[Order Date]], "ddd")</f>
        <v>Sun</v>
      </c>
    </row>
    <row r="68" spans="1:16" x14ac:dyDescent="0.25">
      <c r="A68" t="s">
        <v>28</v>
      </c>
      <c r="B68" t="s">
        <v>92</v>
      </c>
      <c r="C68" t="s">
        <v>39</v>
      </c>
      <c r="D68" t="s">
        <v>17</v>
      </c>
      <c r="E68" t="s">
        <v>27</v>
      </c>
      <c r="F68" s="3">
        <v>41128</v>
      </c>
      <c r="G68">
        <v>228944623</v>
      </c>
      <c r="H68" s="3">
        <v>41159</v>
      </c>
      <c r="I68">
        <v>8656</v>
      </c>
      <c r="J68">
        <v>8656</v>
      </c>
      <c r="K68">
        <v>81.73</v>
      </c>
      <c r="L68">
        <v>56.67</v>
      </c>
      <c r="M68">
        <v>707454.88</v>
      </c>
      <c r="N68">
        <v>490535.52</v>
      </c>
      <c r="O68">
        <v>216919.36</v>
      </c>
      <c r="P68" t="str">
        <f>TEXT(Main[[#This Row],[Order Date]], "ddd")</f>
        <v>Tue</v>
      </c>
    </row>
    <row r="69" spans="1:16" x14ac:dyDescent="0.25">
      <c r="A69" t="s">
        <v>19</v>
      </c>
      <c r="B69" t="s">
        <v>93</v>
      </c>
      <c r="C69" t="s">
        <v>44</v>
      </c>
      <c r="D69" t="s">
        <v>17</v>
      </c>
      <c r="E69" t="s">
        <v>35</v>
      </c>
      <c r="F69" s="3">
        <v>42576</v>
      </c>
      <c r="G69">
        <v>807025039</v>
      </c>
      <c r="H69" s="3">
        <v>42560</v>
      </c>
      <c r="I69">
        <v>5498</v>
      </c>
      <c r="J69">
        <v>5498</v>
      </c>
      <c r="K69">
        <v>109.28</v>
      </c>
      <c r="L69">
        <v>35.840000000000003</v>
      </c>
      <c r="M69">
        <v>600821.43999999994</v>
      </c>
      <c r="N69">
        <v>197048.32000000001</v>
      </c>
      <c r="O69">
        <v>403773.12</v>
      </c>
      <c r="P69" t="str">
        <f>TEXT(Main[[#This Row],[Order Date]], "ddd")</f>
        <v>Mon</v>
      </c>
    </row>
    <row r="70" spans="1:16" x14ac:dyDescent="0.25">
      <c r="A70" t="s">
        <v>24</v>
      </c>
      <c r="B70" t="s">
        <v>94</v>
      </c>
      <c r="C70" t="s">
        <v>26</v>
      </c>
      <c r="D70" t="s">
        <v>17</v>
      </c>
      <c r="E70" t="s">
        <v>18</v>
      </c>
      <c r="F70" s="3">
        <v>40475</v>
      </c>
      <c r="G70">
        <v>166460740</v>
      </c>
      <c r="H70" s="3">
        <v>40499</v>
      </c>
      <c r="I70">
        <v>8287</v>
      </c>
      <c r="J70">
        <v>8287</v>
      </c>
      <c r="K70">
        <v>651.21</v>
      </c>
      <c r="L70">
        <v>524.96</v>
      </c>
      <c r="M70">
        <v>5396577.2699999996</v>
      </c>
      <c r="N70">
        <v>4350343.5199999996</v>
      </c>
      <c r="O70">
        <v>1046233.75</v>
      </c>
      <c r="P70" t="str">
        <f>TEXT(Main[[#This Row],[Order Date]], "ddd")</f>
        <v>Sun</v>
      </c>
    </row>
    <row r="71" spans="1:16" x14ac:dyDescent="0.25">
      <c r="A71" t="s">
        <v>28</v>
      </c>
      <c r="B71" t="s">
        <v>95</v>
      </c>
      <c r="C71" t="s">
        <v>44</v>
      </c>
      <c r="D71" t="s">
        <v>17</v>
      </c>
      <c r="E71" t="s">
        <v>27</v>
      </c>
      <c r="F71" s="3">
        <v>42119</v>
      </c>
      <c r="G71">
        <v>610425555</v>
      </c>
      <c r="H71" s="3">
        <v>42152</v>
      </c>
      <c r="I71">
        <v>7342</v>
      </c>
      <c r="J71">
        <v>7342</v>
      </c>
      <c r="K71">
        <v>109.28</v>
      </c>
      <c r="L71">
        <v>35.840000000000003</v>
      </c>
      <c r="M71">
        <v>802333.76</v>
      </c>
      <c r="N71">
        <v>263137.28000000003</v>
      </c>
      <c r="O71">
        <v>539196.48</v>
      </c>
      <c r="P71" t="str">
        <f>TEXT(Main[[#This Row],[Order Date]], "ddd")</f>
        <v>Sat</v>
      </c>
    </row>
    <row r="72" spans="1:16" x14ac:dyDescent="0.25">
      <c r="A72" t="s">
        <v>41</v>
      </c>
      <c r="B72" t="s">
        <v>53</v>
      </c>
      <c r="C72" t="s">
        <v>26</v>
      </c>
      <c r="D72" t="s">
        <v>22</v>
      </c>
      <c r="E72" t="s">
        <v>35</v>
      </c>
      <c r="F72" s="3">
        <v>41387</v>
      </c>
      <c r="G72">
        <v>462405812</v>
      </c>
      <c r="H72" s="3">
        <v>41414</v>
      </c>
      <c r="I72">
        <v>5010</v>
      </c>
      <c r="J72">
        <v>5010</v>
      </c>
      <c r="K72">
        <v>651.21</v>
      </c>
      <c r="L72">
        <v>524.96</v>
      </c>
      <c r="M72">
        <v>3262562.1</v>
      </c>
      <c r="N72">
        <v>2630049.6</v>
      </c>
      <c r="O72">
        <v>632512.5</v>
      </c>
      <c r="P72" t="str">
        <f>TEXT(Main[[#This Row],[Order Date]], "ddd")</f>
        <v>Tue</v>
      </c>
    </row>
    <row r="73" spans="1:16" x14ac:dyDescent="0.25">
      <c r="A73" t="s">
        <v>71</v>
      </c>
      <c r="B73" t="s">
        <v>90</v>
      </c>
      <c r="C73" t="s">
        <v>30</v>
      </c>
      <c r="D73" t="s">
        <v>22</v>
      </c>
      <c r="E73" t="s">
        <v>27</v>
      </c>
      <c r="F73" s="3">
        <v>42230</v>
      </c>
      <c r="G73">
        <v>816200339</v>
      </c>
      <c r="H73" s="3">
        <v>42277</v>
      </c>
      <c r="I73">
        <v>673</v>
      </c>
      <c r="J73">
        <v>673</v>
      </c>
      <c r="K73">
        <v>9.33</v>
      </c>
      <c r="L73">
        <v>6.92</v>
      </c>
      <c r="M73">
        <v>6279.09</v>
      </c>
      <c r="N73">
        <v>4657.16</v>
      </c>
      <c r="O73">
        <v>1621.93</v>
      </c>
      <c r="P73" t="str">
        <f>TEXT(Main[[#This Row],[Order Date]], "ddd")</f>
        <v>Fri</v>
      </c>
    </row>
    <row r="74" spans="1:16" x14ac:dyDescent="0.25">
      <c r="A74" t="s">
        <v>28</v>
      </c>
      <c r="B74" t="s">
        <v>96</v>
      </c>
      <c r="C74" t="s">
        <v>52</v>
      </c>
      <c r="D74" t="s">
        <v>22</v>
      </c>
      <c r="E74" t="s">
        <v>23</v>
      </c>
      <c r="F74" s="3">
        <v>40689</v>
      </c>
      <c r="G74">
        <v>585920464</v>
      </c>
      <c r="H74" s="3">
        <v>40739</v>
      </c>
      <c r="I74">
        <v>5741</v>
      </c>
      <c r="J74">
        <v>5741</v>
      </c>
      <c r="K74">
        <v>47.45</v>
      </c>
      <c r="L74">
        <v>31.79</v>
      </c>
      <c r="M74">
        <v>272410.45</v>
      </c>
      <c r="N74">
        <v>182506.39</v>
      </c>
      <c r="O74">
        <v>89904.06</v>
      </c>
      <c r="P74" t="str">
        <f>TEXT(Main[[#This Row],[Order Date]], "ddd")</f>
        <v>Thu</v>
      </c>
    </row>
    <row r="75" spans="1:16" x14ac:dyDescent="0.25">
      <c r="A75" t="s">
        <v>28</v>
      </c>
      <c r="B75" t="s">
        <v>69</v>
      </c>
      <c r="C75" t="s">
        <v>21</v>
      </c>
      <c r="D75" t="s">
        <v>22</v>
      </c>
      <c r="E75" t="s">
        <v>18</v>
      </c>
      <c r="F75" s="3">
        <v>42875</v>
      </c>
      <c r="G75">
        <v>555990016</v>
      </c>
      <c r="H75" s="3">
        <v>42903</v>
      </c>
      <c r="I75">
        <v>8656</v>
      </c>
      <c r="J75">
        <v>8656</v>
      </c>
      <c r="K75">
        <v>205.7</v>
      </c>
      <c r="L75">
        <v>117.11</v>
      </c>
      <c r="M75">
        <v>1780539.2</v>
      </c>
      <c r="N75">
        <v>1013704.16</v>
      </c>
      <c r="O75">
        <v>766835.04</v>
      </c>
      <c r="P75" t="str">
        <f>TEXT(Main[[#This Row],[Order Date]], "ddd")</f>
        <v>Sat</v>
      </c>
    </row>
    <row r="76" spans="1:16" x14ac:dyDescent="0.25">
      <c r="A76" t="s">
        <v>71</v>
      </c>
      <c r="B76" t="s">
        <v>97</v>
      </c>
      <c r="C76" t="s">
        <v>50</v>
      </c>
      <c r="D76" t="s">
        <v>17</v>
      </c>
      <c r="E76" t="s">
        <v>27</v>
      </c>
      <c r="F76" s="3">
        <v>41401</v>
      </c>
      <c r="G76">
        <v>231145322</v>
      </c>
      <c r="H76" s="3">
        <v>41502</v>
      </c>
      <c r="I76">
        <v>9892</v>
      </c>
      <c r="J76">
        <v>9892</v>
      </c>
      <c r="K76">
        <v>437.2</v>
      </c>
      <c r="L76">
        <v>263.33</v>
      </c>
      <c r="M76">
        <v>4324782.4000000004</v>
      </c>
      <c r="N76">
        <v>2604860.36</v>
      </c>
      <c r="O76">
        <v>1719922.04</v>
      </c>
      <c r="P76" t="str">
        <f>TEXT(Main[[#This Row],[Order Date]], "ddd")</f>
        <v>Tue</v>
      </c>
    </row>
    <row r="77" spans="1:16" x14ac:dyDescent="0.25">
      <c r="A77" t="s">
        <v>98</v>
      </c>
      <c r="B77" t="s">
        <v>99</v>
      </c>
      <c r="C77" t="s">
        <v>34</v>
      </c>
      <c r="D77" t="s">
        <v>17</v>
      </c>
      <c r="E77" t="s">
        <v>23</v>
      </c>
      <c r="F77" s="3">
        <v>41801</v>
      </c>
      <c r="G77">
        <v>986435210</v>
      </c>
      <c r="H77" s="3">
        <v>41985</v>
      </c>
      <c r="I77">
        <v>6954</v>
      </c>
      <c r="J77">
        <v>6954</v>
      </c>
      <c r="K77">
        <v>668.27</v>
      </c>
      <c r="L77">
        <v>502.54</v>
      </c>
      <c r="M77">
        <v>4647149.58</v>
      </c>
      <c r="N77">
        <v>3494663.16</v>
      </c>
      <c r="O77">
        <v>1152486.42</v>
      </c>
      <c r="P77" t="str">
        <f>TEXT(Main[[#This Row],[Order Date]], "ddd")</f>
        <v>Wed</v>
      </c>
    </row>
    <row r="78" spans="1:16" x14ac:dyDescent="0.25">
      <c r="A78" t="s">
        <v>14</v>
      </c>
      <c r="B78" t="s">
        <v>100</v>
      </c>
      <c r="C78" t="s">
        <v>52</v>
      </c>
      <c r="D78" t="s">
        <v>22</v>
      </c>
      <c r="E78" t="s">
        <v>23</v>
      </c>
      <c r="F78" s="3">
        <v>41940</v>
      </c>
      <c r="G78">
        <v>217221009</v>
      </c>
      <c r="H78" s="3">
        <v>41958</v>
      </c>
      <c r="I78">
        <v>9379</v>
      </c>
      <c r="J78">
        <v>9379</v>
      </c>
      <c r="K78">
        <v>47.45</v>
      </c>
      <c r="L78">
        <v>31.79</v>
      </c>
      <c r="M78">
        <v>445033.55</v>
      </c>
      <c r="N78">
        <v>298158.40999999997</v>
      </c>
      <c r="O78">
        <v>146875.14000000001</v>
      </c>
      <c r="P78" t="str">
        <f>TEXT(Main[[#This Row],[Order Date]], "ddd")</f>
        <v>Tue</v>
      </c>
    </row>
    <row r="79" spans="1:16" x14ac:dyDescent="0.25">
      <c r="A79" t="s">
        <v>41</v>
      </c>
      <c r="B79" t="s">
        <v>101</v>
      </c>
      <c r="C79" t="s">
        <v>37</v>
      </c>
      <c r="D79" t="s">
        <v>17</v>
      </c>
      <c r="E79" t="s">
        <v>23</v>
      </c>
      <c r="F79" s="3">
        <v>40801</v>
      </c>
      <c r="G79">
        <v>789176547</v>
      </c>
      <c r="H79" s="3">
        <v>40839</v>
      </c>
      <c r="I79">
        <v>3732</v>
      </c>
      <c r="J79">
        <v>3732</v>
      </c>
      <c r="K79">
        <v>154.06</v>
      </c>
      <c r="L79">
        <v>90.93</v>
      </c>
      <c r="M79">
        <v>574951.92000000004</v>
      </c>
      <c r="N79">
        <v>339350.76</v>
      </c>
      <c r="O79">
        <v>235601.16</v>
      </c>
      <c r="P79" t="str">
        <f>TEXT(Main[[#This Row],[Order Date]], "ddd")</f>
        <v>Thu</v>
      </c>
    </row>
    <row r="80" spans="1:16" x14ac:dyDescent="0.25">
      <c r="A80" t="s">
        <v>24</v>
      </c>
      <c r="B80" t="s">
        <v>102</v>
      </c>
      <c r="C80" t="s">
        <v>16</v>
      </c>
      <c r="D80" t="s">
        <v>17</v>
      </c>
      <c r="E80" t="s">
        <v>18</v>
      </c>
      <c r="F80" s="3">
        <v>41058</v>
      </c>
      <c r="G80">
        <v>688288152</v>
      </c>
      <c r="H80" s="3">
        <v>40945</v>
      </c>
      <c r="I80">
        <v>8614</v>
      </c>
      <c r="J80">
        <v>8614</v>
      </c>
      <c r="K80">
        <v>255.28</v>
      </c>
      <c r="L80">
        <v>159.41999999999999</v>
      </c>
      <c r="M80">
        <v>2198981.92</v>
      </c>
      <c r="N80">
        <v>1373243.88</v>
      </c>
      <c r="O80">
        <v>825738.04</v>
      </c>
      <c r="P80" t="str">
        <f>TEXT(Main[[#This Row],[Order Date]], "ddd")</f>
        <v>Tue</v>
      </c>
    </row>
    <row r="81" spans="1:16" x14ac:dyDescent="0.25">
      <c r="A81" t="s">
        <v>14</v>
      </c>
      <c r="B81" t="s">
        <v>103</v>
      </c>
      <c r="C81" t="s">
        <v>50</v>
      </c>
      <c r="D81" t="s">
        <v>22</v>
      </c>
      <c r="E81" t="s">
        <v>18</v>
      </c>
      <c r="F81" s="3">
        <v>41475</v>
      </c>
      <c r="G81">
        <v>670854651</v>
      </c>
      <c r="H81" s="3">
        <v>41463</v>
      </c>
      <c r="I81">
        <v>9654</v>
      </c>
      <c r="J81">
        <v>9654</v>
      </c>
      <c r="K81">
        <v>437.2</v>
      </c>
      <c r="L81">
        <v>263.33</v>
      </c>
      <c r="M81">
        <v>4220728.8</v>
      </c>
      <c r="N81">
        <v>2542187.8199999998</v>
      </c>
      <c r="O81">
        <v>1678540.98</v>
      </c>
      <c r="P81" t="str">
        <f>TEXT(Main[[#This Row],[Order Date]], "ddd")</f>
        <v>Sat</v>
      </c>
    </row>
    <row r="82" spans="1:16" x14ac:dyDescent="0.25">
      <c r="A82" t="s">
        <v>24</v>
      </c>
      <c r="B82" t="s">
        <v>104</v>
      </c>
      <c r="C82" t="s">
        <v>34</v>
      </c>
      <c r="D82" t="s">
        <v>17</v>
      </c>
      <c r="E82" t="s">
        <v>27</v>
      </c>
      <c r="F82" s="3">
        <v>41203</v>
      </c>
      <c r="G82">
        <v>213487374</v>
      </c>
      <c r="H82" s="3">
        <v>41243</v>
      </c>
      <c r="I82">
        <v>4513</v>
      </c>
      <c r="J82">
        <v>4513</v>
      </c>
      <c r="K82">
        <v>668.27</v>
      </c>
      <c r="L82">
        <v>502.54</v>
      </c>
      <c r="M82">
        <v>3015902.51</v>
      </c>
      <c r="N82">
        <v>2267963.02</v>
      </c>
      <c r="O82">
        <v>747939.49</v>
      </c>
      <c r="P82" t="str">
        <f>TEXT(Main[[#This Row],[Order Date]], "ddd")</f>
        <v>Sun</v>
      </c>
    </row>
    <row r="83" spans="1:16" x14ac:dyDescent="0.25">
      <c r="A83" t="s">
        <v>71</v>
      </c>
      <c r="B83" t="s">
        <v>105</v>
      </c>
      <c r="C83" t="s">
        <v>44</v>
      </c>
      <c r="D83" t="s">
        <v>22</v>
      </c>
      <c r="E83" t="s">
        <v>27</v>
      </c>
      <c r="F83" s="3">
        <v>41170</v>
      </c>
      <c r="G83">
        <v>663110148</v>
      </c>
      <c r="H83" s="3">
        <v>41131</v>
      </c>
      <c r="I83">
        <v>7884</v>
      </c>
      <c r="J83">
        <v>7884</v>
      </c>
      <c r="K83">
        <v>109.28</v>
      </c>
      <c r="L83">
        <v>35.840000000000003</v>
      </c>
      <c r="M83">
        <v>861563.52</v>
      </c>
      <c r="N83">
        <v>282562.56</v>
      </c>
      <c r="O83">
        <v>579000.96</v>
      </c>
      <c r="P83" t="str">
        <f>TEXT(Main[[#This Row],[Order Date]], "ddd")</f>
        <v>Tue</v>
      </c>
    </row>
    <row r="84" spans="1:16" x14ac:dyDescent="0.25">
      <c r="A84" t="s">
        <v>71</v>
      </c>
      <c r="B84" t="s">
        <v>106</v>
      </c>
      <c r="C84" t="s">
        <v>50</v>
      </c>
      <c r="D84" t="s">
        <v>22</v>
      </c>
      <c r="E84" t="s">
        <v>18</v>
      </c>
      <c r="F84" s="3">
        <v>42689</v>
      </c>
      <c r="G84">
        <v>286959302</v>
      </c>
      <c r="H84" s="3">
        <v>42594</v>
      </c>
      <c r="I84">
        <v>6489</v>
      </c>
      <c r="J84">
        <v>6489</v>
      </c>
      <c r="K84">
        <v>437.2</v>
      </c>
      <c r="L84">
        <v>263.33</v>
      </c>
      <c r="M84">
        <v>2836990.8</v>
      </c>
      <c r="N84">
        <v>1708748.37</v>
      </c>
      <c r="O84">
        <v>1128242.43</v>
      </c>
      <c r="P84" t="str">
        <f>TEXT(Main[[#This Row],[Order Date]], "ddd")</f>
        <v>Tue</v>
      </c>
    </row>
    <row r="85" spans="1:16" x14ac:dyDescent="0.25">
      <c r="A85" t="s">
        <v>28</v>
      </c>
      <c r="B85" t="s">
        <v>107</v>
      </c>
      <c r="C85" t="s">
        <v>58</v>
      </c>
      <c r="D85" t="s">
        <v>22</v>
      </c>
      <c r="E85" t="s">
        <v>27</v>
      </c>
      <c r="F85" s="3">
        <v>40634</v>
      </c>
      <c r="G85">
        <v>122583663</v>
      </c>
      <c r="H85" s="3">
        <v>40664</v>
      </c>
      <c r="I85">
        <v>4085</v>
      </c>
      <c r="J85">
        <v>4085</v>
      </c>
      <c r="K85">
        <v>152.58000000000001</v>
      </c>
      <c r="L85">
        <v>97.44</v>
      </c>
      <c r="M85">
        <v>623289.30000000005</v>
      </c>
      <c r="N85">
        <v>398042.4</v>
      </c>
      <c r="O85">
        <v>225246.9</v>
      </c>
      <c r="P85" t="str">
        <f>TEXT(Main[[#This Row],[Order Date]], "ddd")</f>
        <v>Fri</v>
      </c>
    </row>
    <row r="86" spans="1:16" x14ac:dyDescent="0.25">
      <c r="A86" t="s">
        <v>28</v>
      </c>
      <c r="B86" t="s">
        <v>108</v>
      </c>
      <c r="C86" t="s">
        <v>37</v>
      </c>
      <c r="D86" t="s">
        <v>22</v>
      </c>
      <c r="E86" t="s">
        <v>27</v>
      </c>
      <c r="F86" s="3">
        <v>40986</v>
      </c>
      <c r="G86">
        <v>827844560</v>
      </c>
      <c r="H86" s="3">
        <v>41094</v>
      </c>
      <c r="I86">
        <v>6457</v>
      </c>
      <c r="J86">
        <v>6457</v>
      </c>
      <c r="K86">
        <v>154.06</v>
      </c>
      <c r="L86">
        <v>90.93</v>
      </c>
      <c r="M86">
        <v>994765.42</v>
      </c>
      <c r="N86">
        <v>587135.01</v>
      </c>
      <c r="O86">
        <v>407630.41</v>
      </c>
      <c r="P86" t="str">
        <f>TEXT(Main[[#This Row],[Order Date]], "ddd")</f>
        <v>Sun</v>
      </c>
    </row>
    <row r="87" spans="1:16" x14ac:dyDescent="0.25">
      <c r="A87" t="s">
        <v>98</v>
      </c>
      <c r="B87" t="s">
        <v>99</v>
      </c>
      <c r="C87" t="s">
        <v>39</v>
      </c>
      <c r="D87" t="s">
        <v>17</v>
      </c>
      <c r="E87" t="s">
        <v>27</v>
      </c>
      <c r="F87" s="3">
        <v>40956</v>
      </c>
      <c r="G87">
        <v>430915820</v>
      </c>
      <c r="H87" s="3">
        <v>40988</v>
      </c>
      <c r="I87">
        <v>6422</v>
      </c>
      <c r="J87">
        <v>6422</v>
      </c>
      <c r="K87">
        <v>81.73</v>
      </c>
      <c r="L87">
        <v>56.67</v>
      </c>
      <c r="M87">
        <v>524870.06000000006</v>
      </c>
      <c r="N87">
        <v>363934.74</v>
      </c>
      <c r="O87">
        <v>160935.32</v>
      </c>
      <c r="P87" t="str">
        <f>TEXT(Main[[#This Row],[Order Date]], "ddd")</f>
        <v>Fri</v>
      </c>
    </row>
    <row r="88" spans="1:16" x14ac:dyDescent="0.25">
      <c r="A88" t="s">
        <v>28</v>
      </c>
      <c r="B88" t="s">
        <v>29</v>
      </c>
      <c r="C88" t="s">
        <v>52</v>
      </c>
      <c r="D88" t="s">
        <v>17</v>
      </c>
      <c r="E88" t="s">
        <v>23</v>
      </c>
      <c r="F88" s="3">
        <v>40559</v>
      </c>
      <c r="G88">
        <v>180283772</v>
      </c>
      <c r="H88" s="3">
        <v>40564</v>
      </c>
      <c r="I88">
        <v>8829</v>
      </c>
      <c r="J88">
        <v>8829</v>
      </c>
      <c r="K88">
        <v>47.45</v>
      </c>
      <c r="L88">
        <v>31.79</v>
      </c>
      <c r="M88">
        <v>418936.05</v>
      </c>
      <c r="N88">
        <v>280673.90999999997</v>
      </c>
      <c r="O88">
        <v>138262.14000000001</v>
      </c>
      <c r="P88" t="str">
        <f>TEXT(Main[[#This Row],[Order Date]], "ddd")</f>
        <v>Sun</v>
      </c>
    </row>
    <row r="89" spans="1:16" x14ac:dyDescent="0.25">
      <c r="A89" t="s">
        <v>28</v>
      </c>
      <c r="B89" t="s">
        <v>64</v>
      </c>
      <c r="C89" t="s">
        <v>16</v>
      </c>
      <c r="D89" t="s">
        <v>17</v>
      </c>
      <c r="E89" t="s">
        <v>35</v>
      </c>
      <c r="F89" s="3">
        <v>41700</v>
      </c>
      <c r="G89">
        <v>494747245</v>
      </c>
      <c r="H89" s="3">
        <v>41718</v>
      </c>
      <c r="I89">
        <v>5559</v>
      </c>
      <c r="J89">
        <v>5559</v>
      </c>
      <c r="K89">
        <v>255.28</v>
      </c>
      <c r="L89">
        <v>159.41999999999999</v>
      </c>
      <c r="M89">
        <v>1419101.52</v>
      </c>
      <c r="N89">
        <v>886215.78</v>
      </c>
      <c r="O89">
        <v>532885.74</v>
      </c>
      <c r="P89" t="str">
        <f>TEXT(Main[[#This Row],[Order Date]], "ddd")</f>
        <v>Sun</v>
      </c>
    </row>
    <row r="90" spans="1:16" x14ac:dyDescent="0.25">
      <c r="A90" t="s">
        <v>71</v>
      </c>
      <c r="B90" t="s">
        <v>109</v>
      </c>
      <c r="C90" t="s">
        <v>30</v>
      </c>
      <c r="D90" t="s">
        <v>22</v>
      </c>
      <c r="E90" t="s">
        <v>35</v>
      </c>
      <c r="F90" s="3">
        <v>41029</v>
      </c>
      <c r="G90">
        <v>513417565</v>
      </c>
      <c r="H90" s="3">
        <v>41047</v>
      </c>
      <c r="I90">
        <v>522</v>
      </c>
      <c r="J90">
        <v>522</v>
      </c>
      <c r="K90">
        <v>9.33</v>
      </c>
      <c r="L90">
        <v>6.92</v>
      </c>
      <c r="M90">
        <v>4870.26</v>
      </c>
      <c r="N90">
        <v>3612.24</v>
      </c>
      <c r="O90">
        <v>1258.02</v>
      </c>
      <c r="P90" t="str">
        <f>TEXT(Main[[#This Row],[Order Date]], "ddd")</f>
        <v>Mon</v>
      </c>
    </row>
    <row r="91" spans="1:16" x14ac:dyDescent="0.25">
      <c r="A91" t="s">
        <v>24</v>
      </c>
      <c r="B91" t="s">
        <v>110</v>
      </c>
      <c r="C91" t="s">
        <v>52</v>
      </c>
      <c r="D91" t="s">
        <v>17</v>
      </c>
      <c r="E91" t="s">
        <v>23</v>
      </c>
      <c r="F91" s="3">
        <v>42666</v>
      </c>
      <c r="G91">
        <v>345718562</v>
      </c>
      <c r="H91" s="3">
        <v>42699</v>
      </c>
      <c r="I91">
        <v>4660</v>
      </c>
      <c r="J91">
        <v>4660</v>
      </c>
      <c r="K91">
        <v>47.45</v>
      </c>
      <c r="L91">
        <v>31.79</v>
      </c>
      <c r="M91">
        <v>221117</v>
      </c>
      <c r="N91">
        <v>148141.4</v>
      </c>
      <c r="O91">
        <v>72975.600000000006</v>
      </c>
      <c r="P91" t="str">
        <f>TEXT(Main[[#This Row],[Order Date]], "ddd")</f>
        <v>Sun</v>
      </c>
    </row>
    <row r="92" spans="1:16" x14ac:dyDescent="0.25">
      <c r="A92" t="s">
        <v>28</v>
      </c>
      <c r="B92" t="s">
        <v>84</v>
      </c>
      <c r="C92" t="s">
        <v>26</v>
      </c>
      <c r="D92" t="s">
        <v>17</v>
      </c>
      <c r="E92" t="s">
        <v>18</v>
      </c>
      <c r="F92" s="3">
        <v>42533</v>
      </c>
      <c r="G92">
        <v>621386563</v>
      </c>
      <c r="H92" s="3">
        <v>42718</v>
      </c>
      <c r="I92">
        <v>948</v>
      </c>
      <c r="J92">
        <v>948</v>
      </c>
      <c r="K92">
        <v>651.21</v>
      </c>
      <c r="L92">
        <v>524.96</v>
      </c>
      <c r="M92">
        <v>617347.07999999996</v>
      </c>
      <c r="N92">
        <v>497662.08</v>
      </c>
      <c r="O92">
        <v>119685</v>
      </c>
      <c r="P92" t="str">
        <f>TEXT(Main[[#This Row],[Order Date]], "ddd")</f>
        <v>Sun</v>
      </c>
    </row>
    <row r="93" spans="1:16" x14ac:dyDescent="0.25">
      <c r="A93" t="s">
        <v>14</v>
      </c>
      <c r="B93" t="s">
        <v>67</v>
      </c>
      <c r="C93" t="s">
        <v>52</v>
      </c>
      <c r="D93" t="s">
        <v>17</v>
      </c>
      <c r="E93" t="s">
        <v>18</v>
      </c>
      <c r="F93" s="3">
        <v>41827</v>
      </c>
      <c r="G93">
        <v>240470397</v>
      </c>
      <c r="H93" s="3">
        <v>41950</v>
      </c>
      <c r="I93">
        <v>9389</v>
      </c>
      <c r="J93">
        <v>9389</v>
      </c>
      <c r="K93">
        <v>47.45</v>
      </c>
      <c r="L93">
        <v>31.79</v>
      </c>
      <c r="M93">
        <v>445508.05</v>
      </c>
      <c r="N93">
        <v>298476.31</v>
      </c>
      <c r="O93">
        <v>147031.74</v>
      </c>
      <c r="P93" t="str">
        <f>TEXT(Main[[#This Row],[Order Date]], "ddd")</f>
        <v>Mon</v>
      </c>
    </row>
    <row r="94" spans="1:16" x14ac:dyDescent="0.25">
      <c r="A94" t="s">
        <v>71</v>
      </c>
      <c r="B94" t="s">
        <v>75</v>
      </c>
      <c r="C94" t="s">
        <v>26</v>
      </c>
      <c r="D94" t="s">
        <v>22</v>
      </c>
      <c r="E94" t="s">
        <v>35</v>
      </c>
      <c r="F94" s="3">
        <v>41073</v>
      </c>
      <c r="G94">
        <v>423331391</v>
      </c>
      <c r="H94" s="3">
        <v>41114</v>
      </c>
      <c r="I94">
        <v>2021</v>
      </c>
      <c r="J94">
        <v>2021</v>
      </c>
      <c r="K94">
        <v>651.21</v>
      </c>
      <c r="L94">
        <v>524.96</v>
      </c>
      <c r="M94">
        <v>1316095.4099999999</v>
      </c>
      <c r="N94">
        <v>1060944.1599999999</v>
      </c>
      <c r="O94">
        <v>255151.25</v>
      </c>
      <c r="P94" t="str">
        <f>TEXT(Main[[#This Row],[Order Date]], "ddd")</f>
        <v>Wed</v>
      </c>
    </row>
    <row r="95" spans="1:16" x14ac:dyDescent="0.25">
      <c r="A95" t="s">
        <v>24</v>
      </c>
      <c r="B95" t="s">
        <v>111</v>
      </c>
      <c r="C95" t="s">
        <v>50</v>
      </c>
      <c r="D95" t="s">
        <v>22</v>
      </c>
      <c r="E95" t="s">
        <v>18</v>
      </c>
      <c r="F95" s="3">
        <v>40508</v>
      </c>
      <c r="G95">
        <v>660643374</v>
      </c>
      <c r="H95" s="3">
        <v>40537</v>
      </c>
      <c r="I95">
        <v>7910</v>
      </c>
      <c r="J95">
        <v>7910</v>
      </c>
      <c r="K95">
        <v>437.2</v>
      </c>
      <c r="L95">
        <v>263.33</v>
      </c>
      <c r="M95">
        <v>3458252</v>
      </c>
      <c r="N95">
        <v>2082940.3</v>
      </c>
      <c r="O95">
        <v>1375311.7</v>
      </c>
      <c r="P95" t="str">
        <f>TEXT(Main[[#This Row],[Order Date]], "ddd")</f>
        <v>Fri</v>
      </c>
    </row>
    <row r="96" spans="1:16" x14ac:dyDescent="0.25">
      <c r="A96" t="s">
        <v>19</v>
      </c>
      <c r="B96" t="s">
        <v>112</v>
      </c>
      <c r="C96" t="s">
        <v>52</v>
      </c>
      <c r="D96" t="s">
        <v>17</v>
      </c>
      <c r="E96" t="s">
        <v>23</v>
      </c>
      <c r="F96" s="3">
        <v>40757</v>
      </c>
      <c r="G96">
        <v>963392674</v>
      </c>
      <c r="H96" s="3">
        <v>40623</v>
      </c>
      <c r="I96">
        <v>8156</v>
      </c>
      <c r="J96">
        <v>8156</v>
      </c>
      <c r="K96">
        <v>47.45</v>
      </c>
      <c r="L96">
        <v>31.79</v>
      </c>
      <c r="M96">
        <v>387002.2</v>
      </c>
      <c r="N96">
        <v>259279.24</v>
      </c>
      <c r="O96">
        <v>127722.96</v>
      </c>
      <c r="P96" t="str">
        <f>TEXT(Main[[#This Row],[Order Date]], "ddd")</f>
        <v>Tue</v>
      </c>
    </row>
    <row r="97" spans="1:16" x14ac:dyDescent="0.25">
      <c r="A97" t="s">
        <v>28</v>
      </c>
      <c r="B97" t="s">
        <v>63</v>
      </c>
      <c r="C97" t="s">
        <v>44</v>
      </c>
      <c r="D97" t="s">
        <v>22</v>
      </c>
      <c r="E97" t="s">
        <v>35</v>
      </c>
      <c r="F97" s="3">
        <v>40750</v>
      </c>
      <c r="G97">
        <v>512878119</v>
      </c>
      <c r="H97" s="3">
        <v>40611</v>
      </c>
      <c r="I97">
        <v>888</v>
      </c>
      <c r="J97">
        <v>888</v>
      </c>
      <c r="K97">
        <v>109.28</v>
      </c>
      <c r="L97">
        <v>35.840000000000003</v>
      </c>
      <c r="M97">
        <v>97040.639999999999</v>
      </c>
      <c r="N97">
        <v>31825.919999999998</v>
      </c>
      <c r="O97">
        <v>65214.720000000001</v>
      </c>
      <c r="P97" t="str">
        <f>TEXT(Main[[#This Row],[Order Date]], "ddd")</f>
        <v>Tue</v>
      </c>
    </row>
    <row r="98" spans="1:16" x14ac:dyDescent="0.25">
      <c r="A98" t="s">
        <v>41</v>
      </c>
      <c r="B98" t="s">
        <v>113</v>
      </c>
      <c r="C98" t="s">
        <v>30</v>
      </c>
      <c r="D98" t="s">
        <v>17</v>
      </c>
      <c r="E98" t="s">
        <v>27</v>
      </c>
      <c r="F98" s="3">
        <v>40858</v>
      </c>
      <c r="G98">
        <v>810711038</v>
      </c>
      <c r="H98" s="3">
        <v>40905</v>
      </c>
      <c r="I98">
        <v>6267</v>
      </c>
      <c r="J98">
        <v>6267</v>
      </c>
      <c r="K98">
        <v>9.33</v>
      </c>
      <c r="L98">
        <v>6.92</v>
      </c>
      <c r="M98">
        <v>58471.11</v>
      </c>
      <c r="N98">
        <v>43367.64</v>
      </c>
      <c r="O98">
        <v>15103.47</v>
      </c>
      <c r="P98" t="str">
        <f>TEXT(Main[[#This Row],[Order Date]], "ddd")</f>
        <v>Fri</v>
      </c>
    </row>
    <row r="99" spans="1:16" x14ac:dyDescent="0.25">
      <c r="A99" t="s">
        <v>28</v>
      </c>
      <c r="B99" t="s">
        <v>84</v>
      </c>
      <c r="C99" t="s">
        <v>37</v>
      </c>
      <c r="D99" t="s">
        <v>17</v>
      </c>
      <c r="E99" t="s">
        <v>23</v>
      </c>
      <c r="F99" s="3">
        <v>42375</v>
      </c>
      <c r="G99">
        <v>728815257</v>
      </c>
      <c r="H99" s="3">
        <v>42550</v>
      </c>
      <c r="I99">
        <v>1485</v>
      </c>
      <c r="J99">
        <v>1485</v>
      </c>
      <c r="K99">
        <v>154.06</v>
      </c>
      <c r="L99">
        <v>90.93</v>
      </c>
      <c r="M99">
        <v>228779.1</v>
      </c>
      <c r="N99">
        <v>135031.04999999999</v>
      </c>
      <c r="O99">
        <v>93748.05</v>
      </c>
      <c r="P99" t="str">
        <f>TEXT(Main[[#This Row],[Order Date]], "ddd")</f>
        <v>Wed</v>
      </c>
    </row>
    <row r="100" spans="1:16" x14ac:dyDescent="0.25">
      <c r="A100" t="s">
        <v>98</v>
      </c>
      <c r="B100" t="s">
        <v>99</v>
      </c>
      <c r="C100" t="s">
        <v>39</v>
      </c>
      <c r="D100" t="s">
        <v>17</v>
      </c>
      <c r="E100" t="s">
        <v>35</v>
      </c>
      <c r="F100" s="3">
        <v>42215</v>
      </c>
      <c r="G100">
        <v>559427106</v>
      </c>
      <c r="H100" s="3">
        <v>42224</v>
      </c>
      <c r="I100">
        <v>5767</v>
      </c>
      <c r="J100">
        <v>5767</v>
      </c>
      <c r="K100">
        <v>81.73</v>
      </c>
      <c r="L100">
        <v>56.67</v>
      </c>
      <c r="M100">
        <v>471336.91</v>
      </c>
      <c r="N100">
        <v>326815.89</v>
      </c>
      <c r="O100">
        <v>144521.01999999999</v>
      </c>
      <c r="P100" t="str">
        <f>TEXT(Main[[#This Row],[Order Date]], "ddd")</f>
        <v>Thu</v>
      </c>
    </row>
    <row r="101" spans="1:16" x14ac:dyDescent="0.25">
      <c r="A101" t="s">
        <v>28</v>
      </c>
      <c r="B101" t="s">
        <v>114</v>
      </c>
      <c r="C101" t="s">
        <v>34</v>
      </c>
      <c r="D101" t="s">
        <v>17</v>
      </c>
      <c r="E101" t="s">
        <v>27</v>
      </c>
      <c r="F101" s="3">
        <v>41184</v>
      </c>
      <c r="G101">
        <v>665095412</v>
      </c>
      <c r="H101" s="3">
        <v>40954</v>
      </c>
      <c r="I101">
        <v>5367</v>
      </c>
      <c r="J101">
        <v>5367</v>
      </c>
      <c r="K101">
        <v>668.27</v>
      </c>
      <c r="L101">
        <v>502.54</v>
      </c>
      <c r="M101">
        <v>3586605.09</v>
      </c>
      <c r="N101">
        <v>2697132.18</v>
      </c>
      <c r="O101">
        <v>889472.91</v>
      </c>
      <c r="P101" t="str">
        <f>TEXT(Main[[#This Row],[Order Date]], "ddd")</f>
        <v>Tue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9DBE9-3E95-4E0E-AE5D-B2EED6277A17}">
  <dimension ref="A3:E16"/>
  <sheetViews>
    <sheetView workbookViewId="0">
      <selection activeCell="C25" sqref="C25"/>
    </sheetView>
  </sheetViews>
  <sheetFormatPr defaultRowHeight="13.2" x14ac:dyDescent="0.25"/>
  <cols>
    <col min="1" max="1" width="13.44140625" bestFit="1" customWidth="1"/>
    <col min="2" max="2" width="17.5546875" bestFit="1" customWidth="1"/>
    <col min="4" max="4" width="13.44140625" bestFit="1" customWidth="1"/>
    <col min="5" max="5" width="14.44140625" bestFit="1" customWidth="1"/>
  </cols>
  <sheetData>
    <row r="3" spans="1:5" x14ac:dyDescent="0.25">
      <c r="A3" s="4" t="s">
        <v>117</v>
      </c>
      <c r="B3" t="s">
        <v>158</v>
      </c>
      <c r="D3" t="s">
        <v>2</v>
      </c>
      <c r="E3" t="s">
        <v>13</v>
      </c>
    </row>
    <row r="4" spans="1:5" x14ac:dyDescent="0.25">
      <c r="A4" s="5" t="s">
        <v>16</v>
      </c>
      <c r="B4" s="11">
        <v>3886643.7</v>
      </c>
      <c r="D4" t="s">
        <v>50</v>
      </c>
      <c r="E4" s="10">
        <v>14556048.66</v>
      </c>
    </row>
    <row r="5" spans="1:5" x14ac:dyDescent="0.25">
      <c r="A5" s="5" t="s">
        <v>52</v>
      </c>
      <c r="B5" s="11">
        <v>888047.27999999991</v>
      </c>
      <c r="D5" t="s">
        <v>34</v>
      </c>
      <c r="E5" s="10">
        <v>7412605.7100000009</v>
      </c>
    </row>
    <row r="6" spans="1:5" x14ac:dyDescent="0.25">
      <c r="A6" s="5" t="s">
        <v>21</v>
      </c>
      <c r="B6" s="11">
        <v>2292443.4299999997</v>
      </c>
      <c r="D6" t="s">
        <v>26</v>
      </c>
      <c r="E6" s="10">
        <v>5929583.75</v>
      </c>
    </row>
    <row r="7" spans="1:5" x14ac:dyDescent="0.25">
      <c r="A7" s="5" t="s">
        <v>44</v>
      </c>
      <c r="B7" s="11">
        <v>5233334.4000000004</v>
      </c>
      <c r="D7" t="s">
        <v>44</v>
      </c>
      <c r="E7" s="10">
        <v>5233334.4000000004</v>
      </c>
    </row>
    <row r="8" spans="1:5" x14ac:dyDescent="0.25">
      <c r="A8" s="5" t="s">
        <v>50</v>
      </c>
      <c r="B8" s="11">
        <v>14556048.66</v>
      </c>
      <c r="D8" t="s">
        <v>16</v>
      </c>
      <c r="E8" s="10">
        <v>3886643.7</v>
      </c>
    </row>
    <row r="9" spans="1:5" x14ac:dyDescent="0.25">
      <c r="A9" s="5" t="s">
        <v>30</v>
      </c>
      <c r="B9" s="11">
        <v>120495.18</v>
      </c>
      <c r="D9" t="s">
        <v>21</v>
      </c>
      <c r="E9" s="10">
        <v>2292443.4299999997</v>
      </c>
    </row>
    <row r="10" spans="1:5" x14ac:dyDescent="0.25">
      <c r="A10" s="5" t="s">
        <v>34</v>
      </c>
      <c r="B10" s="11">
        <v>7412605.7100000009</v>
      </c>
      <c r="D10" t="s">
        <v>37</v>
      </c>
      <c r="E10" s="10">
        <v>1265819.6300000001</v>
      </c>
    </row>
    <row r="11" spans="1:5" x14ac:dyDescent="0.25">
      <c r="A11" s="5" t="s">
        <v>55</v>
      </c>
      <c r="B11" s="11">
        <v>610610</v>
      </c>
      <c r="D11" t="s">
        <v>39</v>
      </c>
      <c r="E11" s="10">
        <v>1220622.48</v>
      </c>
    </row>
    <row r="12" spans="1:5" x14ac:dyDescent="0.25">
      <c r="A12" s="5" t="s">
        <v>26</v>
      </c>
      <c r="B12" s="11">
        <v>5929583.75</v>
      </c>
      <c r="D12" t="s">
        <v>52</v>
      </c>
      <c r="E12" s="10">
        <v>888047.27999999991</v>
      </c>
    </row>
    <row r="13" spans="1:5" x14ac:dyDescent="0.25">
      <c r="A13" s="5" t="s">
        <v>39</v>
      </c>
      <c r="B13" s="11">
        <v>1220622.48</v>
      </c>
      <c r="D13" t="s">
        <v>58</v>
      </c>
      <c r="E13" s="10">
        <v>751944.18</v>
      </c>
    </row>
    <row r="14" spans="1:5" x14ac:dyDescent="0.25">
      <c r="A14" s="5" t="s">
        <v>58</v>
      </c>
      <c r="B14" s="11">
        <v>751944.18</v>
      </c>
      <c r="D14" t="s">
        <v>55</v>
      </c>
      <c r="E14" s="10">
        <v>610610</v>
      </c>
    </row>
    <row r="15" spans="1:5" x14ac:dyDescent="0.25">
      <c r="A15" s="5" t="s">
        <v>37</v>
      </c>
      <c r="B15" s="11">
        <v>1265819.6300000001</v>
      </c>
      <c r="D15" t="s">
        <v>30</v>
      </c>
      <c r="E15" s="10">
        <v>120495.18</v>
      </c>
    </row>
    <row r="16" spans="1:5" x14ac:dyDescent="0.25">
      <c r="A16" s="5" t="s">
        <v>118</v>
      </c>
      <c r="B16" s="11">
        <v>44168198.399999999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93E-B114-4781-B074-58A6AFCBE2A9}">
  <dimension ref="A3:E11"/>
  <sheetViews>
    <sheetView workbookViewId="0">
      <selection activeCell="L28" sqref="L28"/>
    </sheetView>
  </sheetViews>
  <sheetFormatPr defaultRowHeight="13.2" x14ac:dyDescent="0.25"/>
  <cols>
    <col min="1" max="1" width="13.33203125" bestFit="1" customWidth="1"/>
    <col min="2" max="2" width="16.77734375" bestFit="1" customWidth="1"/>
    <col min="4" max="4" width="10.6640625" customWidth="1"/>
    <col min="5" max="5" width="15.33203125" customWidth="1"/>
  </cols>
  <sheetData>
    <row r="3" spans="1:5" x14ac:dyDescent="0.25">
      <c r="A3" s="4" t="s">
        <v>117</v>
      </c>
      <c r="B3" t="s">
        <v>149</v>
      </c>
      <c r="D3" t="s">
        <v>116</v>
      </c>
      <c r="E3" t="s">
        <v>157</v>
      </c>
    </row>
    <row r="4" spans="1:5" x14ac:dyDescent="0.25">
      <c r="A4" s="5" t="s">
        <v>150</v>
      </c>
      <c r="B4">
        <v>54688</v>
      </c>
      <c r="D4" t="s">
        <v>151</v>
      </c>
      <c r="E4" s="10">
        <v>121165</v>
      </c>
    </row>
    <row r="5" spans="1:5" x14ac:dyDescent="0.25">
      <c r="A5" s="5" t="s">
        <v>151</v>
      </c>
      <c r="B5">
        <v>121165</v>
      </c>
      <c r="D5" t="s">
        <v>155</v>
      </c>
      <c r="E5" s="10">
        <v>88389</v>
      </c>
    </row>
    <row r="6" spans="1:5" x14ac:dyDescent="0.25">
      <c r="A6" s="5" t="s">
        <v>152</v>
      </c>
      <c r="B6">
        <v>70027</v>
      </c>
      <c r="D6" t="s">
        <v>154</v>
      </c>
      <c r="E6" s="10">
        <v>86040</v>
      </c>
    </row>
    <row r="7" spans="1:5" x14ac:dyDescent="0.25">
      <c r="A7" s="5" t="s">
        <v>153</v>
      </c>
      <c r="B7">
        <v>29795</v>
      </c>
      <c r="D7" t="s">
        <v>152</v>
      </c>
      <c r="E7" s="10">
        <v>70027</v>
      </c>
    </row>
    <row r="8" spans="1:5" x14ac:dyDescent="0.25">
      <c r="A8" s="5" t="s">
        <v>154</v>
      </c>
      <c r="B8">
        <v>86040</v>
      </c>
      <c r="D8" t="s">
        <v>156</v>
      </c>
      <c r="E8" s="10">
        <v>62767</v>
      </c>
    </row>
    <row r="9" spans="1:5" x14ac:dyDescent="0.25">
      <c r="A9" s="5" t="s">
        <v>155</v>
      </c>
      <c r="B9">
        <v>88389</v>
      </c>
      <c r="D9" t="s">
        <v>150</v>
      </c>
      <c r="E9" s="10">
        <v>54688</v>
      </c>
    </row>
    <row r="10" spans="1:5" x14ac:dyDescent="0.25">
      <c r="A10" s="5" t="s">
        <v>156</v>
      </c>
      <c r="B10">
        <v>62767</v>
      </c>
      <c r="D10" t="s">
        <v>153</v>
      </c>
      <c r="E10" s="10">
        <v>29795</v>
      </c>
    </row>
    <row r="11" spans="1:5" x14ac:dyDescent="0.25">
      <c r="A11" s="5" t="s">
        <v>118</v>
      </c>
      <c r="B11">
        <v>512871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0BB98-9C8A-46BE-A413-7349F4EF158D}">
  <dimension ref="A3:F11"/>
  <sheetViews>
    <sheetView workbookViewId="0">
      <selection activeCell="M27" sqref="M27"/>
    </sheetView>
  </sheetViews>
  <sheetFormatPr defaultRowHeight="13.2" x14ac:dyDescent="0.25"/>
  <cols>
    <col min="1" max="1" width="13.33203125" bestFit="1" customWidth="1"/>
    <col min="2" max="2" width="20.33203125" bestFit="1" customWidth="1"/>
    <col min="5" max="5" width="11.21875" bestFit="1" customWidth="1"/>
    <col min="6" max="6" width="15.77734375" bestFit="1" customWidth="1"/>
  </cols>
  <sheetData>
    <row r="3" spans="1:6" x14ac:dyDescent="0.25">
      <c r="A3" s="4" t="s">
        <v>117</v>
      </c>
      <c r="B3" t="s">
        <v>139</v>
      </c>
      <c r="E3" t="s">
        <v>116</v>
      </c>
      <c r="F3" t="s">
        <v>11</v>
      </c>
    </row>
    <row r="4" spans="1:6" x14ac:dyDescent="0.25">
      <c r="A4" s="5" t="s">
        <v>150</v>
      </c>
      <c r="B4" s="11">
        <v>11973172.229999999</v>
      </c>
      <c r="E4" t="s">
        <v>152</v>
      </c>
      <c r="F4" s="10">
        <v>29349204.09</v>
      </c>
    </row>
    <row r="5" spans="1:6" x14ac:dyDescent="0.25">
      <c r="A5" s="5" t="s">
        <v>151</v>
      </c>
      <c r="B5" s="11">
        <v>26858089.93</v>
      </c>
      <c r="E5" t="s">
        <v>151</v>
      </c>
      <c r="F5" s="10">
        <v>26858089.93</v>
      </c>
    </row>
    <row r="6" spans="1:6" x14ac:dyDescent="0.25">
      <c r="A6" s="5" t="s">
        <v>152</v>
      </c>
      <c r="B6" s="11">
        <v>29349204.09</v>
      </c>
      <c r="E6" t="s">
        <v>155</v>
      </c>
      <c r="F6" s="10">
        <v>25797929.41</v>
      </c>
    </row>
    <row r="7" spans="1:6" x14ac:dyDescent="0.25">
      <c r="A7" s="5" t="s">
        <v>153</v>
      </c>
      <c r="B7" s="11">
        <v>8419985.0199999996</v>
      </c>
      <c r="E7" t="s">
        <v>154</v>
      </c>
      <c r="F7" s="10">
        <v>19616572.390000001</v>
      </c>
    </row>
    <row r="8" spans="1:6" x14ac:dyDescent="0.25">
      <c r="A8" s="5" t="s">
        <v>154</v>
      </c>
      <c r="B8" s="11">
        <v>19616572.390000001</v>
      </c>
      <c r="E8" t="s">
        <v>156</v>
      </c>
      <c r="F8" s="10">
        <v>15333815.24</v>
      </c>
    </row>
    <row r="9" spans="1:6" x14ac:dyDescent="0.25">
      <c r="A9" s="5" t="s">
        <v>155</v>
      </c>
      <c r="B9" s="11">
        <v>25797929.41</v>
      </c>
      <c r="E9" t="s">
        <v>150</v>
      </c>
      <c r="F9" s="10">
        <v>11973172.229999999</v>
      </c>
    </row>
    <row r="10" spans="1:6" x14ac:dyDescent="0.25">
      <c r="A10" s="5" t="s">
        <v>156</v>
      </c>
      <c r="B10" s="11">
        <v>15333815.24</v>
      </c>
      <c r="E10" t="s">
        <v>153</v>
      </c>
      <c r="F10" s="10">
        <v>8419985.0199999996</v>
      </c>
    </row>
    <row r="11" spans="1:6" x14ac:dyDescent="0.25">
      <c r="A11" s="5" t="s">
        <v>118</v>
      </c>
      <c r="B11" s="11">
        <v>137348768.31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AADE-2D78-45C6-86E4-9098956DDA94}">
  <dimension ref="A3:F16"/>
  <sheetViews>
    <sheetView workbookViewId="0">
      <selection activeCell="S13" sqref="S13"/>
    </sheetView>
  </sheetViews>
  <sheetFormatPr defaultRowHeight="13.2" x14ac:dyDescent="0.25"/>
  <cols>
    <col min="1" max="1" width="13.33203125" bestFit="1" customWidth="1"/>
    <col min="2" max="2" width="20.33203125" bestFit="1" customWidth="1"/>
    <col min="6" max="6" width="14.21875" customWidth="1"/>
  </cols>
  <sheetData>
    <row r="3" spans="1:6" x14ac:dyDescent="0.25">
      <c r="A3" s="4" t="s">
        <v>117</v>
      </c>
      <c r="B3" t="s">
        <v>139</v>
      </c>
      <c r="E3" t="s">
        <v>141</v>
      </c>
      <c r="F3" t="s">
        <v>11</v>
      </c>
    </row>
    <row r="4" spans="1:6" x14ac:dyDescent="0.25">
      <c r="A4" s="5" t="s">
        <v>127</v>
      </c>
      <c r="B4" s="11">
        <v>16997468.120000001</v>
      </c>
      <c r="E4" t="s">
        <v>133</v>
      </c>
      <c r="F4" s="10">
        <v>18289213.260000002</v>
      </c>
    </row>
    <row r="5" spans="1:6" x14ac:dyDescent="0.25">
      <c r="A5" s="5" t="s">
        <v>128</v>
      </c>
      <c r="B5" s="11">
        <v>7746403.0700000003</v>
      </c>
      <c r="E5" t="s">
        <v>127</v>
      </c>
      <c r="F5" s="10">
        <v>16997468.120000001</v>
      </c>
    </row>
    <row r="6" spans="1:6" x14ac:dyDescent="0.25">
      <c r="A6" s="5" t="s">
        <v>129</v>
      </c>
      <c r="B6" s="11">
        <v>3447509.44</v>
      </c>
      <c r="E6" t="s">
        <v>136</v>
      </c>
      <c r="F6" s="10">
        <v>16890493.039999999</v>
      </c>
    </row>
    <row r="7" spans="1:6" x14ac:dyDescent="0.25">
      <c r="A7" s="5" t="s">
        <v>130</v>
      </c>
      <c r="B7" s="11">
        <v>9789310.1700000018</v>
      </c>
      <c r="E7" t="s">
        <v>131</v>
      </c>
      <c r="F7" s="10">
        <v>15577974.01</v>
      </c>
    </row>
    <row r="8" spans="1:6" x14ac:dyDescent="0.25">
      <c r="A8" s="5" t="s">
        <v>131</v>
      </c>
      <c r="B8" s="11">
        <v>15577974.01</v>
      </c>
      <c r="E8" t="s">
        <v>137</v>
      </c>
      <c r="F8" s="10">
        <v>15355888.609999999</v>
      </c>
    </row>
    <row r="9" spans="1:6" x14ac:dyDescent="0.25">
      <c r="A9" s="5" t="s">
        <v>132</v>
      </c>
      <c r="B9" s="11">
        <v>12498825.130000001</v>
      </c>
      <c r="E9" t="s">
        <v>132</v>
      </c>
      <c r="F9" s="10">
        <v>12498825.130000001</v>
      </c>
    </row>
    <row r="10" spans="1:6" x14ac:dyDescent="0.25">
      <c r="A10" s="5" t="s">
        <v>133</v>
      </c>
      <c r="B10" s="11">
        <v>18289213.260000002</v>
      </c>
      <c r="E10" t="s">
        <v>130</v>
      </c>
      <c r="F10" s="10">
        <v>9789310.1700000018</v>
      </c>
    </row>
    <row r="11" spans="1:6" x14ac:dyDescent="0.25">
      <c r="A11" s="5" t="s">
        <v>134</v>
      </c>
      <c r="B11" s="11">
        <v>8688923.1699999999</v>
      </c>
      <c r="E11" t="s">
        <v>134</v>
      </c>
      <c r="F11" s="10">
        <v>8688923.1699999999</v>
      </c>
    </row>
    <row r="12" spans="1:6" x14ac:dyDescent="0.25">
      <c r="A12" s="5" t="s">
        <v>135</v>
      </c>
      <c r="B12" s="11">
        <v>5434645.25</v>
      </c>
      <c r="E12" t="s">
        <v>128</v>
      </c>
      <c r="F12" s="10">
        <v>7746403.0700000003</v>
      </c>
    </row>
    <row r="13" spans="1:6" x14ac:dyDescent="0.25">
      <c r="A13" s="5" t="s">
        <v>136</v>
      </c>
      <c r="B13" s="11">
        <v>16890493.039999999</v>
      </c>
      <c r="E13" t="s">
        <v>138</v>
      </c>
      <c r="F13" s="10">
        <v>6632115.04</v>
      </c>
    </row>
    <row r="14" spans="1:6" x14ac:dyDescent="0.25">
      <c r="A14" s="5" t="s">
        <v>137</v>
      </c>
      <c r="B14" s="11">
        <v>15355888.609999999</v>
      </c>
      <c r="E14" t="s">
        <v>135</v>
      </c>
      <c r="F14" s="10">
        <v>5434645.25</v>
      </c>
    </row>
    <row r="15" spans="1:6" x14ac:dyDescent="0.25">
      <c r="A15" s="5" t="s">
        <v>138</v>
      </c>
      <c r="B15" s="11">
        <v>6632115.04</v>
      </c>
      <c r="E15" t="s">
        <v>129</v>
      </c>
      <c r="F15" s="10">
        <v>3447509.44</v>
      </c>
    </row>
    <row r="16" spans="1:6" x14ac:dyDescent="0.25">
      <c r="A16" s="5" t="s">
        <v>118</v>
      </c>
      <c r="B16" s="11">
        <v>137348768.31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D22CC-12D7-4357-A4A2-BEFEC5EEE351}">
  <dimension ref="A3:E16"/>
  <sheetViews>
    <sheetView workbookViewId="0">
      <selection activeCell="T11" sqref="T11"/>
    </sheetView>
  </sheetViews>
  <sheetFormatPr defaultRowHeight="13.2" x14ac:dyDescent="0.25"/>
  <cols>
    <col min="1" max="1" width="13.33203125" bestFit="1" customWidth="1"/>
    <col min="2" max="2" width="16.77734375" bestFit="1" customWidth="1"/>
    <col min="4" max="4" width="12.109375" customWidth="1"/>
    <col min="5" max="5" width="17.33203125" customWidth="1"/>
  </cols>
  <sheetData>
    <row r="3" spans="1:5" x14ac:dyDescent="0.25">
      <c r="A3" s="4" t="s">
        <v>117</v>
      </c>
      <c r="B3" t="s">
        <v>149</v>
      </c>
      <c r="D3" t="s">
        <v>141</v>
      </c>
      <c r="E3" t="s">
        <v>157</v>
      </c>
    </row>
    <row r="4" spans="1:5" x14ac:dyDescent="0.25">
      <c r="A4" s="5" t="s">
        <v>127</v>
      </c>
      <c r="B4">
        <v>48794</v>
      </c>
      <c r="D4" t="s">
        <v>133</v>
      </c>
      <c r="E4" s="10">
        <v>83395</v>
      </c>
    </row>
    <row r="5" spans="1:5" x14ac:dyDescent="0.25">
      <c r="A5" s="5" t="s">
        <v>128</v>
      </c>
      <c r="B5">
        <v>33700</v>
      </c>
      <c r="D5" t="s">
        <v>136</v>
      </c>
      <c r="E5" s="10">
        <v>56191</v>
      </c>
    </row>
    <row r="6" spans="1:5" x14ac:dyDescent="0.25">
      <c r="A6" s="5" t="s">
        <v>129</v>
      </c>
      <c r="B6">
        <v>17041</v>
      </c>
      <c r="D6" t="s">
        <v>131</v>
      </c>
      <c r="E6" s="10">
        <v>54745</v>
      </c>
    </row>
    <row r="7" spans="1:5" x14ac:dyDescent="0.25">
      <c r="A7" s="5" t="s">
        <v>130</v>
      </c>
      <c r="B7">
        <v>32386</v>
      </c>
      <c r="D7" t="s">
        <v>134</v>
      </c>
      <c r="E7" s="10">
        <v>50947</v>
      </c>
    </row>
    <row r="8" spans="1:5" x14ac:dyDescent="0.25">
      <c r="A8" s="5" t="s">
        <v>131</v>
      </c>
      <c r="B8">
        <v>54745</v>
      </c>
      <c r="D8" t="s">
        <v>137</v>
      </c>
      <c r="E8" s="10">
        <v>49547</v>
      </c>
    </row>
    <row r="9" spans="1:5" x14ac:dyDescent="0.25">
      <c r="A9" s="5" t="s">
        <v>132</v>
      </c>
      <c r="B9">
        <v>42434</v>
      </c>
      <c r="D9" t="s">
        <v>127</v>
      </c>
      <c r="E9" s="10">
        <v>48794</v>
      </c>
    </row>
    <row r="10" spans="1:5" x14ac:dyDescent="0.25">
      <c r="A10" s="5" t="s">
        <v>133</v>
      </c>
      <c r="B10">
        <v>83395</v>
      </c>
      <c r="D10" t="s">
        <v>132</v>
      </c>
      <c r="E10" s="10">
        <v>42434</v>
      </c>
    </row>
    <row r="11" spans="1:5" x14ac:dyDescent="0.25">
      <c r="A11" s="5" t="s">
        <v>134</v>
      </c>
      <c r="B11">
        <v>50947</v>
      </c>
      <c r="D11" t="s">
        <v>128</v>
      </c>
      <c r="E11" s="10">
        <v>33700</v>
      </c>
    </row>
    <row r="12" spans="1:5" x14ac:dyDescent="0.25">
      <c r="A12" s="5" t="s">
        <v>135</v>
      </c>
      <c r="B12">
        <v>28596</v>
      </c>
      <c r="D12" t="s">
        <v>130</v>
      </c>
      <c r="E12" s="10">
        <v>32386</v>
      </c>
    </row>
    <row r="13" spans="1:5" x14ac:dyDescent="0.25">
      <c r="A13" s="5" t="s">
        <v>136</v>
      </c>
      <c r="B13">
        <v>56191</v>
      </c>
      <c r="D13" t="s">
        <v>135</v>
      </c>
      <c r="E13" s="10">
        <v>28596</v>
      </c>
    </row>
    <row r="14" spans="1:5" x14ac:dyDescent="0.25">
      <c r="A14" s="5" t="s">
        <v>137</v>
      </c>
      <c r="B14">
        <v>49547</v>
      </c>
      <c r="D14" t="s">
        <v>129</v>
      </c>
      <c r="E14" s="10">
        <v>17041</v>
      </c>
    </row>
    <row r="15" spans="1:5" x14ac:dyDescent="0.25">
      <c r="A15" s="5" t="s">
        <v>138</v>
      </c>
      <c r="B15">
        <v>15095</v>
      </c>
      <c r="D15" t="s">
        <v>138</v>
      </c>
      <c r="E15" s="10">
        <v>15095</v>
      </c>
    </row>
    <row r="16" spans="1:5" x14ac:dyDescent="0.25">
      <c r="A16" s="5" t="s">
        <v>118</v>
      </c>
      <c r="B16">
        <v>512871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8CA8-04A3-4F36-B80C-334930F72228}">
  <dimension ref="A3:E11"/>
  <sheetViews>
    <sheetView workbookViewId="0">
      <selection activeCell="O20" sqref="O20"/>
    </sheetView>
  </sheetViews>
  <sheetFormatPr defaultRowHeight="13.2" x14ac:dyDescent="0.25"/>
  <cols>
    <col min="1" max="1" width="30.21875" bestFit="1" customWidth="1"/>
    <col min="2" max="2" width="17.5546875" bestFit="1" customWidth="1"/>
    <col min="4" max="4" width="30.21875" bestFit="1" customWidth="1"/>
    <col min="5" max="5" width="15.5546875" customWidth="1"/>
  </cols>
  <sheetData>
    <row r="3" spans="1:5" x14ac:dyDescent="0.25">
      <c r="A3" s="4" t="s">
        <v>117</v>
      </c>
      <c r="B3" t="s">
        <v>158</v>
      </c>
      <c r="D3" t="s">
        <v>0</v>
      </c>
      <c r="E3" t="s">
        <v>13</v>
      </c>
    </row>
    <row r="4" spans="1:5" x14ac:dyDescent="0.25">
      <c r="A4" s="5" t="s">
        <v>41</v>
      </c>
      <c r="B4">
        <v>6113845.8700000001</v>
      </c>
      <c r="D4" t="s">
        <v>98</v>
      </c>
      <c r="E4" s="10">
        <v>1457942.76</v>
      </c>
    </row>
    <row r="5" spans="1:5" x14ac:dyDescent="0.25">
      <c r="A5" s="5" t="s">
        <v>14</v>
      </c>
      <c r="B5">
        <v>4722160.03</v>
      </c>
      <c r="D5" t="s">
        <v>19</v>
      </c>
      <c r="E5" s="10">
        <v>2846907.85</v>
      </c>
    </row>
    <row r="6" spans="1:5" x14ac:dyDescent="0.25">
      <c r="A6" s="5" t="s">
        <v>19</v>
      </c>
      <c r="B6">
        <v>2846907.85</v>
      </c>
      <c r="D6" t="s">
        <v>14</v>
      </c>
      <c r="E6" s="10">
        <v>4722160.03</v>
      </c>
    </row>
    <row r="7" spans="1:5" x14ac:dyDescent="0.25">
      <c r="A7" s="5" t="s">
        <v>24</v>
      </c>
      <c r="B7">
        <v>11082938.629999999</v>
      </c>
      <c r="D7" t="s">
        <v>71</v>
      </c>
      <c r="E7" s="10">
        <v>5761191.8599999994</v>
      </c>
    </row>
    <row r="8" spans="1:5" x14ac:dyDescent="0.25">
      <c r="A8" s="5" t="s">
        <v>71</v>
      </c>
      <c r="B8">
        <v>5761191.8599999994</v>
      </c>
      <c r="D8" t="s">
        <v>41</v>
      </c>
      <c r="E8" s="10">
        <v>6113845.8700000001</v>
      </c>
    </row>
    <row r="9" spans="1:5" x14ac:dyDescent="0.25">
      <c r="A9" s="5" t="s">
        <v>98</v>
      </c>
      <c r="B9">
        <v>1457942.76</v>
      </c>
      <c r="D9" t="s">
        <v>24</v>
      </c>
      <c r="E9" s="10">
        <v>11082938.629999999</v>
      </c>
    </row>
    <row r="10" spans="1:5" x14ac:dyDescent="0.25">
      <c r="A10" s="5" t="s">
        <v>28</v>
      </c>
      <c r="B10">
        <v>12183211.400000004</v>
      </c>
      <c r="D10" t="s">
        <v>28</v>
      </c>
      <c r="E10" s="10">
        <v>12183211.400000004</v>
      </c>
    </row>
    <row r="11" spans="1:5" x14ac:dyDescent="0.25">
      <c r="A11" s="5" t="s">
        <v>118</v>
      </c>
      <c r="B11">
        <v>44168198.400000006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D07B-6E52-46F1-B064-8233434775CF}">
  <dimension ref="A3:F11"/>
  <sheetViews>
    <sheetView workbookViewId="0">
      <selection activeCell="B21" sqref="B21"/>
    </sheetView>
  </sheetViews>
  <sheetFormatPr defaultRowHeight="13.2" x14ac:dyDescent="0.25"/>
  <cols>
    <col min="1" max="1" width="30.21875" bestFit="1" customWidth="1"/>
    <col min="2" max="2" width="16.6640625" bestFit="1" customWidth="1"/>
    <col min="5" max="5" width="30.21875" bestFit="1" customWidth="1"/>
    <col min="6" max="6" width="14.21875" bestFit="1" customWidth="1"/>
  </cols>
  <sheetData>
    <row r="3" spans="1:6" x14ac:dyDescent="0.25">
      <c r="A3" s="4" t="s">
        <v>117</v>
      </c>
      <c r="B3" t="s">
        <v>160</v>
      </c>
      <c r="E3" t="s">
        <v>0</v>
      </c>
      <c r="F3" t="s">
        <v>162</v>
      </c>
    </row>
    <row r="4" spans="1:6" x14ac:dyDescent="0.25">
      <c r="A4" s="5" t="s">
        <v>41</v>
      </c>
      <c r="B4" s="11">
        <v>11</v>
      </c>
      <c r="E4" t="s">
        <v>98</v>
      </c>
      <c r="F4">
        <v>3</v>
      </c>
    </row>
    <row r="5" spans="1:6" x14ac:dyDescent="0.25">
      <c r="A5" s="5" t="s">
        <v>14</v>
      </c>
      <c r="B5" s="11">
        <v>11</v>
      </c>
      <c r="E5" t="s">
        <v>19</v>
      </c>
      <c r="F5">
        <v>7</v>
      </c>
    </row>
    <row r="6" spans="1:6" x14ac:dyDescent="0.25">
      <c r="A6" s="5" t="s">
        <v>19</v>
      </c>
      <c r="B6" s="11">
        <v>7</v>
      </c>
      <c r="E6" t="s">
        <v>71</v>
      </c>
      <c r="F6">
        <v>10</v>
      </c>
    </row>
    <row r="7" spans="1:6" x14ac:dyDescent="0.25">
      <c r="A7" s="5" t="s">
        <v>24</v>
      </c>
      <c r="B7" s="11">
        <v>22</v>
      </c>
      <c r="E7" t="s">
        <v>41</v>
      </c>
      <c r="F7">
        <v>11</v>
      </c>
    </row>
    <row r="8" spans="1:6" x14ac:dyDescent="0.25">
      <c r="A8" s="5" t="s">
        <v>71</v>
      </c>
      <c r="B8" s="11">
        <v>10</v>
      </c>
      <c r="E8" t="s">
        <v>14</v>
      </c>
      <c r="F8">
        <v>11</v>
      </c>
    </row>
    <row r="9" spans="1:6" x14ac:dyDescent="0.25">
      <c r="A9" s="5" t="s">
        <v>98</v>
      </c>
      <c r="B9" s="11">
        <v>3</v>
      </c>
      <c r="E9" t="s">
        <v>24</v>
      </c>
      <c r="F9">
        <v>22</v>
      </c>
    </row>
    <row r="10" spans="1:6" x14ac:dyDescent="0.25">
      <c r="A10" s="5" t="s">
        <v>28</v>
      </c>
      <c r="B10" s="11">
        <v>36</v>
      </c>
      <c r="E10" t="s">
        <v>28</v>
      </c>
      <c r="F10">
        <v>36</v>
      </c>
    </row>
    <row r="11" spans="1:6" x14ac:dyDescent="0.25">
      <c r="A11" s="5" t="s">
        <v>118</v>
      </c>
      <c r="B11" s="11">
        <v>100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9692-74B8-4B6C-B863-3080710892CA}">
  <dimension ref="A3:E11"/>
  <sheetViews>
    <sheetView workbookViewId="0">
      <selection activeCell="N23" sqref="N23"/>
    </sheetView>
  </sheetViews>
  <sheetFormatPr defaultRowHeight="13.2" x14ac:dyDescent="0.25"/>
  <cols>
    <col min="1" max="1" width="30.21875" bestFit="1" customWidth="1"/>
    <col min="2" max="2" width="16.77734375" bestFit="1" customWidth="1"/>
    <col min="4" max="4" width="30.21875" bestFit="1" customWidth="1"/>
    <col min="5" max="5" width="17.33203125" customWidth="1"/>
  </cols>
  <sheetData>
    <row r="3" spans="1:5" x14ac:dyDescent="0.25">
      <c r="A3" s="4" t="s">
        <v>117</v>
      </c>
      <c r="B3" t="s">
        <v>149</v>
      </c>
      <c r="D3" t="s">
        <v>0</v>
      </c>
      <c r="E3" t="s">
        <v>149</v>
      </c>
    </row>
    <row r="4" spans="1:5" x14ac:dyDescent="0.25">
      <c r="A4" s="5" t="s">
        <v>41</v>
      </c>
      <c r="B4">
        <v>59967</v>
      </c>
      <c r="D4" t="s">
        <v>98</v>
      </c>
      <c r="E4" s="10">
        <v>19143</v>
      </c>
    </row>
    <row r="5" spans="1:5" x14ac:dyDescent="0.25">
      <c r="A5" s="5" t="s">
        <v>14</v>
      </c>
      <c r="B5">
        <v>68325</v>
      </c>
      <c r="D5" t="s">
        <v>19</v>
      </c>
      <c r="E5" s="10">
        <v>35771</v>
      </c>
    </row>
    <row r="6" spans="1:5" x14ac:dyDescent="0.25">
      <c r="A6" s="5" t="s">
        <v>19</v>
      </c>
      <c r="B6">
        <v>35771</v>
      </c>
      <c r="D6" t="s">
        <v>71</v>
      </c>
      <c r="E6" s="10">
        <v>48678</v>
      </c>
    </row>
    <row r="7" spans="1:5" x14ac:dyDescent="0.25">
      <c r="A7" s="5" t="s">
        <v>24</v>
      </c>
      <c r="B7">
        <v>98117</v>
      </c>
      <c r="D7" t="s">
        <v>41</v>
      </c>
      <c r="E7" s="10">
        <v>59967</v>
      </c>
    </row>
    <row r="8" spans="1:5" x14ac:dyDescent="0.25">
      <c r="A8" s="5" t="s">
        <v>71</v>
      </c>
      <c r="B8">
        <v>48678</v>
      </c>
      <c r="D8" t="s">
        <v>14</v>
      </c>
      <c r="E8" s="10">
        <v>68325</v>
      </c>
    </row>
    <row r="9" spans="1:5" x14ac:dyDescent="0.25">
      <c r="A9" s="5" t="s">
        <v>98</v>
      </c>
      <c r="B9">
        <v>19143</v>
      </c>
      <c r="D9" t="s">
        <v>24</v>
      </c>
      <c r="E9" s="10">
        <v>98117</v>
      </c>
    </row>
    <row r="10" spans="1:5" x14ac:dyDescent="0.25">
      <c r="A10" s="5" t="s">
        <v>28</v>
      </c>
      <c r="B10">
        <v>182870</v>
      </c>
      <c r="D10" t="s">
        <v>28</v>
      </c>
      <c r="E10" s="10">
        <v>182870</v>
      </c>
    </row>
    <row r="11" spans="1:5" x14ac:dyDescent="0.25">
      <c r="A11" s="5" t="s">
        <v>118</v>
      </c>
      <c r="B11">
        <v>512871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DC384-6F27-4AB5-BF3D-698268A7D0FB}">
  <dimension ref="A3:E80"/>
  <sheetViews>
    <sheetView workbookViewId="0">
      <selection activeCell="E4" sqref="E4:E79"/>
    </sheetView>
  </sheetViews>
  <sheetFormatPr defaultRowHeight="13.2" x14ac:dyDescent="0.25"/>
  <cols>
    <col min="1" max="1" width="29.33203125" bestFit="1" customWidth="1"/>
    <col min="2" max="2" width="20.33203125" bestFit="1" customWidth="1"/>
    <col min="4" max="4" width="12.109375" customWidth="1"/>
    <col min="5" max="5" width="20.5546875" customWidth="1"/>
  </cols>
  <sheetData>
    <row r="3" spans="1:5" x14ac:dyDescent="0.25">
      <c r="A3" s="4" t="s">
        <v>117</v>
      </c>
      <c r="B3" t="s">
        <v>139</v>
      </c>
      <c r="D3" t="s">
        <v>1</v>
      </c>
      <c r="E3" t="s">
        <v>139</v>
      </c>
    </row>
    <row r="4" spans="1:5" x14ac:dyDescent="0.25">
      <c r="A4" s="5" t="s">
        <v>81</v>
      </c>
      <c r="B4">
        <v>247956.32</v>
      </c>
      <c r="D4" t="s">
        <v>109</v>
      </c>
      <c r="E4" s="10">
        <v>4870.26</v>
      </c>
    </row>
    <row r="5" spans="1:5" x14ac:dyDescent="0.25">
      <c r="A5" s="5" t="s">
        <v>33</v>
      </c>
      <c r="B5">
        <v>2798046.49</v>
      </c>
      <c r="D5" t="s">
        <v>42</v>
      </c>
      <c r="E5" s="10">
        <v>19103.439999999999</v>
      </c>
    </row>
    <row r="6" spans="1:5" x14ac:dyDescent="0.25">
      <c r="A6" s="5" t="s">
        <v>67</v>
      </c>
      <c r="B6">
        <v>2489933.4899999998</v>
      </c>
      <c r="D6" t="s">
        <v>59</v>
      </c>
      <c r="E6" s="10">
        <v>20404.71</v>
      </c>
    </row>
    <row r="7" spans="1:5" x14ac:dyDescent="0.25">
      <c r="A7" s="5" t="s">
        <v>87</v>
      </c>
      <c r="B7">
        <v>1244708.3999999999</v>
      </c>
      <c r="D7" t="s">
        <v>76</v>
      </c>
      <c r="E7" s="10">
        <v>26344.26</v>
      </c>
    </row>
    <row r="8" spans="1:5" x14ac:dyDescent="0.25">
      <c r="A8" s="5" t="s">
        <v>75</v>
      </c>
      <c r="B8">
        <v>4478800.21</v>
      </c>
      <c r="D8" t="s">
        <v>72</v>
      </c>
      <c r="E8" s="10">
        <v>35304.720000000001</v>
      </c>
    </row>
    <row r="9" spans="1:5" x14ac:dyDescent="0.25">
      <c r="A9" s="5" t="s">
        <v>45</v>
      </c>
      <c r="B9">
        <v>902980.64</v>
      </c>
      <c r="D9" t="s">
        <v>62</v>
      </c>
      <c r="E9" s="10">
        <v>50363.34</v>
      </c>
    </row>
    <row r="10" spans="1:5" x14ac:dyDescent="0.25">
      <c r="A10" s="5" t="s">
        <v>93</v>
      </c>
      <c r="B10">
        <v>600821.43999999994</v>
      </c>
      <c r="D10" t="s">
        <v>113</v>
      </c>
      <c r="E10" s="10">
        <v>58471.11</v>
      </c>
    </row>
    <row r="11" spans="1:5" x14ac:dyDescent="0.25">
      <c r="A11" s="5" t="s">
        <v>73</v>
      </c>
      <c r="B11">
        <v>4368316.68</v>
      </c>
      <c r="D11" t="s">
        <v>82</v>
      </c>
      <c r="E11" s="10">
        <v>89623.98</v>
      </c>
    </row>
    <row r="12" spans="1:5" x14ac:dyDescent="0.25">
      <c r="A12" s="5" t="s">
        <v>48</v>
      </c>
      <c r="B12">
        <v>2779199.71</v>
      </c>
      <c r="D12" t="s">
        <v>63</v>
      </c>
      <c r="E12" s="10">
        <v>151359.9</v>
      </c>
    </row>
    <row r="13" spans="1:5" x14ac:dyDescent="0.25">
      <c r="A13" s="5" t="s">
        <v>36</v>
      </c>
      <c r="B13">
        <v>1245112.92</v>
      </c>
      <c r="D13" t="s">
        <v>66</v>
      </c>
      <c r="E13" s="10">
        <v>173676.25</v>
      </c>
    </row>
    <row r="14" spans="1:5" x14ac:dyDescent="0.25">
      <c r="A14" s="5" t="s">
        <v>51</v>
      </c>
      <c r="B14">
        <v>3851030.28</v>
      </c>
      <c r="D14" t="s">
        <v>88</v>
      </c>
      <c r="E14" s="10">
        <v>188452.14</v>
      </c>
    </row>
    <row r="15" spans="1:5" x14ac:dyDescent="0.25">
      <c r="A15" s="5" t="s">
        <v>43</v>
      </c>
      <c r="B15">
        <v>455479.03999999998</v>
      </c>
      <c r="D15" t="s">
        <v>77</v>
      </c>
      <c r="E15" s="10">
        <v>197883.4</v>
      </c>
    </row>
    <row r="16" spans="1:5" x14ac:dyDescent="0.25">
      <c r="A16" s="5" t="s">
        <v>77</v>
      </c>
      <c r="B16">
        <v>197883.4</v>
      </c>
      <c r="D16" t="s">
        <v>110</v>
      </c>
      <c r="E16" s="10">
        <v>221117</v>
      </c>
    </row>
    <row r="17" spans="1:5" x14ac:dyDescent="0.25">
      <c r="A17" s="5" t="s">
        <v>70</v>
      </c>
      <c r="B17">
        <v>523807.57</v>
      </c>
      <c r="D17" t="s">
        <v>74</v>
      </c>
      <c r="E17" s="10">
        <v>246415.95</v>
      </c>
    </row>
    <row r="18" spans="1:5" x14ac:dyDescent="0.25">
      <c r="A18" s="5" t="s">
        <v>85</v>
      </c>
      <c r="B18">
        <v>380512.96</v>
      </c>
      <c r="D18" t="s">
        <v>81</v>
      </c>
      <c r="E18" s="10">
        <v>247956.32</v>
      </c>
    </row>
    <row r="19" spans="1:5" x14ac:dyDescent="0.25">
      <c r="A19" s="5" t="s">
        <v>96</v>
      </c>
      <c r="B19">
        <v>272410.45</v>
      </c>
      <c r="D19" t="s">
        <v>96</v>
      </c>
      <c r="E19" s="10">
        <v>272410.45</v>
      </c>
    </row>
    <row r="20" spans="1:5" x14ac:dyDescent="0.25">
      <c r="A20" s="5" t="s">
        <v>69</v>
      </c>
      <c r="B20">
        <v>6052890.8600000003</v>
      </c>
      <c r="D20" t="s">
        <v>57</v>
      </c>
      <c r="E20" s="10">
        <v>324971.44</v>
      </c>
    </row>
    <row r="21" spans="1:5" x14ac:dyDescent="0.25">
      <c r="A21" s="5" t="s">
        <v>54</v>
      </c>
      <c r="B21">
        <v>2492526.12</v>
      </c>
      <c r="D21" t="s">
        <v>85</v>
      </c>
      <c r="E21" s="10">
        <v>380512.96</v>
      </c>
    </row>
    <row r="22" spans="1:5" x14ac:dyDescent="0.25">
      <c r="A22" s="5" t="s">
        <v>100</v>
      </c>
      <c r="B22">
        <v>445033.55</v>
      </c>
      <c r="D22" t="s">
        <v>112</v>
      </c>
      <c r="E22" s="10">
        <v>387002.2</v>
      </c>
    </row>
    <row r="23" spans="1:5" x14ac:dyDescent="0.25">
      <c r="A23" s="5" t="s">
        <v>86</v>
      </c>
      <c r="B23">
        <v>1082418.3999999999</v>
      </c>
      <c r="D23" t="s">
        <v>47</v>
      </c>
      <c r="E23" s="10">
        <v>400558.73</v>
      </c>
    </row>
    <row r="24" spans="1:5" x14ac:dyDescent="0.25">
      <c r="A24" s="5" t="s">
        <v>61</v>
      </c>
      <c r="B24">
        <v>793518</v>
      </c>
      <c r="D24" t="s">
        <v>60</v>
      </c>
      <c r="E24" s="10">
        <v>414371.1</v>
      </c>
    </row>
    <row r="25" spans="1:5" x14ac:dyDescent="0.25">
      <c r="A25" s="5" t="s">
        <v>92</v>
      </c>
      <c r="B25">
        <v>707454.88</v>
      </c>
      <c r="D25" t="s">
        <v>100</v>
      </c>
      <c r="E25" s="10">
        <v>445033.55</v>
      </c>
    </row>
    <row r="26" spans="1:5" x14ac:dyDescent="0.25">
      <c r="A26" s="5" t="s">
        <v>20</v>
      </c>
      <c r="B26">
        <v>576782.80000000005</v>
      </c>
      <c r="D26" t="s">
        <v>43</v>
      </c>
      <c r="E26" s="10">
        <v>455479.03999999998</v>
      </c>
    </row>
    <row r="27" spans="1:5" x14ac:dyDescent="0.25">
      <c r="A27" s="5" t="s">
        <v>91</v>
      </c>
      <c r="B27">
        <v>745426</v>
      </c>
      <c r="D27" t="s">
        <v>38</v>
      </c>
      <c r="E27" s="10">
        <v>496101.1</v>
      </c>
    </row>
    <row r="28" spans="1:5" x14ac:dyDescent="0.25">
      <c r="A28" s="5" t="s">
        <v>46</v>
      </c>
      <c r="B28">
        <v>6336545.4800000004</v>
      </c>
      <c r="D28" t="s">
        <v>70</v>
      </c>
      <c r="E28" s="10">
        <v>523807.57</v>
      </c>
    </row>
    <row r="29" spans="1:5" x14ac:dyDescent="0.25">
      <c r="A29" s="5" t="s">
        <v>78</v>
      </c>
      <c r="B29">
        <v>3876652.4</v>
      </c>
      <c r="D29" t="s">
        <v>29</v>
      </c>
      <c r="E29" s="10">
        <v>565780.91999999993</v>
      </c>
    </row>
    <row r="30" spans="1:5" x14ac:dyDescent="0.25">
      <c r="A30" s="5" t="s">
        <v>106</v>
      </c>
      <c r="B30">
        <v>2836990.8</v>
      </c>
      <c r="D30" t="s">
        <v>101</v>
      </c>
      <c r="E30" s="10">
        <v>574951.92000000004</v>
      </c>
    </row>
    <row r="31" spans="1:5" x14ac:dyDescent="0.25">
      <c r="A31" s="5" t="s">
        <v>108</v>
      </c>
      <c r="B31">
        <v>994765.42</v>
      </c>
      <c r="D31" t="s">
        <v>20</v>
      </c>
      <c r="E31" s="10">
        <v>576782.80000000005</v>
      </c>
    </row>
    <row r="32" spans="1:5" x14ac:dyDescent="0.25">
      <c r="A32" s="5" t="s">
        <v>62</v>
      </c>
      <c r="B32">
        <v>50363.34</v>
      </c>
      <c r="D32" t="s">
        <v>93</v>
      </c>
      <c r="E32" s="10">
        <v>600821.43999999994</v>
      </c>
    </row>
    <row r="33" spans="1:5" x14ac:dyDescent="0.25">
      <c r="A33" s="5" t="s">
        <v>109</v>
      </c>
      <c r="B33">
        <v>4870.26</v>
      </c>
      <c r="D33" t="s">
        <v>107</v>
      </c>
      <c r="E33" s="10">
        <v>623289.30000000005</v>
      </c>
    </row>
    <row r="34" spans="1:5" x14ac:dyDescent="0.25">
      <c r="A34" s="5" t="s">
        <v>42</v>
      </c>
      <c r="B34">
        <v>19103.439999999999</v>
      </c>
      <c r="D34" t="s">
        <v>90</v>
      </c>
      <c r="E34" s="10">
        <v>674635.57</v>
      </c>
    </row>
    <row r="35" spans="1:5" x14ac:dyDescent="0.25">
      <c r="A35" s="5" t="s">
        <v>101</v>
      </c>
      <c r="B35">
        <v>574951.92000000004</v>
      </c>
      <c r="D35" t="s">
        <v>92</v>
      </c>
      <c r="E35" s="10">
        <v>707454.88</v>
      </c>
    </row>
    <row r="36" spans="1:5" x14ac:dyDescent="0.25">
      <c r="A36" s="5" t="s">
        <v>105</v>
      </c>
      <c r="B36">
        <v>861563.52</v>
      </c>
      <c r="D36" t="s">
        <v>91</v>
      </c>
      <c r="E36" s="10">
        <v>745426</v>
      </c>
    </row>
    <row r="37" spans="1:5" x14ac:dyDescent="0.25">
      <c r="A37" s="5" t="s">
        <v>82</v>
      </c>
      <c r="B37">
        <v>89623.98</v>
      </c>
      <c r="D37" t="s">
        <v>32</v>
      </c>
      <c r="E37" s="10">
        <v>759202.72</v>
      </c>
    </row>
    <row r="38" spans="1:5" x14ac:dyDescent="0.25">
      <c r="A38" s="5" t="s">
        <v>90</v>
      </c>
      <c r="B38">
        <v>674635.57</v>
      </c>
      <c r="D38" t="s">
        <v>61</v>
      </c>
      <c r="E38" s="10">
        <v>793518</v>
      </c>
    </row>
    <row r="39" spans="1:5" x14ac:dyDescent="0.25">
      <c r="A39" s="5" t="s">
        <v>94</v>
      </c>
      <c r="B39">
        <v>5396577.2699999996</v>
      </c>
      <c r="D39" t="s">
        <v>95</v>
      </c>
      <c r="E39" s="10">
        <v>802333.76</v>
      </c>
    </row>
    <row r="40" spans="1:5" x14ac:dyDescent="0.25">
      <c r="A40" s="5" t="s">
        <v>79</v>
      </c>
      <c r="B40">
        <v>856973.76</v>
      </c>
      <c r="D40" t="s">
        <v>80</v>
      </c>
      <c r="E40" s="10">
        <v>824431.86</v>
      </c>
    </row>
    <row r="41" spans="1:5" x14ac:dyDescent="0.25">
      <c r="A41" s="5" t="s">
        <v>95</v>
      </c>
      <c r="B41">
        <v>802333.76</v>
      </c>
      <c r="D41" t="s">
        <v>83</v>
      </c>
      <c r="E41" s="10">
        <v>835759.1</v>
      </c>
    </row>
    <row r="42" spans="1:5" x14ac:dyDescent="0.25">
      <c r="A42" s="5" t="s">
        <v>113</v>
      </c>
      <c r="B42">
        <v>58471.11</v>
      </c>
      <c r="D42" t="s">
        <v>79</v>
      </c>
      <c r="E42" s="10">
        <v>856973.76</v>
      </c>
    </row>
    <row r="43" spans="1:5" x14ac:dyDescent="0.25">
      <c r="A43" s="5" t="s">
        <v>63</v>
      </c>
      <c r="B43">
        <v>151359.9</v>
      </c>
      <c r="D43" t="s">
        <v>105</v>
      </c>
      <c r="E43" s="10">
        <v>861563.52</v>
      </c>
    </row>
    <row r="44" spans="1:5" x14ac:dyDescent="0.25">
      <c r="A44" s="5" t="s">
        <v>80</v>
      </c>
      <c r="B44">
        <v>824431.86</v>
      </c>
      <c r="D44" t="s">
        <v>45</v>
      </c>
      <c r="E44" s="10">
        <v>902980.64</v>
      </c>
    </row>
    <row r="45" spans="1:5" x14ac:dyDescent="0.25">
      <c r="A45" s="5" t="s">
        <v>99</v>
      </c>
      <c r="B45">
        <v>5643356.5500000007</v>
      </c>
      <c r="D45" t="s">
        <v>108</v>
      </c>
      <c r="E45" s="10">
        <v>994765.42</v>
      </c>
    </row>
    <row r="46" spans="1:5" x14ac:dyDescent="0.25">
      <c r="A46" s="5" t="s">
        <v>60</v>
      </c>
      <c r="B46">
        <v>414371.1</v>
      </c>
      <c r="D46" t="s">
        <v>86</v>
      </c>
      <c r="E46" s="10">
        <v>1082418.3999999999</v>
      </c>
    </row>
    <row r="47" spans="1:5" x14ac:dyDescent="0.25">
      <c r="A47" s="5" t="s">
        <v>102</v>
      </c>
      <c r="B47">
        <v>2198981.92</v>
      </c>
      <c r="D47" t="s">
        <v>25</v>
      </c>
      <c r="E47" s="10">
        <v>1158502.5900000001</v>
      </c>
    </row>
    <row r="48" spans="1:5" x14ac:dyDescent="0.25">
      <c r="A48" s="5" t="s">
        <v>47</v>
      </c>
      <c r="B48">
        <v>400558.73</v>
      </c>
      <c r="D48" t="s">
        <v>89</v>
      </c>
      <c r="E48" s="10">
        <v>1212580</v>
      </c>
    </row>
    <row r="49" spans="1:5" x14ac:dyDescent="0.25">
      <c r="A49" s="5" t="s">
        <v>114</v>
      </c>
      <c r="B49">
        <v>3586605.09</v>
      </c>
      <c r="D49" t="s">
        <v>87</v>
      </c>
      <c r="E49" s="10">
        <v>1244708.3999999999</v>
      </c>
    </row>
    <row r="50" spans="1:5" x14ac:dyDescent="0.25">
      <c r="A50" s="5" t="s">
        <v>68</v>
      </c>
      <c r="B50">
        <v>6161257.9000000004</v>
      </c>
      <c r="D50" t="s">
        <v>36</v>
      </c>
      <c r="E50" s="10">
        <v>1245112.92</v>
      </c>
    </row>
    <row r="51" spans="1:5" x14ac:dyDescent="0.25">
      <c r="A51" s="5" t="s">
        <v>59</v>
      </c>
      <c r="B51">
        <v>20404.71</v>
      </c>
      <c r="D51" t="s">
        <v>40</v>
      </c>
      <c r="E51" s="10">
        <v>1356180.1</v>
      </c>
    </row>
    <row r="52" spans="1:5" x14ac:dyDescent="0.25">
      <c r="A52" s="5" t="s">
        <v>112</v>
      </c>
      <c r="B52">
        <v>387002.2</v>
      </c>
      <c r="D52" t="s">
        <v>56</v>
      </c>
      <c r="E52" s="10">
        <v>2144969.7999999998</v>
      </c>
    </row>
    <row r="53" spans="1:5" x14ac:dyDescent="0.25">
      <c r="A53" s="5" t="s">
        <v>74</v>
      </c>
      <c r="B53">
        <v>246415.95</v>
      </c>
      <c r="D53" t="s">
        <v>102</v>
      </c>
      <c r="E53" s="10">
        <v>2198981.92</v>
      </c>
    </row>
    <row r="54" spans="1:5" x14ac:dyDescent="0.25">
      <c r="A54" s="5" t="s">
        <v>56</v>
      </c>
      <c r="B54">
        <v>2144969.7999999998</v>
      </c>
      <c r="D54" t="s">
        <v>67</v>
      </c>
      <c r="E54" s="10">
        <v>2489933.4899999998</v>
      </c>
    </row>
    <row r="55" spans="1:5" x14ac:dyDescent="0.25">
      <c r="A55" s="5" t="s">
        <v>97</v>
      </c>
      <c r="B55">
        <v>4324782.4000000004</v>
      </c>
      <c r="D55" t="s">
        <v>54</v>
      </c>
      <c r="E55" s="10">
        <v>2492526.12</v>
      </c>
    </row>
    <row r="56" spans="1:5" x14ac:dyDescent="0.25">
      <c r="A56" s="5" t="s">
        <v>57</v>
      </c>
      <c r="B56">
        <v>324971.44</v>
      </c>
      <c r="D56" t="s">
        <v>15</v>
      </c>
      <c r="E56" s="10">
        <v>2533654</v>
      </c>
    </row>
    <row r="57" spans="1:5" x14ac:dyDescent="0.25">
      <c r="A57" s="5" t="s">
        <v>38</v>
      </c>
      <c r="B57">
        <v>496101.1</v>
      </c>
      <c r="D57" t="s">
        <v>48</v>
      </c>
      <c r="E57" s="10">
        <v>2779199.71</v>
      </c>
    </row>
    <row r="58" spans="1:5" x14ac:dyDescent="0.25">
      <c r="A58" s="5" t="s">
        <v>111</v>
      </c>
      <c r="B58">
        <v>3458252</v>
      </c>
      <c r="D58" t="s">
        <v>33</v>
      </c>
      <c r="E58" s="10">
        <v>2798046.49</v>
      </c>
    </row>
    <row r="59" spans="1:5" x14ac:dyDescent="0.25">
      <c r="A59" s="5" t="s">
        <v>25</v>
      </c>
      <c r="B59">
        <v>1158502.5900000001</v>
      </c>
      <c r="D59" t="s">
        <v>106</v>
      </c>
      <c r="E59" s="10">
        <v>2836990.8</v>
      </c>
    </row>
    <row r="60" spans="1:5" x14ac:dyDescent="0.25">
      <c r="A60" s="5" t="s">
        <v>31</v>
      </c>
      <c r="B60">
        <v>5253769.42</v>
      </c>
      <c r="D60" t="s">
        <v>104</v>
      </c>
      <c r="E60" s="10">
        <v>3015902.51</v>
      </c>
    </row>
    <row r="61" spans="1:5" x14ac:dyDescent="0.25">
      <c r="A61" s="5" t="s">
        <v>103</v>
      </c>
      <c r="B61">
        <v>4220728.8</v>
      </c>
      <c r="D61" t="s">
        <v>49</v>
      </c>
      <c r="E61" s="10">
        <v>3039414.4</v>
      </c>
    </row>
    <row r="62" spans="1:5" x14ac:dyDescent="0.25">
      <c r="A62" s="5" t="s">
        <v>89</v>
      </c>
      <c r="B62">
        <v>1212580</v>
      </c>
      <c r="D62" t="s">
        <v>84</v>
      </c>
      <c r="E62" s="10">
        <v>3097359.1500000004</v>
      </c>
    </row>
    <row r="63" spans="1:5" x14ac:dyDescent="0.25">
      <c r="A63" s="5" t="s">
        <v>29</v>
      </c>
      <c r="B63">
        <v>565780.91999999993</v>
      </c>
      <c r="D63" t="s">
        <v>111</v>
      </c>
      <c r="E63" s="10">
        <v>3458252</v>
      </c>
    </row>
    <row r="64" spans="1:5" x14ac:dyDescent="0.25">
      <c r="A64" s="5" t="s">
        <v>83</v>
      </c>
      <c r="B64">
        <v>835759.1</v>
      </c>
      <c r="D64" t="s">
        <v>114</v>
      </c>
      <c r="E64" s="10">
        <v>3586605.09</v>
      </c>
    </row>
    <row r="65" spans="1:5" x14ac:dyDescent="0.25">
      <c r="A65" s="5" t="s">
        <v>40</v>
      </c>
      <c r="B65">
        <v>1356180.1</v>
      </c>
      <c r="D65" t="s">
        <v>65</v>
      </c>
      <c r="E65" s="10">
        <v>3808901.49</v>
      </c>
    </row>
    <row r="66" spans="1:5" x14ac:dyDescent="0.25">
      <c r="A66" s="5" t="s">
        <v>84</v>
      </c>
      <c r="B66">
        <v>3097359.1500000004</v>
      </c>
      <c r="D66" t="s">
        <v>51</v>
      </c>
      <c r="E66" s="10">
        <v>3851030.28</v>
      </c>
    </row>
    <row r="67" spans="1:5" x14ac:dyDescent="0.25">
      <c r="A67" s="5" t="s">
        <v>76</v>
      </c>
      <c r="B67">
        <v>26344.26</v>
      </c>
      <c r="D67" t="s">
        <v>78</v>
      </c>
      <c r="E67" s="10">
        <v>3876652.4</v>
      </c>
    </row>
    <row r="68" spans="1:5" x14ac:dyDescent="0.25">
      <c r="A68" s="5" t="s">
        <v>110</v>
      </c>
      <c r="B68">
        <v>221117</v>
      </c>
      <c r="D68" t="s">
        <v>103</v>
      </c>
      <c r="E68" s="10">
        <v>4220728.8</v>
      </c>
    </row>
    <row r="69" spans="1:5" x14ac:dyDescent="0.25">
      <c r="A69" s="5" t="s">
        <v>32</v>
      </c>
      <c r="B69">
        <v>759202.72</v>
      </c>
      <c r="D69" t="s">
        <v>97</v>
      </c>
      <c r="E69" s="10">
        <v>4324782.4000000004</v>
      </c>
    </row>
    <row r="70" spans="1:5" x14ac:dyDescent="0.25">
      <c r="A70" s="5" t="s">
        <v>66</v>
      </c>
      <c r="B70">
        <v>173676.25</v>
      </c>
      <c r="D70" t="s">
        <v>73</v>
      </c>
      <c r="E70" s="10">
        <v>4368316.68</v>
      </c>
    </row>
    <row r="71" spans="1:5" x14ac:dyDescent="0.25">
      <c r="A71" s="5" t="s">
        <v>104</v>
      </c>
      <c r="B71">
        <v>3015902.51</v>
      </c>
      <c r="D71" t="s">
        <v>75</v>
      </c>
      <c r="E71" s="10">
        <v>4478800.21</v>
      </c>
    </row>
    <row r="72" spans="1:5" x14ac:dyDescent="0.25">
      <c r="A72" s="5" t="s">
        <v>49</v>
      </c>
      <c r="B72">
        <v>3039414.4</v>
      </c>
      <c r="D72" t="s">
        <v>31</v>
      </c>
      <c r="E72" s="10">
        <v>5253769.42</v>
      </c>
    </row>
    <row r="73" spans="1:5" x14ac:dyDescent="0.25">
      <c r="A73" s="5" t="s">
        <v>65</v>
      </c>
      <c r="B73">
        <v>3808901.49</v>
      </c>
      <c r="D73" t="s">
        <v>94</v>
      </c>
      <c r="E73" s="10">
        <v>5396577.2699999996</v>
      </c>
    </row>
    <row r="74" spans="1:5" x14ac:dyDescent="0.25">
      <c r="A74" s="5" t="s">
        <v>72</v>
      </c>
      <c r="B74">
        <v>35304.720000000001</v>
      </c>
      <c r="D74" t="s">
        <v>64</v>
      </c>
      <c r="E74" s="10">
        <v>5449517.9499999993</v>
      </c>
    </row>
    <row r="75" spans="1:5" x14ac:dyDescent="0.25">
      <c r="A75" s="5" t="s">
        <v>64</v>
      </c>
      <c r="B75">
        <v>5449517.9499999993</v>
      </c>
      <c r="D75" t="s">
        <v>99</v>
      </c>
      <c r="E75" s="10">
        <v>5643356.5500000007</v>
      </c>
    </row>
    <row r="76" spans="1:5" x14ac:dyDescent="0.25">
      <c r="A76" s="5" t="s">
        <v>53</v>
      </c>
      <c r="B76">
        <v>5822036.2000000002</v>
      </c>
      <c r="D76" t="s">
        <v>53</v>
      </c>
      <c r="E76" s="10">
        <v>5822036.2000000002</v>
      </c>
    </row>
    <row r="77" spans="1:5" x14ac:dyDescent="0.25">
      <c r="A77" s="5" t="s">
        <v>15</v>
      </c>
      <c r="B77">
        <v>2533654</v>
      </c>
      <c r="D77" t="s">
        <v>69</v>
      </c>
      <c r="E77" s="10">
        <v>6052890.8600000003</v>
      </c>
    </row>
    <row r="78" spans="1:5" x14ac:dyDescent="0.25">
      <c r="A78" s="5" t="s">
        <v>88</v>
      </c>
      <c r="B78">
        <v>188452.14</v>
      </c>
      <c r="D78" t="s">
        <v>68</v>
      </c>
      <c r="E78" s="10">
        <v>6161257.9000000004</v>
      </c>
    </row>
    <row r="79" spans="1:5" x14ac:dyDescent="0.25">
      <c r="A79" s="5" t="s">
        <v>107</v>
      </c>
      <c r="B79">
        <v>623289.30000000005</v>
      </c>
      <c r="D79" t="s">
        <v>46</v>
      </c>
      <c r="E79" s="10">
        <v>6336545.4800000004</v>
      </c>
    </row>
    <row r="80" spans="1:5" x14ac:dyDescent="0.25">
      <c r="A80" s="5" t="s">
        <v>118</v>
      </c>
      <c r="B80">
        <v>137348768.31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7C03-CC41-4F9E-92A4-BD3A811FA103}">
  <dimension ref="A3:E80"/>
  <sheetViews>
    <sheetView workbookViewId="0">
      <selection activeCell="D13" sqref="D13:E14"/>
    </sheetView>
  </sheetViews>
  <sheetFormatPr defaultRowHeight="13.2" x14ac:dyDescent="0.25"/>
  <cols>
    <col min="1" max="1" width="29.33203125" bestFit="1" customWidth="1"/>
    <col min="2" max="2" width="16.6640625" bestFit="1" customWidth="1"/>
    <col min="4" max="4" width="29.33203125" bestFit="1" customWidth="1"/>
    <col min="5" max="5" width="12.88671875" customWidth="1"/>
  </cols>
  <sheetData>
    <row r="3" spans="1:5" x14ac:dyDescent="0.25">
      <c r="A3" s="4" t="s">
        <v>117</v>
      </c>
      <c r="B3" t="s">
        <v>160</v>
      </c>
      <c r="D3" t="s">
        <v>1</v>
      </c>
      <c r="E3" t="s">
        <v>162</v>
      </c>
    </row>
    <row r="4" spans="1:5" x14ac:dyDescent="0.25">
      <c r="A4" s="5" t="s">
        <v>81</v>
      </c>
      <c r="B4" s="11">
        <v>1</v>
      </c>
      <c r="D4" t="s">
        <v>64</v>
      </c>
      <c r="E4">
        <v>4</v>
      </c>
    </row>
    <row r="5" spans="1:5" x14ac:dyDescent="0.25">
      <c r="A5" s="5" t="s">
        <v>33</v>
      </c>
      <c r="B5" s="11">
        <v>1</v>
      </c>
      <c r="D5" t="s">
        <v>67</v>
      </c>
      <c r="E5">
        <v>3</v>
      </c>
    </row>
    <row r="6" spans="1:5" x14ac:dyDescent="0.25">
      <c r="A6" s="5" t="s">
        <v>67</v>
      </c>
      <c r="B6" s="11">
        <v>3</v>
      </c>
      <c r="D6" t="s">
        <v>69</v>
      </c>
      <c r="E6">
        <v>3</v>
      </c>
    </row>
    <row r="7" spans="1:5" x14ac:dyDescent="0.25">
      <c r="A7" s="5" t="s">
        <v>87</v>
      </c>
      <c r="B7" s="11">
        <v>1</v>
      </c>
      <c r="D7" t="s">
        <v>99</v>
      </c>
      <c r="E7">
        <v>3</v>
      </c>
    </row>
    <row r="8" spans="1:5" x14ac:dyDescent="0.25">
      <c r="A8" s="5" t="s">
        <v>75</v>
      </c>
      <c r="B8" s="11">
        <v>2</v>
      </c>
      <c r="D8" t="s">
        <v>29</v>
      </c>
      <c r="E8">
        <v>3</v>
      </c>
    </row>
    <row r="9" spans="1:5" x14ac:dyDescent="0.25">
      <c r="A9" s="5" t="s">
        <v>45</v>
      </c>
      <c r="B9" s="11">
        <v>1</v>
      </c>
      <c r="D9" t="s">
        <v>84</v>
      </c>
      <c r="E9">
        <v>3</v>
      </c>
    </row>
    <row r="10" spans="1:5" x14ac:dyDescent="0.25">
      <c r="A10" s="5" t="s">
        <v>93</v>
      </c>
      <c r="B10" s="11">
        <v>1</v>
      </c>
      <c r="D10" t="s">
        <v>75</v>
      </c>
      <c r="E10">
        <v>2</v>
      </c>
    </row>
    <row r="11" spans="1:5" x14ac:dyDescent="0.25">
      <c r="A11" s="5" t="s">
        <v>73</v>
      </c>
      <c r="B11" s="11">
        <v>1</v>
      </c>
      <c r="D11" t="s">
        <v>48</v>
      </c>
      <c r="E11">
        <v>2</v>
      </c>
    </row>
    <row r="12" spans="1:5" x14ac:dyDescent="0.25">
      <c r="A12" s="5" t="s">
        <v>48</v>
      </c>
      <c r="B12" s="11">
        <v>2</v>
      </c>
      <c r="D12" t="s">
        <v>51</v>
      </c>
      <c r="E12">
        <v>2</v>
      </c>
    </row>
    <row r="13" spans="1:5" x14ac:dyDescent="0.25">
      <c r="A13" s="5" t="s">
        <v>36</v>
      </c>
      <c r="B13" s="11">
        <v>1</v>
      </c>
      <c r="D13" t="s">
        <v>46</v>
      </c>
      <c r="E13">
        <v>2</v>
      </c>
    </row>
    <row r="14" spans="1:5" x14ac:dyDescent="0.25">
      <c r="A14" s="5" t="s">
        <v>51</v>
      </c>
      <c r="B14" s="11">
        <v>2</v>
      </c>
      <c r="D14" t="s">
        <v>90</v>
      </c>
      <c r="E14">
        <v>2</v>
      </c>
    </row>
    <row r="15" spans="1:5" x14ac:dyDescent="0.25">
      <c r="A15" s="5" t="s">
        <v>43</v>
      </c>
      <c r="B15" s="11">
        <v>1</v>
      </c>
      <c r="D15" t="s">
        <v>63</v>
      </c>
      <c r="E15">
        <v>2</v>
      </c>
    </row>
    <row r="16" spans="1:5" x14ac:dyDescent="0.25">
      <c r="A16" s="5" t="s">
        <v>77</v>
      </c>
      <c r="B16" s="11">
        <v>1</v>
      </c>
      <c r="D16" t="s">
        <v>68</v>
      </c>
      <c r="E16">
        <v>2</v>
      </c>
    </row>
    <row r="17" spans="1:5" x14ac:dyDescent="0.25">
      <c r="A17" s="5" t="s">
        <v>70</v>
      </c>
      <c r="B17" s="11">
        <v>1</v>
      </c>
      <c r="D17" t="s">
        <v>56</v>
      </c>
      <c r="E17">
        <v>2</v>
      </c>
    </row>
    <row r="18" spans="1:5" x14ac:dyDescent="0.25">
      <c r="A18" s="5" t="s">
        <v>85</v>
      </c>
      <c r="B18" s="11">
        <v>1</v>
      </c>
      <c r="D18" t="s">
        <v>31</v>
      </c>
      <c r="E18">
        <v>2</v>
      </c>
    </row>
    <row r="19" spans="1:5" x14ac:dyDescent="0.25">
      <c r="A19" s="5" t="s">
        <v>96</v>
      </c>
      <c r="B19" s="11">
        <v>1</v>
      </c>
      <c r="D19" t="s">
        <v>65</v>
      </c>
      <c r="E19">
        <v>2</v>
      </c>
    </row>
    <row r="20" spans="1:5" x14ac:dyDescent="0.25">
      <c r="A20" s="5" t="s">
        <v>69</v>
      </c>
      <c r="B20" s="11">
        <v>3</v>
      </c>
      <c r="D20" t="s">
        <v>53</v>
      </c>
      <c r="E20">
        <v>2</v>
      </c>
    </row>
    <row r="21" spans="1:5" x14ac:dyDescent="0.25">
      <c r="A21" s="5" t="s">
        <v>54</v>
      </c>
      <c r="B21" s="11">
        <v>1</v>
      </c>
      <c r="D21" t="s">
        <v>81</v>
      </c>
      <c r="E21">
        <v>1</v>
      </c>
    </row>
    <row r="22" spans="1:5" x14ac:dyDescent="0.25">
      <c r="A22" s="5" t="s">
        <v>100</v>
      </c>
      <c r="B22" s="11">
        <v>1</v>
      </c>
      <c r="D22" t="s">
        <v>33</v>
      </c>
      <c r="E22">
        <v>1</v>
      </c>
    </row>
    <row r="23" spans="1:5" x14ac:dyDescent="0.25">
      <c r="A23" s="5" t="s">
        <v>86</v>
      </c>
      <c r="B23" s="11">
        <v>1</v>
      </c>
      <c r="D23" t="s">
        <v>87</v>
      </c>
      <c r="E23">
        <v>1</v>
      </c>
    </row>
    <row r="24" spans="1:5" x14ac:dyDescent="0.25">
      <c r="A24" s="5" t="s">
        <v>61</v>
      </c>
      <c r="B24" s="11">
        <v>1</v>
      </c>
      <c r="D24" t="s">
        <v>45</v>
      </c>
      <c r="E24">
        <v>1</v>
      </c>
    </row>
    <row r="25" spans="1:5" x14ac:dyDescent="0.25">
      <c r="A25" s="5" t="s">
        <v>92</v>
      </c>
      <c r="B25" s="11">
        <v>1</v>
      </c>
      <c r="D25" t="s">
        <v>93</v>
      </c>
      <c r="E25">
        <v>1</v>
      </c>
    </row>
    <row r="26" spans="1:5" x14ac:dyDescent="0.25">
      <c r="A26" s="5" t="s">
        <v>20</v>
      </c>
      <c r="B26" s="11">
        <v>1</v>
      </c>
      <c r="D26" t="s">
        <v>73</v>
      </c>
      <c r="E26">
        <v>1</v>
      </c>
    </row>
    <row r="27" spans="1:5" x14ac:dyDescent="0.25">
      <c r="A27" s="5" t="s">
        <v>91</v>
      </c>
      <c r="B27" s="11">
        <v>1</v>
      </c>
      <c r="D27" t="s">
        <v>36</v>
      </c>
      <c r="E27">
        <v>1</v>
      </c>
    </row>
    <row r="28" spans="1:5" x14ac:dyDescent="0.25">
      <c r="A28" s="5" t="s">
        <v>46</v>
      </c>
      <c r="B28" s="11">
        <v>2</v>
      </c>
      <c r="D28" t="s">
        <v>43</v>
      </c>
      <c r="E28">
        <v>1</v>
      </c>
    </row>
    <row r="29" spans="1:5" x14ac:dyDescent="0.25">
      <c r="A29" s="5" t="s">
        <v>78</v>
      </c>
      <c r="B29" s="11">
        <v>1</v>
      </c>
      <c r="D29" t="s">
        <v>77</v>
      </c>
      <c r="E29">
        <v>1</v>
      </c>
    </row>
    <row r="30" spans="1:5" x14ac:dyDescent="0.25">
      <c r="A30" s="5" t="s">
        <v>106</v>
      </c>
      <c r="B30" s="11">
        <v>1</v>
      </c>
      <c r="D30" t="s">
        <v>70</v>
      </c>
      <c r="E30">
        <v>1</v>
      </c>
    </row>
    <row r="31" spans="1:5" x14ac:dyDescent="0.25">
      <c r="A31" s="5" t="s">
        <v>108</v>
      </c>
      <c r="B31" s="11">
        <v>1</v>
      </c>
      <c r="D31" t="s">
        <v>85</v>
      </c>
      <c r="E31">
        <v>1</v>
      </c>
    </row>
    <row r="32" spans="1:5" x14ac:dyDescent="0.25">
      <c r="A32" s="5" t="s">
        <v>62</v>
      </c>
      <c r="B32" s="11">
        <v>1</v>
      </c>
      <c r="D32" t="s">
        <v>96</v>
      </c>
      <c r="E32">
        <v>1</v>
      </c>
    </row>
    <row r="33" spans="1:5" x14ac:dyDescent="0.25">
      <c r="A33" s="5" t="s">
        <v>109</v>
      </c>
      <c r="B33" s="11">
        <v>1</v>
      </c>
      <c r="D33" t="s">
        <v>54</v>
      </c>
      <c r="E33">
        <v>1</v>
      </c>
    </row>
    <row r="34" spans="1:5" x14ac:dyDescent="0.25">
      <c r="A34" s="5" t="s">
        <v>42</v>
      </c>
      <c r="B34" s="11">
        <v>1</v>
      </c>
      <c r="D34" t="s">
        <v>100</v>
      </c>
      <c r="E34">
        <v>1</v>
      </c>
    </row>
    <row r="35" spans="1:5" x14ac:dyDescent="0.25">
      <c r="A35" s="5" t="s">
        <v>101</v>
      </c>
      <c r="B35" s="11">
        <v>1</v>
      </c>
      <c r="D35" t="s">
        <v>86</v>
      </c>
      <c r="E35">
        <v>1</v>
      </c>
    </row>
    <row r="36" spans="1:5" x14ac:dyDescent="0.25">
      <c r="A36" s="5" t="s">
        <v>105</v>
      </c>
      <c r="B36" s="11">
        <v>1</v>
      </c>
      <c r="D36" t="s">
        <v>61</v>
      </c>
      <c r="E36">
        <v>1</v>
      </c>
    </row>
    <row r="37" spans="1:5" x14ac:dyDescent="0.25">
      <c r="A37" s="5" t="s">
        <v>82</v>
      </c>
      <c r="B37" s="11">
        <v>1</v>
      </c>
      <c r="D37" t="s">
        <v>92</v>
      </c>
      <c r="E37">
        <v>1</v>
      </c>
    </row>
    <row r="38" spans="1:5" x14ac:dyDescent="0.25">
      <c r="A38" s="5" t="s">
        <v>90</v>
      </c>
      <c r="B38" s="11">
        <v>2</v>
      </c>
      <c r="D38" t="s">
        <v>20</v>
      </c>
      <c r="E38">
        <v>1</v>
      </c>
    </row>
    <row r="39" spans="1:5" x14ac:dyDescent="0.25">
      <c r="A39" s="5" t="s">
        <v>94</v>
      </c>
      <c r="B39" s="11">
        <v>1</v>
      </c>
      <c r="D39" t="s">
        <v>91</v>
      </c>
      <c r="E39">
        <v>1</v>
      </c>
    </row>
    <row r="40" spans="1:5" x14ac:dyDescent="0.25">
      <c r="A40" s="5" t="s">
        <v>79</v>
      </c>
      <c r="B40" s="11">
        <v>1</v>
      </c>
      <c r="D40" t="s">
        <v>78</v>
      </c>
      <c r="E40">
        <v>1</v>
      </c>
    </row>
    <row r="41" spans="1:5" x14ac:dyDescent="0.25">
      <c r="A41" s="5" t="s">
        <v>95</v>
      </c>
      <c r="B41" s="11">
        <v>1</v>
      </c>
      <c r="D41" t="s">
        <v>106</v>
      </c>
      <c r="E41">
        <v>1</v>
      </c>
    </row>
    <row r="42" spans="1:5" x14ac:dyDescent="0.25">
      <c r="A42" s="5" t="s">
        <v>113</v>
      </c>
      <c r="B42" s="11">
        <v>1</v>
      </c>
      <c r="D42" t="s">
        <v>108</v>
      </c>
      <c r="E42">
        <v>1</v>
      </c>
    </row>
    <row r="43" spans="1:5" x14ac:dyDescent="0.25">
      <c r="A43" s="5" t="s">
        <v>63</v>
      </c>
      <c r="B43" s="11">
        <v>2</v>
      </c>
      <c r="D43" t="s">
        <v>62</v>
      </c>
      <c r="E43">
        <v>1</v>
      </c>
    </row>
    <row r="44" spans="1:5" x14ac:dyDescent="0.25">
      <c r="A44" s="5" t="s">
        <v>80</v>
      </c>
      <c r="B44" s="11">
        <v>1</v>
      </c>
      <c r="D44" t="s">
        <v>109</v>
      </c>
      <c r="E44">
        <v>1</v>
      </c>
    </row>
    <row r="45" spans="1:5" x14ac:dyDescent="0.25">
      <c r="A45" s="5" t="s">
        <v>99</v>
      </c>
      <c r="B45" s="11">
        <v>3</v>
      </c>
      <c r="D45" t="s">
        <v>42</v>
      </c>
      <c r="E45">
        <v>1</v>
      </c>
    </row>
    <row r="46" spans="1:5" x14ac:dyDescent="0.25">
      <c r="A46" s="5" t="s">
        <v>60</v>
      </c>
      <c r="B46" s="11">
        <v>1</v>
      </c>
      <c r="D46" t="s">
        <v>101</v>
      </c>
      <c r="E46">
        <v>1</v>
      </c>
    </row>
    <row r="47" spans="1:5" x14ac:dyDescent="0.25">
      <c r="A47" s="5" t="s">
        <v>102</v>
      </c>
      <c r="B47" s="11">
        <v>1</v>
      </c>
      <c r="D47" t="s">
        <v>105</v>
      </c>
      <c r="E47">
        <v>1</v>
      </c>
    </row>
    <row r="48" spans="1:5" x14ac:dyDescent="0.25">
      <c r="A48" s="5" t="s">
        <v>47</v>
      </c>
      <c r="B48" s="11">
        <v>1</v>
      </c>
      <c r="D48" t="s">
        <v>82</v>
      </c>
      <c r="E48">
        <v>1</v>
      </c>
    </row>
    <row r="49" spans="1:5" x14ac:dyDescent="0.25">
      <c r="A49" s="5" t="s">
        <v>114</v>
      </c>
      <c r="B49" s="11">
        <v>1</v>
      </c>
      <c r="D49" t="s">
        <v>94</v>
      </c>
      <c r="E49">
        <v>1</v>
      </c>
    </row>
    <row r="50" spans="1:5" x14ac:dyDescent="0.25">
      <c r="A50" s="5" t="s">
        <v>68</v>
      </c>
      <c r="B50" s="11">
        <v>2</v>
      </c>
      <c r="D50" t="s">
        <v>79</v>
      </c>
      <c r="E50">
        <v>1</v>
      </c>
    </row>
    <row r="51" spans="1:5" x14ac:dyDescent="0.25">
      <c r="A51" s="5" t="s">
        <v>59</v>
      </c>
      <c r="B51" s="11">
        <v>1</v>
      </c>
      <c r="D51" t="s">
        <v>95</v>
      </c>
      <c r="E51">
        <v>1</v>
      </c>
    </row>
    <row r="52" spans="1:5" x14ac:dyDescent="0.25">
      <c r="A52" s="5" t="s">
        <v>112</v>
      </c>
      <c r="B52" s="11">
        <v>1</v>
      </c>
      <c r="D52" t="s">
        <v>113</v>
      </c>
      <c r="E52">
        <v>1</v>
      </c>
    </row>
    <row r="53" spans="1:5" x14ac:dyDescent="0.25">
      <c r="A53" s="5" t="s">
        <v>74</v>
      </c>
      <c r="B53" s="11">
        <v>1</v>
      </c>
      <c r="D53" t="s">
        <v>80</v>
      </c>
      <c r="E53">
        <v>1</v>
      </c>
    </row>
    <row r="54" spans="1:5" x14ac:dyDescent="0.25">
      <c r="A54" s="5" t="s">
        <v>56</v>
      </c>
      <c r="B54" s="11">
        <v>2</v>
      </c>
      <c r="D54" t="s">
        <v>60</v>
      </c>
      <c r="E54">
        <v>1</v>
      </c>
    </row>
    <row r="55" spans="1:5" x14ac:dyDescent="0.25">
      <c r="A55" s="5" t="s">
        <v>97</v>
      </c>
      <c r="B55" s="11">
        <v>1</v>
      </c>
      <c r="D55" t="s">
        <v>102</v>
      </c>
      <c r="E55">
        <v>1</v>
      </c>
    </row>
    <row r="56" spans="1:5" x14ac:dyDescent="0.25">
      <c r="A56" s="5" t="s">
        <v>57</v>
      </c>
      <c r="B56" s="11">
        <v>1</v>
      </c>
      <c r="D56" t="s">
        <v>47</v>
      </c>
      <c r="E56">
        <v>1</v>
      </c>
    </row>
    <row r="57" spans="1:5" x14ac:dyDescent="0.25">
      <c r="A57" s="5" t="s">
        <v>38</v>
      </c>
      <c r="B57" s="11">
        <v>1</v>
      </c>
      <c r="D57" t="s">
        <v>114</v>
      </c>
      <c r="E57">
        <v>1</v>
      </c>
    </row>
    <row r="58" spans="1:5" x14ac:dyDescent="0.25">
      <c r="A58" s="5" t="s">
        <v>111</v>
      </c>
      <c r="B58" s="11">
        <v>1</v>
      </c>
      <c r="D58" t="s">
        <v>59</v>
      </c>
      <c r="E58">
        <v>1</v>
      </c>
    </row>
    <row r="59" spans="1:5" x14ac:dyDescent="0.25">
      <c r="A59" s="5" t="s">
        <v>25</v>
      </c>
      <c r="B59" s="11">
        <v>1</v>
      </c>
      <c r="D59" t="s">
        <v>112</v>
      </c>
      <c r="E59">
        <v>1</v>
      </c>
    </row>
    <row r="60" spans="1:5" x14ac:dyDescent="0.25">
      <c r="A60" s="5" t="s">
        <v>31</v>
      </c>
      <c r="B60" s="11">
        <v>2</v>
      </c>
      <c r="D60" t="s">
        <v>74</v>
      </c>
      <c r="E60">
        <v>1</v>
      </c>
    </row>
    <row r="61" spans="1:5" x14ac:dyDescent="0.25">
      <c r="A61" s="5" t="s">
        <v>103</v>
      </c>
      <c r="B61" s="11">
        <v>1</v>
      </c>
      <c r="D61" t="s">
        <v>97</v>
      </c>
      <c r="E61">
        <v>1</v>
      </c>
    </row>
    <row r="62" spans="1:5" x14ac:dyDescent="0.25">
      <c r="A62" s="5" t="s">
        <v>89</v>
      </c>
      <c r="B62" s="11">
        <v>1</v>
      </c>
      <c r="D62" t="s">
        <v>57</v>
      </c>
      <c r="E62">
        <v>1</v>
      </c>
    </row>
    <row r="63" spans="1:5" x14ac:dyDescent="0.25">
      <c r="A63" s="5" t="s">
        <v>29</v>
      </c>
      <c r="B63" s="11">
        <v>3</v>
      </c>
      <c r="D63" t="s">
        <v>38</v>
      </c>
      <c r="E63">
        <v>1</v>
      </c>
    </row>
    <row r="64" spans="1:5" x14ac:dyDescent="0.25">
      <c r="A64" s="5" t="s">
        <v>83</v>
      </c>
      <c r="B64" s="11">
        <v>1</v>
      </c>
      <c r="D64" t="s">
        <v>111</v>
      </c>
      <c r="E64">
        <v>1</v>
      </c>
    </row>
    <row r="65" spans="1:5" x14ac:dyDescent="0.25">
      <c r="A65" s="5" t="s">
        <v>40</v>
      </c>
      <c r="B65" s="11">
        <v>1</v>
      </c>
      <c r="D65" t="s">
        <v>25</v>
      </c>
      <c r="E65">
        <v>1</v>
      </c>
    </row>
    <row r="66" spans="1:5" x14ac:dyDescent="0.25">
      <c r="A66" s="5" t="s">
        <v>84</v>
      </c>
      <c r="B66" s="11">
        <v>3</v>
      </c>
      <c r="D66" t="s">
        <v>103</v>
      </c>
      <c r="E66">
        <v>1</v>
      </c>
    </row>
    <row r="67" spans="1:5" x14ac:dyDescent="0.25">
      <c r="A67" s="5" t="s">
        <v>76</v>
      </c>
      <c r="B67" s="11">
        <v>1</v>
      </c>
      <c r="D67" t="s">
        <v>89</v>
      </c>
      <c r="E67">
        <v>1</v>
      </c>
    </row>
    <row r="68" spans="1:5" x14ac:dyDescent="0.25">
      <c r="A68" s="5" t="s">
        <v>110</v>
      </c>
      <c r="B68" s="11">
        <v>1</v>
      </c>
      <c r="D68" t="s">
        <v>83</v>
      </c>
      <c r="E68">
        <v>1</v>
      </c>
    </row>
    <row r="69" spans="1:5" x14ac:dyDescent="0.25">
      <c r="A69" s="5" t="s">
        <v>32</v>
      </c>
      <c r="B69" s="11">
        <v>1</v>
      </c>
      <c r="D69" t="s">
        <v>40</v>
      </c>
      <c r="E69">
        <v>1</v>
      </c>
    </row>
    <row r="70" spans="1:5" x14ac:dyDescent="0.25">
      <c r="A70" s="5" t="s">
        <v>66</v>
      </c>
      <c r="B70" s="11">
        <v>1</v>
      </c>
      <c r="D70" t="s">
        <v>76</v>
      </c>
      <c r="E70">
        <v>1</v>
      </c>
    </row>
    <row r="71" spans="1:5" x14ac:dyDescent="0.25">
      <c r="A71" s="5" t="s">
        <v>104</v>
      </c>
      <c r="B71" s="11">
        <v>1</v>
      </c>
      <c r="D71" t="s">
        <v>110</v>
      </c>
      <c r="E71">
        <v>1</v>
      </c>
    </row>
    <row r="72" spans="1:5" x14ac:dyDescent="0.25">
      <c r="A72" s="5" t="s">
        <v>49</v>
      </c>
      <c r="B72" s="11">
        <v>1</v>
      </c>
      <c r="D72" t="s">
        <v>32</v>
      </c>
      <c r="E72">
        <v>1</v>
      </c>
    </row>
    <row r="73" spans="1:5" x14ac:dyDescent="0.25">
      <c r="A73" s="5" t="s">
        <v>65</v>
      </c>
      <c r="B73" s="11">
        <v>2</v>
      </c>
      <c r="D73" t="s">
        <v>66</v>
      </c>
      <c r="E73">
        <v>1</v>
      </c>
    </row>
    <row r="74" spans="1:5" x14ac:dyDescent="0.25">
      <c r="A74" s="5" t="s">
        <v>72</v>
      </c>
      <c r="B74" s="11">
        <v>1</v>
      </c>
      <c r="D74" t="s">
        <v>104</v>
      </c>
      <c r="E74">
        <v>1</v>
      </c>
    </row>
    <row r="75" spans="1:5" x14ac:dyDescent="0.25">
      <c r="A75" s="5" t="s">
        <v>64</v>
      </c>
      <c r="B75" s="11">
        <v>4</v>
      </c>
      <c r="D75" t="s">
        <v>49</v>
      </c>
      <c r="E75">
        <v>1</v>
      </c>
    </row>
    <row r="76" spans="1:5" x14ac:dyDescent="0.25">
      <c r="A76" s="5" t="s">
        <v>53</v>
      </c>
      <c r="B76" s="11">
        <v>2</v>
      </c>
      <c r="D76" t="s">
        <v>72</v>
      </c>
      <c r="E76">
        <v>1</v>
      </c>
    </row>
    <row r="77" spans="1:5" x14ac:dyDescent="0.25">
      <c r="A77" s="5" t="s">
        <v>15</v>
      </c>
      <c r="B77" s="11">
        <v>1</v>
      </c>
      <c r="D77" t="s">
        <v>15</v>
      </c>
      <c r="E77">
        <v>1</v>
      </c>
    </row>
    <row r="78" spans="1:5" x14ac:dyDescent="0.25">
      <c r="A78" s="5" t="s">
        <v>88</v>
      </c>
      <c r="B78" s="11">
        <v>1</v>
      </c>
      <c r="D78" t="s">
        <v>88</v>
      </c>
      <c r="E78">
        <v>1</v>
      </c>
    </row>
    <row r="79" spans="1:5" x14ac:dyDescent="0.25">
      <c r="A79" s="5" t="s">
        <v>107</v>
      </c>
      <c r="B79" s="11">
        <v>1</v>
      </c>
      <c r="D79" t="s">
        <v>107</v>
      </c>
      <c r="E79">
        <v>1</v>
      </c>
    </row>
    <row r="80" spans="1:5" x14ac:dyDescent="0.25">
      <c r="A80" s="5" t="s">
        <v>118</v>
      </c>
      <c r="B80" s="11">
        <v>100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0B74-CA83-4406-BD82-055A0E06A2E3}">
  <dimension ref="A3:H76"/>
  <sheetViews>
    <sheetView topLeftCell="A7" workbookViewId="0">
      <selection activeCell="L8" sqref="L8"/>
    </sheetView>
  </sheetViews>
  <sheetFormatPr defaultRowHeight="13.2" x14ac:dyDescent="0.25"/>
  <cols>
    <col min="1" max="1" width="13.33203125" bestFit="1" customWidth="1"/>
    <col min="2" max="2" width="20.33203125" bestFit="1" customWidth="1"/>
    <col min="3" max="3" width="8" bestFit="1" customWidth="1"/>
    <col min="4" max="5" width="9" bestFit="1" customWidth="1"/>
    <col min="6" max="6" width="9.5546875" customWidth="1"/>
    <col min="7" max="7" width="14.21875" customWidth="1"/>
    <col min="8" max="8" width="15.33203125" customWidth="1"/>
    <col min="9" max="15" width="9" bestFit="1" customWidth="1"/>
    <col min="16" max="18" width="10" bestFit="1" customWidth="1"/>
    <col min="19" max="19" width="9" bestFit="1" customWidth="1"/>
    <col min="20" max="20" width="7" bestFit="1" customWidth="1"/>
    <col min="21" max="22" width="9" bestFit="1" customWidth="1"/>
    <col min="23" max="24" width="10" bestFit="1" customWidth="1"/>
    <col min="25" max="25" width="9" bestFit="1" customWidth="1"/>
    <col min="26" max="27" width="10" bestFit="1" customWidth="1"/>
    <col min="28" max="28" width="9" bestFit="1" customWidth="1"/>
    <col min="29" max="29" width="10" bestFit="1" customWidth="1"/>
    <col min="30" max="30" width="9" bestFit="1" customWidth="1"/>
    <col min="31" max="31" width="10" bestFit="1" customWidth="1"/>
    <col min="32" max="32" width="9" bestFit="1" customWidth="1"/>
    <col min="33" max="33" width="10" bestFit="1" customWidth="1"/>
    <col min="34" max="34" width="9" bestFit="1" customWidth="1"/>
    <col min="35" max="38" width="10" bestFit="1" customWidth="1"/>
    <col min="39" max="39" width="9" bestFit="1" customWidth="1"/>
    <col min="40" max="42" width="10" bestFit="1" customWidth="1"/>
    <col min="43" max="43" width="9" bestFit="1" customWidth="1"/>
    <col min="44" max="45" width="10" bestFit="1" customWidth="1"/>
    <col min="46" max="47" width="9" bestFit="1" customWidth="1"/>
    <col min="48" max="49" width="10" bestFit="1" customWidth="1"/>
    <col min="50" max="50" width="7" bestFit="1" customWidth="1"/>
    <col min="51" max="51" width="10" bestFit="1" customWidth="1"/>
    <col min="52" max="52" width="7" bestFit="1" customWidth="1"/>
    <col min="53" max="54" width="10" bestFit="1" customWidth="1"/>
    <col min="55" max="55" width="9" bestFit="1" customWidth="1"/>
    <col min="56" max="60" width="10" bestFit="1" customWidth="1"/>
    <col min="61" max="62" width="11" bestFit="1" customWidth="1"/>
    <col min="63" max="63" width="8" bestFit="1" customWidth="1"/>
    <col min="64" max="64" width="10" bestFit="1" customWidth="1"/>
    <col min="65" max="66" width="11" bestFit="1" customWidth="1"/>
    <col min="67" max="67" width="10" bestFit="1" customWidth="1"/>
    <col min="68" max="68" width="11" bestFit="1" customWidth="1"/>
    <col min="69" max="70" width="10" bestFit="1" customWidth="1"/>
    <col min="71" max="71" width="8" bestFit="1" customWidth="1"/>
    <col min="72" max="72" width="11" bestFit="1" customWidth="1"/>
    <col min="73" max="73" width="10" bestFit="1" customWidth="1"/>
    <col min="74" max="77" width="11" bestFit="1" customWidth="1"/>
    <col min="78" max="78" width="8" bestFit="1" customWidth="1"/>
    <col min="79" max="79" width="10" bestFit="1" customWidth="1"/>
    <col min="80" max="81" width="11" bestFit="1" customWidth="1"/>
    <col min="82" max="82" width="10" bestFit="1" customWidth="1"/>
    <col min="83" max="83" width="11" bestFit="1" customWidth="1"/>
    <col min="84" max="84" width="10" bestFit="1" customWidth="1"/>
    <col min="85" max="85" width="8" bestFit="1" customWidth="1"/>
    <col min="86" max="87" width="10" bestFit="1" customWidth="1"/>
    <col min="88" max="88" width="11" bestFit="1" customWidth="1"/>
    <col min="89" max="89" width="8" bestFit="1" customWidth="1"/>
    <col min="90" max="91" width="11" bestFit="1" customWidth="1"/>
    <col min="92" max="95" width="10" bestFit="1" customWidth="1"/>
    <col min="96" max="98" width="11" bestFit="1" customWidth="1"/>
    <col min="99" max="99" width="10" bestFit="1" customWidth="1"/>
    <col min="100" max="100" width="11" bestFit="1" customWidth="1"/>
    <col min="101" max="101" width="11.33203125" bestFit="1" customWidth="1"/>
  </cols>
  <sheetData>
    <row r="3" spans="1:8" x14ac:dyDescent="0.25">
      <c r="A3" t="s">
        <v>117</v>
      </c>
      <c r="B3" t="s">
        <v>139</v>
      </c>
      <c r="D3" t="s">
        <v>140</v>
      </c>
      <c r="E3" t="s">
        <v>141</v>
      </c>
      <c r="F3" t="s">
        <v>145</v>
      </c>
      <c r="G3" t="s">
        <v>11</v>
      </c>
      <c r="H3" t="s">
        <v>142</v>
      </c>
    </row>
    <row r="4" spans="1:8" x14ac:dyDescent="0.25">
      <c r="A4" s="5" t="s">
        <v>119</v>
      </c>
      <c r="B4">
        <v>19186024.919999998</v>
      </c>
      <c r="D4">
        <v>2010</v>
      </c>
      <c r="E4" s="8" t="s">
        <v>128</v>
      </c>
      <c r="F4" s="8" t="str">
        <f>Table25[[#This Row],[Month]]&amp;"'"&amp;RIGHT(Table25[[#This Row],[Year]],2)</f>
        <v>Feb'10</v>
      </c>
      <c r="G4" s="7">
        <f t="shared" ref="G4:G9" si="0">GETPIVOTDATA("Total Revenue",$A3,"Months (Order Date)",MONTH(DATEVALUE(E4 &amp; "1")),"Years (Order Date)",D4)</f>
        <v>247956.32</v>
      </c>
    </row>
    <row r="5" spans="1:8" x14ac:dyDescent="0.25">
      <c r="A5" s="6" t="s">
        <v>128</v>
      </c>
      <c r="B5">
        <v>247956.32</v>
      </c>
      <c r="D5">
        <v>2010</v>
      </c>
      <c r="E5" t="s">
        <v>131</v>
      </c>
      <c r="F5" s="8" t="str">
        <f>Table25[[#This Row],[Month]]&amp;"'"&amp;RIGHT(Table25[[#This Row],[Year]],2)</f>
        <v>May'10</v>
      </c>
      <c r="G5" s="7">
        <f t="shared" si="0"/>
        <v>2533654</v>
      </c>
      <c r="H5" s="9">
        <f t="shared" ref="H5:H67" si="1">IF(G5&lt;&gt;0, (G5-G4)/G4, 0)</f>
        <v>9.2181464864456775</v>
      </c>
    </row>
    <row r="6" spans="1:8" x14ac:dyDescent="0.25">
      <c r="A6" s="6" t="s">
        <v>131</v>
      </c>
      <c r="B6">
        <v>2533654</v>
      </c>
      <c r="D6">
        <v>2010</v>
      </c>
      <c r="E6" t="s">
        <v>132</v>
      </c>
      <c r="F6" s="8" t="str">
        <f>Table25[[#This Row],[Month]]&amp;"'"&amp;RIGHT(Table25[[#This Row],[Year]],2)</f>
        <v>Jun'10</v>
      </c>
      <c r="G6" s="7">
        <f t="shared" si="0"/>
        <v>4245123.1999999993</v>
      </c>
      <c r="H6" s="9">
        <f t="shared" si="1"/>
        <v>0.67549444399274694</v>
      </c>
    </row>
    <row r="7" spans="1:8" x14ac:dyDescent="0.25">
      <c r="A7" s="6" t="s">
        <v>132</v>
      </c>
      <c r="B7">
        <v>4245123.1999999993</v>
      </c>
      <c r="D7">
        <v>2010</v>
      </c>
      <c r="E7" t="s">
        <v>133</v>
      </c>
      <c r="F7" s="8" t="str">
        <f>Table25[[#This Row],[Month]]&amp;"'"&amp;RIGHT(Table25[[#This Row],[Year]],2)</f>
        <v>Jul'10</v>
      </c>
      <c r="G7" s="7">
        <f t="shared" si="0"/>
        <v>54319.26</v>
      </c>
      <c r="H7" s="9">
        <f t="shared" si="1"/>
        <v>-0.98720431482412574</v>
      </c>
    </row>
    <row r="8" spans="1:8" x14ac:dyDescent="0.25">
      <c r="A8" s="6" t="s">
        <v>133</v>
      </c>
      <c r="B8">
        <v>54319.26</v>
      </c>
      <c r="D8">
        <v>2010</v>
      </c>
      <c r="E8" t="s">
        <v>136</v>
      </c>
      <c r="F8" s="8" t="str">
        <f>Table25[[#This Row],[Month]]&amp;"'"&amp;RIGHT(Table25[[#This Row],[Year]],2)</f>
        <v>Oct'10</v>
      </c>
      <c r="G8" s="7">
        <f t="shared" si="0"/>
        <v>6064933.75</v>
      </c>
      <c r="H8" s="9">
        <f t="shared" si="1"/>
        <v>110.653467849157</v>
      </c>
    </row>
    <row r="9" spans="1:8" x14ac:dyDescent="0.25">
      <c r="A9" s="6" t="s">
        <v>136</v>
      </c>
      <c r="B9">
        <v>6064933.75</v>
      </c>
      <c r="D9">
        <v>2010</v>
      </c>
      <c r="E9" t="s">
        <v>137</v>
      </c>
      <c r="F9" s="8" t="str">
        <f>Table25[[#This Row],[Month]]&amp;"'"&amp;RIGHT(Table25[[#This Row],[Year]],2)</f>
        <v>Nov'10</v>
      </c>
      <c r="G9" s="7">
        <f t="shared" si="0"/>
        <v>3458252</v>
      </c>
      <c r="H9" s="9">
        <f t="shared" si="1"/>
        <v>-0.42979558515375377</v>
      </c>
    </row>
    <row r="10" spans="1:8" x14ac:dyDescent="0.25">
      <c r="A10" s="6" t="s">
        <v>137</v>
      </c>
      <c r="B10">
        <v>3458252</v>
      </c>
      <c r="D10">
        <v>2010</v>
      </c>
      <c r="E10" t="s">
        <v>138</v>
      </c>
      <c r="F10" s="8" t="str">
        <f>Table25[[#This Row],[Month]]&amp;"'"&amp;RIGHT(Table25[[#This Row],[Year]],2)</f>
        <v>Dec'10</v>
      </c>
      <c r="G10" s="7">
        <f t="shared" ref="G10:G17" si="2">GETPIVOTDATA("Total Revenue",$A9,"Months (Order Date)",MONTH(DATEVALUE(E10 &amp; "1")),"Years (Order Date)",D10)</f>
        <v>2581786.39</v>
      </c>
      <c r="H10" s="9">
        <f t="shared" si="1"/>
        <v>-0.25344179949870627</v>
      </c>
    </row>
    <row r="11" spans="1:8" x14ac:dyDescent="0.25">
      <c r="A11" s="6" t="s">
        <v>138</v>
      </c>
      <c r="B11">
        <v>2581786.39</v>
      </c>
      <c r="D11">
        <v>2011</v>
      </c>
      <c r="E11" t="s">
        <v>127</v>
      </c>
      <c r="F11" s="8" t="str">
        <f>Table25[[#This Row],[Month]]&amp;"'"&amp;RIGHT(Table25[[#This Row],[Year]],2)</f>
        <v>Jan'11</v>
      </c>
      <c r="G11" s="7">
        <f t="shared" si="2"/>
        <v>418936.05</v>
      </c>
      <c r="H11" s="9">
        <f t="shared" si="1"/>
        <v>-0.83773403887220899</v>
      </c>
    </row>
    <row r="12" spans="1:8" x14ac:dyDescent="0.25">
      <c r="A12" s="5" t="s">
        <v>120</v>
      </c>
      <c r="B12">
        <v>11129166.070000002</v>
      </c>
      <c r="D12">
        <v>2011</v>
      </c>
      <c r="E12" t="s">
        <v>130</v>
      </c>
      <c r="F12" s="8" t="str">
        <f>Table25[[#This Row],[Month]]&amp;"'"&amp;RIGHT(Table25[[#This Row],[Year]],2)</f>
        <v>Apr'11</v>
      </c>
      <c r="G12" s="7">
        <f t="shared" si="2"/>
        <v>3421335.79</v>
      </c>
      <c r="H12" s="9">
        <f t="shared" si="1"/>
        <v>7.1667256613509398</v>
      </c>
    </row>
    <row r="13" spans="1:8" x14ac:dyDescent="0.25">
      <c r="A13" s="6" t="s">
        <v>127</v>
      </c>
      <c r="B13">
        <v>418936.05</v>
      </c>
      <c r="D13">
        <v>2011</v>
      </c>
      <c r="E13" t="s">
        <v>131</v>
      </c>
      <c r="F13" s="8" t="str">
        <f>Table25[[#This Row],[Month]]&amp;"'"&amp;RIGHT(Table25[[#This Row],[Year]],2)</f>
        <v>May'11</v>
      </c>
      <c r="G13" s="7">
        <f t="shared" si="2"/>
        <v>272410.45</v>
      </c>
      <c r="H13" s="9">
        <f t="shared" si="1"/>
        <v>-0.92037892018777845</v>
      </c>
    </row>
    <row r="14" spans="1:8" x14ac:dyDescent="0.25">
      <c r="A14" s="6" t="s">
        <v>130</v>
      </c>
      <c r="B14">
        <v>3421335.79</v>
      </c>
      <c r="D14">
        <v>2011</v>
      </c>
      <c r="E14" t="s">
        <v>132</v>
      </c>
      <c r="F14" s="8" t="str">
        <f>Table25[[#This Row],[Month]]&amp;"'"&amp;RIGHT(Table25[[#This Row],[Year]],2)</f>
        <v>Jun'11</v>
      </c>
      <c r="G14" s="7">
        <f t="shared" si="2"/>
        <v>19103.439999999999</v>
      </c>
      <c r="H14" s="9">
        <f t="shared" si="1"/>
        <v>-0.92987258748700719</v>
      </c>
    </row>
    <row r="15" spans="1:8" x14ac:dyDescent="0.25">
      <c r="A15" s="6" t="s">
        <v>131</v>
      </c>
      <c r="B15">
        <v>272410.45</v>
      </c>
      <c r="D15">
        <v>2011</v>
      </c>
      <c r="E15" t="s">
        <v>133</v>
      </c>
      <c r="F15" s="8" t="str">
        <f>Table25[[#This Row],[Month]]&amp;"'"&amp;RIGHT(Table25[[#This Row],[Year]],2)</f>
        <v>Jul'11</v>
      </c>
      <c r="G15" s="7">
        <f t="shared" si="2"/>
        <v>3690417.42</v>
      </c>
      <c r="H15" s="9">
        <f t="shared" si="1"/>
        <v>192.18077895918222</v>
      </c>
    </row>
    <row r="16" spans="1:8" x14ac:dyDescent="0.25">
      <c r="A16" s="6" t="s">
        <v>132</v>
      </c>
      <c r="B16">
        <v>19103.439999999999</v>
      </c>
      <c r="D16">
        <v>2011</v>
      </c>
      <c r="E16" t="s">
        <v>134</v>
      </c>
      <c r="F16" s="8" t="str">
        <f>Table25[[#This Row],[Month]]&amp;"'"&amp;RIGHT(Table25[[#This Row],[Year]],2)</f>
        <v>Aug'11</v>
      </c>
      <c r="G16" s="7">
        <f t="shared" si="2"/>
        <v>387002.2</v>
      </c>
      <c r="H16" s="9">
        <f t="shared" si="1"/>
        <v>-0.89513321774857646</v>
      </c>
    </row>
    <row r="17" spans="1:8" x14ac:dyDescent="0.25">
      <c r="A17" s="6" t="s">
        <v>133</v>
      </c>
      <c r="B17">
        <v>3690417.42</v>
      </c>
      <c r="D17">
        <v>2011</v>
      </c>
      <c r="E17" t="s">
        <v>135</v>
      </c>
      <c r="F17" s="8" t="str">
        <f>Table25[[#This Row],[Month]]&amp;"'"&amp;RIGHT(Table25[[#This Row],[Year]],2)</f>
        <v>Sep'11</v>
      </c>
      <c r="G17" s="7">
        <f t="shared" si="2"/>
        <v>574951.92000000004</v>
      </c>
      <c r="H17" s="9">
        <f t="shared" si="1"/>
        <v>0.48565543038256637</v>
      </c>
    </row>
    <row r="18" spans="1:8" x14ac:dyDescent="0.25">
      <c r="A18" s="6" t="s">
        <v>134</v>
      </c>
      <c r="B18">
        <v>387002.2</v>
      </c>
      <c r="D18">
        <v>2011</v>
      </c>
      <c r="E18" t="s">
        <v>137</v>
      </c>
      <c r="F18" s="8" t="str">
        <f>Table25[[#This Row],[Month]]&amp;"'"&amp;RIGHT(Table25[[#This Row],[Year]],2)</f>
        <v>Nov'11</v>
      </c>
      <c r="G18" s="7">
        <f t="shared" ref="G18:G23" si="3">GETPIVOTDATA("Total Revenue",$A17,"Months (Order Date)",MONTH(DATEVALUE(E18 &amp; "1")),"Years (Order Date)",D18)</f>
        <v>2345008.8000000003</v>
      </c>
      <c r="H18" s="9">
        <f t="shared" si="1"/>
        <v>3.0786172172448789</v>
      </c>
    </row>
    <row r="19" spans="1:8" x14ac:dyDescent="0.25">
      <c r="A19" s="6" t="s">
        <v>135</v>
      </c>
      <c r="B19">
        <v>574951.92000000004</v>
      </c>
      <c r="D19">
        <v>2012</v>
      </c>
      <c r="E19" t="s">
        <v>127</v>
      </c>
      <c r="F19" s="8" t="str">
        <f>Table25[[#This Row],[Month]]&amp;"'"&amp;RIGHT(Table25[[#This Row],[Year]],2)</f>
        <v>Jan'12</v>
      </c>
      <c r="G19" s="7">
        <f t="shared" si="3"/>
        <v>4368316.68</v>
      </c>
      <c r="H19" s="9">
        <f t="shared" si="1"/>
        <v>0.86281462142061005</v>
      </c>
    </row>
    <row r="20" spans="1:8" x14ac:dyDescent="0.25">
      <c r="A20" s="6" t="s">
        <v>137</v>
      </c>
      <c r="B20">
        <v>2345008.8000000003</v>
      </c>
      <c r="D20">
        <v>2012</v>
      </c>
      <c r="E20" t="s">
        <v>128</v>
      </c>
      <c r="F20" s="8" t="str">
        <f>Table25[[#This Row],[Month]]&amp;"'"&amp;RIGHT(Table25[[#This Row],[Year]],2)</f>
        <v>Feb'12</v>
      </c>
      <c r="G20" s="7">
        <f t="shared" si="3"/>
        <v>3121244.33</v>
      </c>
      <c r="H20" s="9">
        <f t="shared" si="1"/>
        <v>-0.28548121424200401</v>
      </c>
    </row>
    <row r="21" spans="1:8" x14ac:dyDescent="0.25">
      <c r="A21" s="5" t="s">
        <v>121</v>
      </c>
      <c r="B21">
        <v>31898644.520000003</v>
      </c>
      <c r="D21">
        <v>2012</v>
      </c>
      <c r="E21" t="s">
        <v>129</v>
      </c>
      <c r="F21" s="8" t="str">
        <f>Table25[[#This Row],[Month]]&amp;"'"&amp;RIGHT(Table25[[#This Row],[Year]],2)</f>
        <v>Mar'12</v>
      </c>
      <c r="G21" s="7">
        <f t="shared" si="3"/>
        <v>994765.42</v>
      </c>
      <c r="H21" s="9">
        <f t="shared" si="1"/>
        <v>-0.68129203778161129</v>
      </c>
    </row>
    <row r="22" spans="1:8" x14ac:dyDescent="0.25">
      <c r="A22" s="6" t="s">
        <v>127</v>
      </c>
      <c r="B22">
        <v>4368316.68</v>
      </c>
      <c r="D22">
        <v>2012</v>
      </c>
      <c r="E22" t="s">
        <v>130</v>
      </c>
      <c r="F22" s="8" t="str">
        <f>Table25[[#This Row],[Month]]&amp;"'"&amp;RIGHT(Table25[[#This Row],[Year]],2)</f>
        <v>Apr'12</v>
      </c>
      <c r="G22" s="7">
        <f t="shared" si="3"/>
        <v>187695.7</v>
      </c>
      <c r="H22" s="9">
        <f t="shared" si="1"/>
        <v>-0.81131662176194252</v>
      </c>
    </row>
    <row r="23" spans="1:8" x14ac:dyDescent="0.25">
      <c r="A23" s="6" t="s">
        <v>128</v>
      </c>
      <c r="B23">
        <v>3121244.33</v>
      </c>
      <c r="D23">
        <v>2012</v>
      </c>
      <c r="E23" t="s">
        <v>131</v>
      </c>
      <c r="F23" s="8" t="str">
        <f>Table25[[#This Row],[Month]]&amp;"'"&amp;RIGHT(Table25[[#This Row],[Year]],2)</f>
        <v>May'12</v>
      </c>
      <c r="G23" s="7">
        <f t="shared" si="3"/>
        <v>3971233.96</v>
      </c>
      <c r="H23" s="9">
        <f t="shared" si="1"/>
        <v>20.157831319524099</v>
      </c>
    </row>
    <row r="24" spans="1:8" x14ac:dyDescent="0.25">
      <c r="A24" s="6" t="s">
        <v>129</v>
      </c>
      <c r="B24">
        <v>994765.42</v>
      </c>
      <c r="D24">
        <v>2012</v>
      </c>
      <c r="E24" t="s">
        <v>132</v>
      </c>
      <c r="F24" s="8" t="str">
        <f>Table25[[#This Row],[Month]]&amp;"'"&amp;RIGHT(Table25[[#This Row],[Year]],2)</f>
        <v>Jun'12</v>
      </c>
      <c r="G24" s="7">
        <f t="shared" ref="G24:G31" si="4">GETPIVOTDATA("Total Revenue",$A23,"Months (Order Date)",MONTH(DATEVALUE(E24 &amp; "1")),"Years (Order Date)",D24)</f>
        <v>1342439.67</v>
      </c>
      <c r="H24" s="9">
        <f t="shared" si="1"/>
        <v>-0.6619590576829173</v>
      </c>
    </row>
    <row r="25" spans="1:8" x14ac:dyDescent="0.25">
      <c r="A25" s="6" t="s">
        <v>130</v>
      </c>
      <c r="B25">
        <v>187695.7</v>
      </c>
      <c r="D25">
        <v>2012</v>
      </c>
      <c r="E25" t="s">
        <v>133</v>
      </c>
      <c r="F25" s="8" t="str">
        <f>Table25[[#This Row],[Month]]&amp;"'"&amp;RIGHT(Table25[[#This Row],[Year]],2)</f>
        <v>Jul'12</v>
      </c>
      <c r="G25" s="7">
        <f t="shared" si="4"/>
        <v>4173105.94</v>
      </c>
      <c r="H25" s="9">
        <f t="shared" si="1"/>
        <v>2.1085984966460356</v>
      </c>
    </row>
    <row r="26" spans="1:8" x14ac:dyDescent="0.25">
      <c r="A26" s="6" t="s">
        <v>131</v>
      </c>
      <c r="B26">
        <v>3971233.96</v>
      </c>
      <c r="D26">
        <v>2012</v>
      </c>
      <c r="E26" t="s">
        <v>134</v>
      </c>
      <c r="F26" s="8" t="str">
        <f>Table25[[#This Row],[Month]]&amp;"'"&amp;RIGHT(Table25[[#This Row],[Year]],2)</f>
        <v>Aug'12</v>
      </c>
      <c r="G26" s="7">
        <f t="shared" si="4"/>
        <v>1664750.6400000001</v>
      </c>
      <c r="H26" s="9">
        <f t="shared" si="1"/>
        <v>-0.60107635321618502</v>
      </c>
    </row>
    <row r="27" spans="1:8" x14ac:dyDescent="0.25">
      <c r="A27" s="6" t="s">
        <v>132</v>
      </c>
      <c r="B27">
        <v>1342439.67</v>
      </c>
      <c r="D27">
        <v>2012</v>
      </c>
      <c r="E27" t="s">
        <v>135</v>
      </c>
      <c r="F27" s="8" t="str">
        <f>Table25[[#This Row],[Month]]&amp;"'"&amp;RIGHT(Table25[[#This Row],[Year]],2)</f>
        <v>Sep'12</v>
      </c>
      <c r="G27" s="7">
        <f t="shared" si="4"/>
        <v>4648152.7200000007</v>
      </c>
      <c r="H27" s="9">
        <f t="shared" si="1"/>
        <v>1.7921014765310439</v>
      </c>
    </row>
    <row r="28" spans="1:8" x14ac:dyDescent="0.25">
      <c r="A28" s="6" t="s">
        <v>133</v>
      </c>
      <c r="B28">
        <v>4173105.94</v>
      </c>
      <c r="D28">
        <v>2012</v>
      </c>
      <c r="E28" t="s">
        <v>136</v>
      </c>
      <c r="F28" s="8" t="str">
        <f>Table25[[#This Row],[Month]]&amp;"'"&amp;RIGHT(Table25[[#This Row],[Year]],2)</f>
        <v>Oct'12</v>
      </c>
      <c r="G28" s="7">
        <f t="shared" si="4"/>
        <v>6602507.5999999996</v>
      </c>
      <c r="H28" s="9">
        <f t="shared" si="1"/>
        <v>0.42045840524792366</v>
      </c>
    </row>
    <row r="29" spans="1:8" x14ac:dyDescent="0.25">
      <c r="A29" s="6" t="s">
        <v>134</v>
      </c>
      <c r="B29">
        <v>1664750.6400000001</v>
      </c>
      <c r="D29">
        <v>2012</v>
      </c>
      <c r="E29" t="s">
        <v>137</v>
      </c>
      <c r="F29" s="8" t="str">
        <f>Table25[[#This Row],[Month]]&amp;"'"&amp;RIGHT(Table25[[#This Row],[Year]],2)</f>
        <v>Nov'12</v>
      </c>
      <c r="G29" s="7">
        <f t="shared" si="4"/>
        <v>824431.86</v>
      </c>
      <c r="H29" s="9">
        <f t="shared" si="1"/>
        <v>-0.87513352351158213</v>
      </c>
    </row>
    <row r="30" spans="1:8" x14ac:dyDescent="0.25">
      <c r="A30" s="6" t="s">
        <v>135</v>
      </c>
      <c r="B30">
        <v>4648152.7200000007</v>
      </c>
      <c r="D30">
        <v>2013</v>
      </c>
      <c r="E30" t="s">
        <v>127</v>
      </c>
      <c r="F30" s="8" t="str">
        <f>Table25[[#This Row],[Month]]&amp;"'"&amp;RIGHT(Table25[[#This Row],[Year]],2)</f>
        <v>Jan'13</v>
      </c>
      <c r="G30" s="7">
        <f t="shared" si="4"/>
        <v>3296425.02</v>
      </c>
      <c r="H30" s="9">
        <f t="shared" si="1"/>
        <v>2.9984202211690367</v>
      </c>
    </row>
    <row r="31" spans="1:8" x14ac:dyDescent="0.25">
      <c r="A31" s="6" t="s">
        <v>136</v>
      </c>
      <c r="B31">
        <v>6602507.5999999996</v>
      </c>
      <c r="D31">
        <v>2013</v>
      </c>
      <c r="E31" t="s">
        <v>129</v>
      </c>
      <c r="F31" s="8" t="str">
        <f>Table25[[#This Row],[Month]]&amp;"'"&amp;RIGHT(Table25[[#This Row],[Year]],2)</f>
        <v>Mar'13</v>
      </c>
      <c r="G31" s="7">
        <f t="shared" si="4"/>
        <v>835759.1</v>
      </c>
      <c r="H31" s="9">
        <f t="shared" si="1"/>
        <v>-0.74646500529230908</v>
      </c>
    </row>
    <row r="32" spans="1:8" x14ac:dyDescent="0.25">
      <c r="A32" s="6" t="s">
        <v>137</v>
      </c>
      <c r="B32">
        <v>824431.86</v>
      </c>
      <c r="D32">
        <v>2013</v>
      </c>
      <c r="E32" t="s">
        <v>130</v>
      </c>
      <c r="F32" s="8" t="str">
        <f>Table25[[#This Row],[Month]]&amp;"'"&amp;RIGHT(Table25[[#This Row],[Year]],2)</f>
        <v>Apr'13</v>
      </c>
      <c r="G32" s="7">
        <f t="shared" ref="G32:G37" si="5">GETPIVOTDATA("Total Revenue",$A31,"Months (Order Date)",MONTH(DATEVALUE(E32 &amp; "1")),"Years (Order Date)",D32)</f>
        <v>3262562.1</v>
      </c>
      <c r="H32" s="9">
        <f t="shared" si="1"/>
        <v>2.9037111291997899</v>
      </c>
    </row>
    <row r="33" spans="1:8" x14ac:dyDescent="0.25">
      <c r="A33" s="5" t="s">
        <v>122</v>
      </c>
      <c r="B33">
        <v>20330448.66</v>
      </c>
      <c r="D33">
        <v>2013</v>
      </c>
      <c r="E33" t="s">
        <v>131</v>
      </c>
      <c r="F33" s="8" t="str">
        <f>Table25[[#This Row],[Month]]&amp;"'"&amp;RIGHT(Table25[[#This Row],[Year]],2)</f>
        <v>May'13</v>
      </c>
      <c r="G33" s="7">
        <f t="shared" si="5"/>
        <v>4324782.4000000004</v>
      </c>
      <c r="H33" s="9">
        <f t="shared" si="1"/>
        <v>0.32557856906386556</v>
      </c>
    </row>
    <row r="34" spans="1:8" x14ac:dyDescent="0.25">
      <c r="A34" s="6" t="s">
        <v>127</v>
      </c>
      <c r="B34">
        <v>3296425.02</v>
      </c>
      <c r="D34">
        <v>2013</v>
      </c>
      <c r="E34" t="s">
        <v>132</v>
      </c>
      <c r="F34" s="8" t="str">
        <f>Table25[[#This Row],[Month]]&amp;"'"&amp;RIGHT(Table25[[#This Row],[Year]],2)</f>
        <v>Jun'13</v>
      </c>
      <c r="G34" s="7">
        <f t="shared" si="5"/>
        <v>1212580</v>
      </c>
      <c r="H34" s="9">
        <f t="shared" si="1"/>
        <v>-0.71962057559242754</v>
      </c>
    </row>
    <row r="35" spans="1:8" x14ac:dyDescent="0.25">
      <c r="A35" s="6" t="s">
        <v>129</v>
      </c>
      <c r="B35">
        <v>835759.1</v>
      </c>
      <c r="D35">
        <v>2013</v>
      </c>
      <c r="E35" t="s">
        <v>133</v>
      </c>
      <c r="F35" s="8" t="str">
        <f>Table25[[#This Row],[Month]]&amp;"'"&amp;RIGHT(Table25[[#This Row],[Year]],2)</f>
        <v>Jul'13</v>
      </c>
      <c r="G35" s="7">
        <f t="shared" si="5"/>
        <v>4220728.8</v>
      </c>
      <c r="H35" s="9">
        <f t="shared" si="1"/>
        <v>2.4807837833380062</v>
      </c>
    </row>
    <row r="36" spans="1:8" x14ac:dyDescent="0.25">
      <c r="A36" s="6" t="s">
        <v>130</v>
      </c>
      <c r="B36">
        <v>3262562.1</v>
      </c>
      <c r="D36">
        <v>2013</v>
      </c>
      <c r="E36" t="s">
        <v>134</v>
      </c>
      <c r="F36" s="8" t="str">
        <f>Table25[[#This Row],[Month]]&amp;"'"&amp;RIGHT(Table25[[#This Row],[Year]],2)</f>
        <v>Aug'13</v>
      </c>
      <c r="G36" s="7">
        <f t="shared" si="5"/>
        <v>89623.98</v>
      </c>
      <c r="H36" s="9">
        <f t="shared" si="1"/>
        <v>-0.97876575723131043</v>
      </c>
    </row>
    <row r="37" spans="1:8" x14ac:dyDescent="0.25">
      <c r="A37" s="6" t="s">
        <v>131</v>
      </c>
      <c r="B37">
        <v>4324782.4000000004</v>
      </c>
      <c r="D37">
        <v>2013</v>
      </c>
      <c r="E37" t="s">
        <v>135</v>
      </c>
      <c r="F37" s="8" t="str">
        <f>Table25[[#This Row],[Month]]&amp;"'"&amp;RIGHT(Table25[[#This Row],[Year]],2)</f>
        <v>Sep'13</v>
      </c>
      <c r="G37" s="7">
        <f t="shared" si="5"/>
        <v>211540.61</v>
      </c>
      <c r="H37" s="9">
        <f t="shared" si="1"/>
        <v>1.3603126082996984</v>
      </c>
    </row>
    <row r="38" spans="1:8" x14ac:dyDescent="0.25">
      <c r="A38" s="6" t="s">
        <v>132</v>
      </c>
      <c r="B38">
        <v>1212580</v>
      </c>
      <c r="D38">
        <v>2013</v>
      </c>
      <c r="E38" t="s">
        <v>136</v>
      </c>
      <c r="F38" s="8" t="str">
        <f>Table25[[#This Row],[Month]]&amp;"'"&amp;RIGHT(Table25[[#This Row],[Year]],2)</f>
        <v>Oct'13</v>
      </c>
      <c r="G38" s="7">
        <f t="shared" ref="G38:G45" si="6">GETPIVOTDATA("Total Revenue",$A37,"Months (Order Date)",MONTH(DATEVALUE(E38 &amp; "1")),"Years (Order Date)",D38)</f>
        <v>745426</v>
      </c>
      <c r="H38" s="9">
        <f t="shared" si="1"/>
        <v>2.5237962110443006</v>
      </c>
    </row>
    <row r="39" spans="1:8" x14ac:dyDescent="0.25">
      <c r="A39" s="6" t="s">
        <v>133</v>
      </c>
      <c r="B39">
        <v>4220728.8</v>
      </c>
      <c r="D39">
        <v>2013</v>
      </c>
      <c r="E39" t="s">
        <v>137</v>
      </c>
      <c r="F39" s="8" t="str">
        <f>Table25[[#This Row],[Month]]&amp;"'"&amp;RIGHT(Table25[[#This Row],[Year]],2)</f>
        <v>Nov'13</v>
      </c>
      <c r="G39" s="7">
        <f t="shared" si="6"/>
        <v>1957344.4</v>
      </c>
      <c r="H39" s="9">
        <f t="shared" si="1"/>
        <v>1.6258064516129032</v>
      </c>
    </row>
    <row r="40" spans="1:8" x14ac:dyDescent="0.25">
      <c r="A40" s="6" t="s">
        <v>134</v>
      </c>
      <c r="B40">
        <v>89623.98</v>
      </c>
      <c r="D40">
        <v>2013</v>
      </c>
      <c r="E40" t="s">
        <v>138</v>
      </c>
      <c r="F40" s="8" t="str">
        <f>Table25[[#This Row],[Month]]&amp;"'"&amp;RIGHT(Table25[[#This Row],[Year]],2)</f>
        <v>Dec'13</v>
      </c>
      <c r="G40" s="7">
        <f t="shared" si="6"/>
        <v>173676.25</v>
      </c>
      <c r="H40" s="9">
        <f t="shared" si="1"/>
        <v>-0.91126944752287842</v>
      </c>
    </row>
    <row r="41" spans="1:8" x14ac:dyDescent="0.25">
      <c r="A41" s="6" t="s">
        <v>135</v>
      </c>
      <c r="B41">
        <v>211540.61</v>
      </c>
      <c r="D41">
        <v>2014</v>
      </c>
      <c r="E41" t="s">
        <v>128</v>
      </c>
      <c r="F41" s="8" t="str">
        <f>Table25[[#This Row],[Month]]&amp;"'"&amp;RIGHT(Table25[[#This Row],[Year]],2)</f>
        <v>Feb'14</v>
      </c>
      <c r="G41" s="7">
        <f t="shared" si="6"/>
        <v>2014540.36</v>
      </c>
      <c r="H41" s="9">
        <f t="shared" si="1"/>
        <v>10.599400378577958</v>
      </c>
    </row>
    <row r="42" spans="1:8" x14ac:dyDescent="0.25">
      <c r="A42" s="6" t="s">
        <v>136</v>
      </c>
      <c r="B42">
        <v>745426</v>
      </c>
      <c r="D42">
        <v>2014</v>
      </c>
      <c r="E42" t="s">
        <v>129</v>
      </c>
      <c r="F42" s="8" t="str">
        <f>Table25[[#This Row],[Month]]&amp;"'"&amp;RIGHT(Table25[[#This Row],[Year]],2)</f>
        <v>Mar'14</v>
      </c>
      <c r="G42" s="7">
        <f t="shared" si="6"/>
        <v>1419101.52</v>
      </c>
      <c r="H42" s="9">
        <f t="shared" si="1"/>
        <v>-0.29557056876239501</v>
      </c>
    </row>
    <row r="43" spans="1:8" x14ac:dyDescent="0.25">
      <c r="A43" s="6" t="s">
        <v>137</v>
      </c>
      <c r="B43">
        <v>1957344.4</v>
      </c>
      <c r="D43">
        <v>2014</v>
      </c>
      <c r="E43" t="s">
        <v>130</v>
      </c>
      <c r="F43" s="8" t="str">
        <f>Table25[[#This Row],[Month]]&amp;"'"&amp;RIGHT(Table25[[#This Row],[Year]],2)</f>
        <v>Apr'14</v>
      </c>
      <c r="G43" s="7">
        <f t="shared" si="6"/>
        <v>1356180.1</v>
      </c>
      <c r="H43" s="9">
        <f t="shared" si="1"/>
        <v>-4.4338913822035739E-2</v>
      </c>
    </row>
    <row r="44" spans="1:8" x14ac:dyDescent="0.25">
      <c r="A44" s="6" t="s">
        <v>138</v>
      </c>
      <c r="B44">
        <v>173676.25</v>
      </c>
      <c r="D44">
        <v>2014</v>
      </c>
      <c r="E44" t="s">
        <v>131</v>
      </c>
      <c r="F44" s="8" t="str">
        <f>Table25[[#This Row],[Month]]&amp;"'"&amp;RIGHT(Table25[[#This Row],[Year]],2)</f>
        <v>May'14</v>
      </c>
      <c r="G44" s="7">
        <f t="shared" si="6"/>
        <v>1901836</v>
      </c>
      <c r="H44" s="9">
        <f t="shared" si="1"/>
        <v>0.40234766754061635</v>
      </c>
    </row>
    <row r="45" spans="1:8" x14ac:dyDescent="0.25">
      <c r="A45" s="5" t="s">
        <v>123</v>
      </c>
      <c r="B45">
        <v>16630214.430000002</v>
      </c>
      <c r="D45">
        <v>2014</v>
      </c>
      <c r="E45" t="s">
        <v>132</v>
      </c>
      <c r="F45" s="8" t="str">
        <f>Table25[[#This Row],[Month]]&amp;"'"&amp;RIGHT(Table25[[#This Row],[Year]],2)</f>
        <v>Jun'14</v>
      </c>
      <c r="G45" s="7">
        <f t="shared" si="6"/>
        <v>4722741.24</v>
      </c>
      <c r="H45" s="9">
        <f t="shared" si="1"/>
        <v>1.4832536769731985</v>
      </c>
    </row>
    <row r="46" spans="1:8" x14ac:dyDescent="0.25">
      <c r="A46" s="6" t="s">
        <v>128</v>
      </c>
      <c r="B46">
        <v>2014540.36</v>
      </c>
      <c r="D46">
        <v>2014</v>
      </c>
      <c r="E46" t="s">
        <v>133</v>
      </c>
      <c r="F46" s="8" t="str">
        <f>Table25[[#This Row],[Month]]&amp;"'"&amp;RIGHT(Table25[[#This Row],[Year]],2)</f>
        <v>Jul'14</v>
      </c>
      <c r="G46" s="7">
        <f>GETPIVOTDATA("Total Revenue",$A45,"Months (Order Date)",MONTH(DATEVALUE(E46 &amp; "1")),"Years (Order Date)",D46)</f>
        <v>3843039.8499999996</v>
      </c>
      <c r="H46" s="9">
        <f t="shared" si="1"/>
        <v>-0.18626923333195375</v>
      </c>
    </row>
    <row r="47" spans="1:8" x14ac:dyDescent="0.25">
      <c r="A47" s="6" t="s">
        <v>129</v>
      </c>
      <c r="B47">
        <v>1419101.52</v>
      </c>
      <c r="D47">
        <v>2014</v>
      </c>
      <c r="E47" t="s">
        <v>134</v>
      </c>
      <c r="F47" s="8" t="str">
        <f>Table25[[#This Row],[Month]]&amp;"'"&amp;RIGHT(Table25[[#This Row],[Year]],2)</f>
        <v>Aug'14</v>
      </c>
      <c r="G47" s="7">
        <f>GETPIVOTDATA("Total Revenue",$A46,"Months (Order Date)",MONTH(DATEVALUE(E47 &amp; "1")),"Years (Order Date)",D47)</f>
        <v>20404.71</v>
      </c>
      <c r="H47" s="9">
        <f t="shared" si="1"/>
        <v>-0.9946904766027862</v>
      </c>
    </row>
    <row r="48" spans="1:8" x14ac:dyDescent="0.25">
      <c r="A48" s="6" t="s">
        <v>130</v>
      </c>
      <c r="B48">
        <v>1356180.1</v>
      </c>
      <c r="D48">
        <v>2014</v>
      </c>
      <c r="E48" t="s">
        <v>136</v>
      </c>
      <c r="F48" s="8" t="str">
        <f>Table25[[#This Row],[Month]]&amp;"'"&amp;RIGHT(Table25[[#This Row],[Year]],2)</f>
        <v>Oct'14</v>
      </c>
      <c r="G48" s="7">
        <f>GETPIVOTDATA("Total Revenue",$A47,"Months (Order Date)",MONTH(DATEVALUE(E48 &amp; "1")),"Years (Order Date)",D48)</f>
        <v>1352370.65</v>
      </c>
      <c r="H48" s="9">
        <f t="shared" si="1"/>
        <v>65.277376644902077</v>
      </c>
    </row>
    <row r="49" spans="1:8" x14ac:dyDescent="0.25">
      <c r="A49" s="6" t="s">
        <v>131</v>
      </c>
      <c r="B49">
        <v>1901836</v>
      </c>
      <c r="D49">
        <v>2015</v>
      </c>
      <c r="E49" t="s">
        <v>127</v>
      </c>
      <c r="F49" s="8" t="str">
        <f>Table25[[#This Row],[Month]]&amp;"'"&amp;RIGHT(Table25[[#This Row],[Year]],2)</f>
        <v>Jan'15</v>
      </c>
      <c r="G49" s="7">
        <f t="shared" ref="G49:G59" si="7">GETPIVOTDATA("Total Revenue",$A48,"Months (Order Date)",MONTH(DATEVALUE(E49 &amp; "1")),"Years (Order Date)",D49)</f>
        <v>5770881</v>
      </c>
      <c r="H49" s="9">
        <f t="shared" si="1"/>
        <v>3.26723324703919</v>
      </c>
    </row>
    <row r="50" spans="1:8" x14ac:dyDescent="0.25">
      <c r="A50" s="6" t="s">
        <v>132</v>
      </c>
      <c r="B50">
        <v>4722741.24</v>
      </c>
      <c r="D50">
        <v>2015</v>
      </c>
      <c r="E50" t="s">
        <v>128</v>
      </c>
      <c r="F50" s="8" t="str">
        <f>Table25[[#This Row],[Month]]&amp;"'"&amp;RIGHT(Table25[[#This Row],[Year]],2)</f>
        <v>Feb'15</v>
      </c>
      <c r="G50" s="7">
        <f t="shared" si="7"/>
        <v>1244708.3999999999</v>
      </c>
      <c r="H50" s="9">
        <f t="shared" si="1"/>
        <v>-0.78431223932706284</v>
      </c>
    </row>
    <row r="51" spans="1:8" x14ac:dyDescent="0.25">
      <c r="A51" s="6" t="s">
        <v>133</v>
      </c>
      <c r="B51">
        <v>3843039.8499999996</v>
      </c>
      <c r="D51">
        <v>2015</v>
      </c>
      <c r="E51" t="s">
        <v>130</v>
      </c>
      <c r="F51" s="8" t="str">
        <f>Table25[[#This Row],[Month]]&amp;"'"&amp;RIGHT(Table25[[#This Row],[Year]],2)</f>
        <v>Apr'15</v>
      </c>
      <c r="G51" s="7">
        <f t="shared" si="7"/>
        <v>1561536.48</v>
      </c>
      <c r="H51" s="9">
        <f t="shared" si="1"/>
        <v>0.25454000310434161</v>
      </c>
    </row>
    <row r="52" spans="1:8" x14ac:dyDescent="0.25">
      <c r="A52" s="6" t="s">
        <v>134</v>
      </c>
      <c r="B52">
        <v>20404.71</v>
      </c>
      <c r="D52">
        <v>2015</v>
      </c>
      <c r="E52" t="s">
        <v>133</v>
      </c>
      <c r="F52" s="8" t="str">
        <f>Table25[[#This Row],[Month]]&amp;"'"&amp;RIGHT(Table25[[#This Row],[Year]],2)</f>
        <v>Jul'15</v>
      </c>
      <c r="G52" s="7">
        <f t="shared" si="7"/>
        <v>1292409.45</v>
      </c>
      <c r="H52" s="9">
        <f t="shared" si="1"/>
        <v>-0.17234757781643373</v>
      </c>
    </row>
    <row r="53" spans="1:8" x14ac:dyDescent="0.25">
      <c r="A53" s="6" t="s">
        <v>136</v>
      </c>
      <c r="B53">
        <v>1352370.65</v>
      </c>
      <c r="D53">
        <v>2015</v>
      </c>
      <c r="E53" t="s">
        <v>134</v>
      </c>
      <c r="F53" s="8" t="str">
        <f>Table25[[#This Row],[Month]]&amp;"'"&amp;RIGHT(Table25[[#This Row],[Year]],2)</f>
        <v>Aug'15</v>
      </c>
      <c r="G53" s="7">
        <f t="shared" si="7"/>
        <v>6279.09</v>
      </c>
      <c r="H53" s="9">
        <f t="shared" si="1"/>
        <v>-0.99514156291568423</v>
      </c>
    </row>
    <row r="54" spans="1:8" x14ac:dyDescent="0.25">
      <c r="A54" s="5" t="s">
        <v>124</v>
      </c>
      <c r="B54">
        <v>12427982.860000001</v>
      </c>
      <c r="D54">
        <v>2015</v>
      </c>
      <c r="E54" t="s">
        <v>136</v>
      </c>
      <c r="F54" s="8" t="str">
        <f>Table25[[#This Row],[Month]]&amp;"'"&amp;RIGHT(Table25[[#This Row],[Year]],2)</f>
        <v>Oct'15</v>
      </c>
      <c r="G54" s="7">
        <f t="shared" si="7"/>
        <v>1904138.04</v>
      </c>
      <c r="H54" s="9">
        <f t="shared" si="1"/>
        <v>302.2506366368375</v>
      </c>
    </row>
    <row r="55" spans="1:8" x14ac:dyDescent="0.25">
      <c r="A55" s="6" t="s">
        <v>127</v>
      </c>
      <c r="B55">
        <v>5770881</v>
      </c>
      <c r="D55">
        <v>2015</v>
      </c>
      <c r="E55" t="s">
        <v>137</v>
      </c>
      <c r="F55" s="8" t="str">
        <f>Table25[[#This Row],[Month]]&amp;"'"&amp;RIGHT(Table25[[#This Row],[Year]],2)</f>
        <v>Nov'15</v>
      </c>
      <c r="G55" s="7">
        <f t="shared" si="7"/>
        <v>648030.4</v>
      </c>
      <c r="H55" s="9">
        <f t="shared" si="1"/>
        <v>-0.65967257289812886</v>
      </c>
    </row>
    <row r="56" spans="1:8" x14ac:dyDescent="0.25">
      <c r="A56" s="6" t="s">
        <v>128</v>
      </c>
      <c r="B56">
        <v>1244708.3999999999</v>
      </c>
      <c r="D56">
        <v>2016</v>
      </c>
      <c r="E56" t="s">
        <v>127</v>
      </c>
      <c r="F56" s="8" t="str">
        <f>Table25[[#This Row],[Month]]&amp;"'"&amp;RIGHT(Table25[[#This Row],[Year]],2)</f>
        <v>Jan'16</v>
      </c>
      <c r="G56" s="7">
        <f t="shared" si="7"/>
        <v>228779.1</v>
      </c>
      <c r="H56" s="9">
        <f t="shared" si="1"/>
        <v>-0.64696239559131796</v>
      </c>
    </row>
    <row r="57" spans="1:8" x14ac:dyDescent="0.25">
      <c r="A57" s="6" t="s">
        <v>130</v>
      </c>
      <c r="B57">
        <v>1561536.48</v>
      </c>
      <c r="D57">
        <v>2016</v>
      </c>
      <c r="E57" t="s">
        <v>129</v>
      </c>
      <c r="F57" s="8" t="str">
        <f>Table25[[#This Row],[Month]]&amp;"'"&amp;RIGHT(Table25[[#This Row],[Year]],2)</f>
        <v>Mar'16</v>
      </c>
      <c r="G57" s="7">
        <f t="shared" si="7"/>
        <v>197883.4</v>
      </c>
      <c r="H57" s="9">
        <f t="shared" si="1"/>
        <v>-0.13504598977791246</v>
      </c>
    </row>
    <row r="58" spans="1:8" x14ac:dyDescent="0.25">
      <c r="A58" s="6" t="s">
        <v>133</v>
      </c>
      <c r="B58">
        <v>1292409.45</v>
      </c>
      <c r="D58">
        <v>2016</v>
      </c>
      <c r="E58" t="s">
        <v>132</v>
      </c>
      <c r="F58" s="8" t="str">
        <f>Table25[[#This Row],[Month]]&amp;"'"&amp;RIGHT(Table25[[#This Row],[Year]],2)</f>
        <v>Jun'16</v>
      </c>
      <c r="G58" s="7">
        <f t="shared" si="7"/>
        <v>956837.58</v>
      </c>
      <c r="H58" s="9">
        <f t="shared" si="1"/>
        <v>3.8353605203872583</v>
      </c>
    </row>
    <row r="59" spans="1:8" x14ac:dyDescent="0.25">
      <c r="A59" s="6" t="s">
        <v>134</v>
      </c>
      <c r="B59">
        <v>6279.09</v>
      </c>
      <c r="D59">
        <v>2016</v>
      </c>
      <c r="E59" t="s">
        <v>133</v>
      </c>
      <c r="F59" s="8" t="str">
        <f>Table25[[#This Row],[Month]]&amp;"'"&amp;RIGHT(Table25[[#This Row],[Year]],2)</f>
        <v>Jul'16</v>
      </c>
      <c r="G59" s="7">
        <f t="shared" si="7"/>
        <v>1015192.5399999999</v>
      </c>
      <c r="H59" s="9">
        <f t="shared" si="1"/>
        <v>6.0987320334972596E-2</v>
      </c>
    </row>
    <row r="60" spans="1:8" x14ac:dyDescent="0.25">
      <c r="A60" s="6" t="s">
        <v>136</v>
      </c>
      <c r="B60">
        <v>1904138.04</v>
      </c>
      <c r="D60">
        <v>2016</v>
      </c>
      <c r="E60" t="s">
        <v>136</v>
      </c>
      <c r="F60" s="8" t="str">
        <f>Table25[[#This Row],[Month]]&amp;"'"&amp;RIGHT(Table25[[#This Row],[Year]],2)</f>
        <v>Oct'16</v>
      </c>
      <c r="G60" s="7">
        <f>GETPIVOTDATA("Total Revenue",$A59,"Months (Order Date)",MONTH(DATEVALUE(E60 &amp; "1")),"Years (Order Date)",D60)</f>
        <v>221117</v>
      </c>
      <c r="H60" s="9">
        <f t="shared" si="1"/>
        <v>-0.78219205590301122</v>
      </c>
    </row>
    <row r="61" spans="1:8" x14ac:dyDescent="0.25">
      <c r="A61" s="6" t="s">
        <v>137</v>
      </c>
      <c r="B61">
        <v>648030.4</v>
      </c>
      <c r="D61">
        <v>2016</v>
      </c>
      <c r="E61" t="s">
        <v>137</v>
      </c>
      <c r="F61" s="8" t="str">
        <f>Table25[[#This Row],[Month]]&amp;"'"&amp;RIGHT(Table25[[#This Row],[Year]],2)</f>
        <v>Nov'16</v>
      </c>
      <c r="G61" s="7">
        <f>GETPIVOTDATA("Total Revenue",$A60,"Months (Order Date)",MONTH(DATEVALUE(E61 &amp; "1")),"Years (Order Date)",D61)</f>
        <v>5876405.1999999993</v>
      </c>
      <c r="H61" s="9">
        <f t="shared" si="1"/>
        <v>25.575999131681414</v>
      </c>
    </row>
    <row r="62" spans="1:8" x14ac:dyDescent="0.25">
      <c r="A62" s="5" t="s">
        <v>125</v>
      </c>
      <c r="B62">
        <v>12372867.220000001</v>
      </c>
      <c r="D62">
        <v>2016</v>
      </c>
      <c r="E62" t="s">
        <v>138</v>
      </c>
      <c r="F62" s="8" t="str">
        <f>Table25[[#This Row],[Month]]&amp;"'"&amp;RIGHT(Table25[[#This Row],[Year]],2)</f>
        <v>Dec'16</v>
      </c>
      <c r="G62" s="7">
        <f>GETPIVOTDATA("Total Revenue",$A61,"Months (Order Date)",MONTH(DATEVALUE(E62 &amp; "1")),"Years (Order Date)",D62)</f>
        <v>3876652.4</v>
      </c>
      <c r="H62" s="9">
        <f t="shared" si="1"/>
        <v>-0.34030206085856701</v>
      </c>
    </row>
    <row r="63" spans="1:8" x14ac:dyDescent="0.25">
      <c r="A63" s="6" t="s">
        <v>127</v>
      </c>
      <c r="B63">
        <v>228779.1</v>
      </c>
      <c r="D63">
        <v>2017</v>
      </c>
      <c r="E63" t="s">
        <v>127</v>
      </c>
      <c r="F63" s="8" t="str">
        <f>Table25[[#This Row],[Month]]&amp;"'"&amp;RIGHT(Table25[[#This Row],[Year]],2)</f>
        <v>Jan'17</v>
      </c>
      <c r="G63" s="7">
        <f t="shared" ref="G63:G67" si="8">GETPIVOTDATA("Total Revenue",$A62,"Months (Order Date)",MONTH(DATEVALUE(E63 &amp; "1")),"Years (Order Date)",D63)</f>
        <v>2914130.27</v>
      </c>
      <c r="H63" s="9">
        <f t="shared" si="1"/>
        <v>-0.24828693178681688</v>
      </c>
    </row>
    <row r="64" spans="1:8" x14ac:dyDescent="0.25">
      <c r="A64" s="6" t="s">
        <v>129</v>
      </c>
      <c r="B64">
        <v>197883.4</v>
      </c>
      <c r="D64">
        <v>2017</v>
      </c>
      <c r="E64" t="s">
        <v>128</v>
      </c>
      <c r="F64" s="8" t="str">
        <f>Table25[[#This Row],[Month]]&amp;"'"&amp;RIGHT(Table25[[#This Row],[Year]],2)</f>
        <v>Feb'17</v>
      </c>
      <c r="G64" s="7">
        <f t="shared" si="8"/>
        <v>1117953.6599999999</v>
      </c>
      <c r="H64" s="9">
        <f t="shared" si="1"/>
        <v>-0.61636798755739908</v>
      </c>
    </row>
    <row r="65" spans="1:8" x14ac:dyDescent="0.25">
      <c r="A65" s="6" t="s">
        <v>132</v>
      </c>
      <c r="B65">
        <v>956837.58</v>
      </c>
      <c r="D65">
        <v>2017</v>
      </c>
      <c r="E65" t="s">
        <v>131</v>
      </c>
      <c r="F65" s="8" t="str">
        <f>Table25[[#This Row],[Month]]&amp;"'"&amp;RIGHT(Table25[[#This Row],[Year]],2)</f>
        <v>May'17</v>
      </c>
      <c r="G65" s="7">
        <f t="shared" si="8"/>
        <v>2574057.2000000002</v>
      </c>
      <c r="H65" s="9">
        <f t="shared" si="1"/>
        <v>1.3024721793924807</v>
      </c>
    </row>
    <row r="66" spans="1:8" x14ac:dyDescent="0.25">
      <c r="A66" s="6" t="s">
        <v>133</v>
      </c>
      <c r="B66">
        <v>1015192.5399999999</v>
      </c>
      <c r="D66">
        <v>2017</v>
      </c>
      <c r="E66" t="s">
        <v>134</v>
      </c>
      <c r="F66" s="8" t="str">
        <f>Table25[[#This Row],[Month]]&amp;"'"&amp;RIGHT(Table25[[#This Row],[Year]],2)</f>
        <v>Aug'17</v>
      </c>
      <c r="G66" s="7">
        <f t="shared" si="8"/>
        <v>6520862.5500000007</v>
      </c>
      <c r="H66" s="9">
        <f t="shared" si="1"/>
        <v>1.5333013384473353</v>
      </c>
    </row>
    <row r="67" spans="1:8" x14ac:dyDescent="0.25">
      <c r="A67" s="6" t="s">
        <v>136</v>
      </c>
      <c r="B67">
        <v>221117</v>
      </c>
      <c r="D67">
        <v>2017</v>
      </c>
      <c r="E67" t="s">
        <v>137</v>
      </c>
      <c r="F67" s="8" t="str">
        <f>Table25[[#This Row],[Month]]&amp;"'"&amp;RIGHT(Table25[[#This Row],[Year]],2)</f>
        <v>Nov'17</v>
      </c>
      <c r="G67" s="7">
        <f t="shared" si="8"/>
        <v>246415.95</v>
      </c>
      <c r="H67" s="9">
        <f t="shared" si="1"/>
        <v>-0.96221114183736323</v>
      </c>
    </row>
    <row r="68" spans="1:8" x14ac:dyDescent="0.25">
      <c r="A68" s="6" t="s">
        <v>137</v>
      </c>
      <c r="B68">
        <v>5876405.1999999993</v>
      </c>
    </row>
    <row r="69" spans="1:8" x14ac:dyDescent="0.25">
      <c r="A69" s="6" t="s">
        <v>138</v>
      </c>
      <c r="B69">
        <v>3876652.4</v>
      </c>
    </row>
    <row r="70" spans="1:8" x14ac:dyDescent="0.25">
      <c r="A70" s="5" t="s">
        <v>126</v>
      </c>
      <c r="B70">
        <v>13373419.629999999</v>
      </c>
    </row>
    <row r="71" spans="1:8" x14ac:dyDescent="0.25">
      <c r="A71" s="6" t="s">
        <v>127</v>
      </c>
      <c r="B71">
        <v>2914130.27</v>
      </c>
    </row>
    <row r="72" spans="1:8" x14ac:dyDescent="0.25">
      <c r="A72" s="6" t="s">
        <v>128</v>
      </c>
      <c r="B72">
        <v>1117953.6599999999</v>
      </c>
    </row>
    <row r="73" spans="1:8" x14ac:dyDescent="0.25">
      <c r="A73" s="6" t="s">
        <v>131</v>
      </c>
      <c r="B73">
        <v>2574057.2000000002</v>
      </c>
    </row>
    <row r="74" spans="1:8" x14ac:dyDescent="0.25">
      <c r="A74" s="6" t="s">
        <v>134</v>
      </c>
      <c r="B74">
        <v>6520862.5500000007</v>
      </c>
    </row>
    <row r="75" spans="1:8" x14ac:dyDescent="0.25">
      <c r="A75" s="6" t="s">
        <v>137</v>
      </c>
      <c r="B75">
        <v>246415.95</v>
      </c>
    </row>
    <row r="76" spans="1:8" x14ac:dyDescent="0.25">
      <c r="A76" s="5" t="s">
        <v>118</v>
      </c>
      <c r="B76">
        <v>137348768.31000003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D82C1-B905-4E53-89FA-2E7909CED186}">
  <dimension ref="A3:F6"/>
  <sheetViews>
    <sheetView workbookViewId="0">
      <selection activeCell="D15" sqref="D15"/>
    </sheetView>
  </sheetViews>
  <sheetFormatPr defaultRowHeight="13.2" x14ac:dyDescent="0.25"/>
  <cols>
    <col min="1" max="1" width="13.33203125" bestFit="1" customWidth="1"/>
    <col min="2" max="2" width="16.6640625" bestFit="1" customWidth="1"/>
    <col min="5" max="5" width="14.5546875" customWidth="1"/>
    <col min="6" max="6" width="21.77734375" customWidth="1"/>
  </cols>
  <sheetData>
    <row r="3" spans="1:6" x14ac:dyDescent="0.25">
      <c r="A3" s="4" t="s">
        <v>117</v>
      </c>
      <c r="B3" t="s">
        <v>160</v>
      </c>
      <c r="E3" t="s">
        <v>3</v>
      </c>
      <c r="F3" t="s">
        <v>161</v>
      </c>
    </row>
    <row r="4" spans="1:6" x14ac:dyDescent="0.25">
      <c r="A4" s="5" t="s">
        <v>17</v>
      </c>
      <c r="B4" s="11">
        <v>50</v>
      </c>
      <c r="E4" t="s">
        <v>17</v>
      </c>
      <c r="F4">
        <v>50</v>
      </c>
    </row>
    <row r="5" spans="1:6" x14ac:dyDescent="0.25">
      <c r="A5" s="5" t="s">
        <v>22</v>
      </c>
      <c r="B5" s="11">
        <v>50</v>
      </c>
      <c r="E5" t="s">
        <v>22</v>
      </c>
      <c r="F5">
        <v>50</v>
      </c>
    </row>
    <row r="6" spans="1:6" x14ac:dyDescent="0.25">
      <c r="A6" s="5" t="s">
        <v>118</v>
      </c>
      <c r="B6" s="11">
        <v>100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61A4-E90D-4D2A-8B2C-BE66F6D6A83C}">
  <dimension ref="A3:F12"/>
  <sheetViews>
    <sheetView workbookViewId="0">
      <selection activeCell="E19" sqref="E19"/>
    </sheetView>
  </sheetViews>
  <sheetFormatPr defaultRowHeight="13.2" x14ac:dyDescent="0.25"/>
  <cols>
    <col min="1" max="1" width="13.33203125" bestFit="1" customWidth="1"/>
    <col min="2" max="2" width="20.33203125" bestFit="1" customWidth="1"/>
    <col min="5" max="5" width="14.44140625" bestFit="1" customWidth="1"/>
    <col min="6" max="6" width="14.33203125" customWidth="1"/>
  </cols>
  <sheetData>
    <row r="3" spans="1:6" x14ac:dyDescent="0.25">
      <c r="A3" s="4" t="s">
        <v>117</v>
      </c>
      <c r="B3" t="s">
        <v>139</v>
      </c>
      <c r="D3" t="s">
        <v>140</v>
      </c>
      <c r="E3" t="s">
        <v>143</v>
      </c>
      <c r="F3" t="s">
        <v>144</v>
      </c>
    </row>
    <row r="4" spans="1:6" x14ac:dyDescent="0.25">
      <c r="A4" s="5" t="s">
        <v>119</v>
      </c>
      <c r="B4">
        <v>19186024.920000002</v>
      </c>
      <c r="D4">
        <v>2010</v>
      </c>
      <c r="E4" s="10">
        <f>GETPIVOTDATA("Total Revenue",$A$3,"Years (Order Date)",D4)</f>
        <v>19186024.920000002</v>
      </c>
    </row>
    <row r="5" spans="1:6" x14ac:dyDescent="0.25">
      <c r="A5" s="5" t="s">
        <v>120</v>
      </c>
      <c r="B5">
        <v>11129166.07</v>
      </c>
      <c r="D5">
        <v>2011</v>
      </c>
      <c r="E5" s="10">
        <f t="shared" ref="E5:E11" si="0">GETPIVOTDATA("Total Revenue",$A$3,"Years (Order Date)",D5)</f>
        <v>11129166.07</v>
      </c>
      <c r="F5" s="12">
        <f>IF(E5&lt;&gt;0, (E5-E4)/E4, 0)</f>
        <v>-0.41993372173729049</v>
      </c>
    </row>
    <row r="6" spans="1:6" x14ac:dyDescent="0.25">
      <c r="A6" s="5" t="s">
        <v>121</v>
      </c>
      <c r="B6">
        <v>31898644.52</v>
      </c>
      <c r="D6">
        <v>2012</v>
      </c>
      <c r="E6" s="10">
        <f>GETPIVOTDATA("Total Revenue",$A$3,"Years (Order Date)",D6)</f>
        <v>31898644.52</v>
      </c>
      <c r="F6" s="12">
        <f t="shared" ref="F6:F11" si="1">IF(E6&lt;&gt;0, (E6-E5)/E5, 0)</f>
        <v>1.866220552318526</v>
      </c>
    </row>
    <row r="7" spans="1:6" x14ac:dyDescent="0.25">
      <c r="A7" s="5" t="s">
        <v>122</v>
      </c>
      <c r="B7">
        <v>20330448.66</v>
      </c>
      <c r="D7">
        <v>2013</v>
      </c>
      <c r="E7" s="10">
        <f>GETPIVOTDATA("Total Revenue",$A$3,"Years (Order Date)",D7)</f>
        <v>20330448.66</v>
      </c>
      <c r="F7" s="12">
        <f t="shared" si="1"/>
        <v>-0.36265477841062821</v>
      </c>
    </row>
    <row r="8" spans="1:6" x14ac:dyDescent="0.25">
      <c r="A8" s="5" t="s">
        <v>123</v>
      </c>
      <c r="B8">
        <v>16630214.430000002</v>
      </c>
      <c r="D8">
        <v>2014</v>
      </c>
      <c r="E8" s="10">
        <f t="shared" si="0"/>
        <v>16630214.430000002</v>
      </c>
      <c r="F8" s="12">
        <f t="shared" si="1"/>
        <v>-0.18200455345976602</v>
      </c>
    </row>
    <row r="9" spans="1:6" x14ac:dyDescent="0.25">
      <c r="A9" s="5" t="s">
        <v>124</v>
      </c>
      <c r="B9">
        <v>12427982.860000001</v>
      </c>
      <c r="D9">
        <v>2015</v>
      </c>
      <c r="E9" s="10">
        <f t="shared" si="0"/>
        <v>12427982.860000001</v>
      </c>
      <c r="F9" s="12">
        <f t="shared" si="1"/>
        <v>-0.25268655360326581</v>
      </c>
    </row>
    <row r="10" spans="1:6" x14ac:dyDescent="0.25">
      <c r="A10" s="5" t="s">
        <v>125</v>
      </c>
      <c r="B10">
        <v>12372867.219999999</v>
      </c>
      <c r="D10">
        <v>2016</v>
      </c>
      <c r="E10" s="10">
        <f t="shared" si="0"/>
        <v>12372867.219999999</v>
      </c>
      <c r="F10" s="12">
        <f t="shared" si="1"/>
        <v>-4.4348017390170788E-3</v>
      </c>
    </row>
    <row r="11" spans="1:6" x14ac:dyDescent="0.25">
      <c r="A11" s="5" t="s">
        <v>126</v>
      </c>
      <c r="B11">
        <v>13373419.629999999</v>
      </c>
      <c r="D11">
        <v>2017</v>
      </c>
      <c r="E11" s="10">
        <f t="shared" si="0"/>
        <v>13373419.629999999</v>
      </c>
      <c r="F11" s="12">
        <f t="shared" si="1"/>
        <v>8.0866657033437414E-2</v>
      </c>
    </row>
    <row r="12" spans="1:6" x14ac:dyDescent="0.25">
      <c r="A12" s="5" t="s">
        <v>118</v>
      </c>
      <c r="B12">
        <v>137348768.31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33E6-AC20-4DDA-93A0-DAA516E4B1BA}">
  <dimension ref="A3:G16"/>
  <sheetViews>
    <sheetView topLeftCell="A2" workbookViewId="0">
      <selection activeCell="P25" sqref="P25"/>
    </sheetView>
  </sheetViews>
  <sheetFormatPr defaultRowHeight="13.2" x14ac:dyDescent="0.25"/>
  <cols>
    <col min="1" max="1" width="13.44140625" bestFit="1" customWidth="1"/>
    <col min="2" max="2" width="20.33203125" bestFit="1" customWidth="1"/>
    <col min="4" max="4" width="13.44140625" bestFit="1" customWidth="1"/>
    <col min="5" max="5" width="16.21875" customWidth="1"/>
    <col min="6" max="6" width="15.88671875" customWidth="1"/>
    <col min="7" max="7" width="20.21875" customWidth="1"/>
  </cols>
  <sheetData>
    <row r="3" spans="1:7" x14ac:dyDescent="0.25">
      <c r="A3" s="4" t="s">
        <v>117</v>
      </c>
      <c r="B3" t="s">
        <v>139</v>
      </c>
      <c r="D3" t="s">
        <v>2</v>
      </c>
      <c r="E3" t="s">
        <v>146</v>
      </c>
      <c r="F3" t="s">
        <v>147</v>
      </c>
      <c r="G3" t="s">
        <v>148</v>
      </c>
    </row>
    <row r="4" spans="1:7" x14ac:dyDescent="0.25">
      <c r="A4" s="5" t="s">
        <v>16</v>
      </c>
      <c r="B4">
        <v>10350327.6</v>
      </c>
      <c r="D4" t="s">
        <v>50</v>
      </c>
      <c r="E4" s="7">
        <f t="shared" ref="E4:E15" si="0">GETPIVOTDATA("Total Revenue",$A$3,"Item Type", D4)</f>
        <v>36601509.600000001</v>
      </c>
      <c r="F4" s="7">
        <f>Table6[[#This Row],[Sum of Revenue]]</f>
        <v>36601509.600000001</v>
      </c>
      <c r="G4" s="9">
        <f>Table6[[#This Row],[Cumulative Sum]]/$F$15</f>
        <v>0.26648589609037754</v>
      </c>
    </row>
    <row r="5" spans="1:7" x14ac:dyDescent="0.25">
      <c r="A5" s="5" t="s">
        <v>52</v>
      </c>
      <c r="B5">
        <v>2690794.6</v>
      </c>
      <c r="D5" t="s">
        <v>26</v>
      </c>
      <c r="E5" s="7">
        <f t="shared" si="0"/>
        <v>30585380.07</v>
      </c>
      <c r="F5" s="7">
        <f>Table6[[#This Row],[Sum of Revenue]]+F4</f>
        <v>67186889.670000002</v>
      </c>
      <c r="G5" s="9">
        <f>Table6[[#This Row],[Cumulative Sum]]/$F$15</f>
        <v>0.48916994667442026</v>
      </c>
    </row>
    <row r="6" spans="1:7" x14ac:dyDescent="0.25">
      <c r="A6" s="5" t="s">
        <v>21</v>
      </c>
      <c r="B6">
        <v>5322898.9000000004</v>
      </c>
      <c r="D6" t="s">
        <v>34</v>
      </c>
      <c r="E6" s="7">
        <f t="shared" si="0"/>
        <v>29889712.289999995</v>
      </c>
      <c r="F6" s="7">
        <f>Table6[[#This Row],[Sum of Revenue]]+F5</f>
        <v>97076601.959999993</v>
      </c>
      <c r="G6" s="9">
        <f>Table6[[#This Row],[Cumulative Sum]]/$F$15</f>
        <v>0.70678902442645419</v>
      </c>
    </row>
    <row r="7" spans="1:7" x14ac:dyDescent="0.25">
      <c r="A7" s="5" t="s">
        <v>44</v>
      </c>
      <c r="B7">
        <v>7787292.799999998</v>
      </c>
      <c r="D7" t="s">
        <v>16</v>
      </c>
      <c r="E7" s="7">
        <f t="shared" si="0"/>
        <v>10350327.6</v>
      </c>
      <c r="F7" s="7">
        <f>Table6[[#This Row],[Sum of Revenue]]+F6</f>
        <v>107426929.55999999</v>
      </c>
      <c r="G7" s="9">
        <f>Table6[[#This Row],[Cumulative Sum]]/$F$15</f>
        <v>0.78214701800262532</v>
      </c>
    </row>
    <row r="8" spans="1:7" x14ac:dyDescent="0.25">
      <c r="A8" s="5" t="s">
        <v>50</v>
      </c>
      <c r="B8">
        <v>36601509.600000001</v>
      </c>
      <c r="D8" t="s">
        <v>44</v>
      </c>
      <c r="E8" s="7">
        <f t="shared" si="0"/>
        <v>7787292.799999998</v>
      </c>
      <c r="F8" s="7">
        <f>Table6[[#This Row],[Sum of Revenue]]+F7</f>
        <v>115214222.35999998</v>
      </c>
      <c r="G8" s="9">
        <f>Table6[[#This Row],[Cumulative Sum]]/$F$15</f>
        <v>0.8388442341176171</v>
      </c>
    </row>
    <row r="9" spans="1:7" x14ac:dyDescent="0.25">
      <c r="A9" s="5" t="s">
        <v>30</v>
      </c>
      <c r="B9">
        <v>466481.34</v>
      </c>
      <c r="D9" t="s">
        <v>21</v>
      </c>
      <c r="E9" s="7">
        <f t="shared" si="0"/>
        <v>5322898.9000000004</v>
      </c>
      <c r="F9" s="7">
        <f>Table6[[#This Row],[Sum of Revenue]]+F8</f>
        <v>120537121.25999999</v>
      </c>
      <c r="G9" s="9">
        <f>Table6[[#This Row],[Cumulative Sum]]/$F$15</f>
        <v>0.87759885103552104</v>
      </c>
    </row>
    <row r="10" spans="1:7" x14ac:dyDescent="0.25">
      <c r="A10" s="5" t="s">
        <v>34</v>
      </c>
      <c r="B10">
        <v>29889712.289999995</v>
      </c>
      <c r="D10" t="s">
        <v>55</v>
      </c>
      <c r="E10" s="7">
        <f t="shared" si="0"/>
        <v>4503675.75</v>
      </c>
      <c r="F10" s="7">
        <f>Table6[[#This Row],[Sum of Revenue]]+F9</f>
        <v>125040797.00999999</v>
      </c>
      <c r="G10" s="9">
        <f>Table6[[#This Row],[Cumulative Sum]]/$F$15</f>
        <v>0.91038892120080339</v>
      </c>
    </row>
    <row r="11" spans="1:7" x14ac:dyDescent="0.25">
      <c r="A11" s="5" t="s">
        <v>55</v>
      </c>
      <c r="B11">
        <v>4503675.75</v>
      </c>
      <c r="D11" t="s">
        <v>39</v>
      </c>
      <c r="E11" s="7">
        <f t="shared" si="0"/>
        <v>3980904.8400000003</v>
      </c>
      <c r="F11" s="7">
        <f>Table6[[#This Row],[Sum of Revenue]]+F10</f>
        <v>129021701.84999999</v>
      </c>
      <c r="G11" s="9">
        <f>Table6[[#This Row],[Cumulative Sum]]/$F$15</f>
        <v>0.93937283484621004</v>
      </c>
    </row>
    <row r="12" spans="1:7" x14ac:dyDescent="0.25">
      <c r="A12" s="5" t="s">
        <v>26</v>
      </c>
      <c r="B12">
        <v>30585380.07</v>
      </c>
      <c r="D12" t="s">
        <v>37</v>
      </c>
      <c r="E12" s="7">
        <f t="shared" si="0"/>
        <v>3089057.06</v>
      </c>
      <c r="F12" s="7">
        <f>Table6[[#This Row],[Sum of Revenue]]+F11</f>
        <v>132110758.91</v>
      </c>
      <c r="G12" s="9">
        <f>Table6[[#This Row],[Cumulative Sum]]/$F$15</f>
        <v>0.96186344104537091</v>
      </c>
    </row>
    <row r="13" spans="1:7" x14ac:dyDescent="0.25">
      <c r="A13" s="5" t="s">
        <v>39</v>
      </c>
      <c r="B13">
        <v>3980904.8400000003</v>
      </c>
      <c r="D13" t="s">
        <v>52</v>
      </c>
      <c r="E13" s="7">
        <f t="shared" si="0"/>
        <v>2690794.6</v>
      </c>
      <c r="F13" s="7">
        <f>Table6[[#This Row],[Sum of Revenue]]+F12</f>
        <v>134801553.50999999</v>
      </c>
      <c r="G13" s="9">
        <f>Table6[[#This Row],[Cumulative Sum]]/$F$15</f>
        <v>0.98145440376828952</v>
      </c>
    </row>
    <row r="14" spans="1:7" x14ac:dyDescent="0.25">
      <c r="A14" s="5" t="s">
        <v>58</v>
      </c>
      <c r="B14">
        <v>2080733.46</v>
      </c>
      <c r="D14" t="s">
        <v>58</v>
      </c>
      <c r="E14" s="7">
        <f t="shared" si="0"/>
        <v>2080733.46</v>
      </c>
      <c r="F14" s="7">
        <f>Table6[[#This Row],[Sum of Revenue]]+F13</f>
        <v>136882286.97</v>
      </c>
      <c r="G14" s="9">
        <f>Table6[[#This Row],[Cumulative Sum]]/$F$15</f>
        <v>0.99660367292885266</v>
      </c>
    </row>
    <row r="15" spans="1:7" x14ac:dyDescent="0.25">
      <c r="A15" s="5" t="s">
        <v>37</v>
      </c>
      <c r="B15">
        <v>3089057.06</v>
      </c>
      <c r="D15" t="s">
        <v>30</v>
      </c>
      <c r="E15" s="7">
        <f t="shared" si="0"/>
        <v>466481.34</v>
      </c>
      <c r="F15" s="7">
        <f>Table6[[#This Row],[Sum of Revenue]]+F14</f>
        <v>137348768.31</v>
      </c>
      <c r="G15" s="9">
        <f>Table6[[#This Row],[Cumulative Sum]]/$F$15</f>
        <v>1</v>
      </c>
    </row>
    <row r="16" spans="1:7" x14ac:dyDescent="0.25">
      <c r="A16" s="5" t="s">
        <v>118</v>
      </c>
      <c r="B16">
        <v>137348768.31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95FAA-C788-4378-9012-C767CF97955D}">
  <dimension ref="A3:G16"/>
  <sheetViews>
    <sheetView workbookViewId="0">
      <selection activeCell="F21" sqref="F21"/>
    </sheetView>
  </sheetViews>
  <sheetFormatPr defaultRowHeight="13.2" x14ac:dyDescent="0.25"/>
  <cols>
    <col min="1" max="1" width="13.44140625" bestFit="1" customWidth="1"/>
    <col min="2" max="2" width="16.77734375" bestFit="1" customWidth="1"/>
    <col min="4" max="4" width="13.44140625" bestFit="1" customWidth="1"/>
    <col min="5" max="5" width="13.88671875" customWidth="1"/>
    <col min="6" max="6" width="12.77734375" customWidth="1"/>
  </cols>
  <sheetData>
    <row r="3" spans="1:7" x14ac:dyDescent="0.25">
      <c r="A3" s="4" t="s">
        <v>117</v>
      </c>
      <c r="B3" t="s">
        <v>149</v>
      </c>
      <c r="D3" t="s">
        <v>2</v>
      </c>
      <c r="E3" t="s">
        <v>149</v>
      </c>
      <c r="F3" t="s">
        <v>147</v>
      </c>
      <c r="G3" t="s">
        <v>148</v>
      </c>
    </row>
    <row r="4" spans="1:7" x14ac:dyDescent="0.25">
      <c r="A4" s="5" t="s">
        <v>16</v>
      </c>
      <c r="B4">
        <v>40545</v>
      </c>
      <c r="D4" t="s">
        <v>50</v>
      </c>
      <c r="E4" s="10">
        <f t="shared" ref="E4:E15" si="0">GETPIVOTDATA("Units Sold",$A$3,"Item Type", D4)</f>
        <v>83718</v>
      </c>
      <c r="F4" s="10">
        <f>Table68[[#This Row],[Sum of Units Sold]]</f>
        <v>83718</v>
      </c>
      <c r="G4" s="12">
        <f>Table68[[#This Row],[Cumulative Sum]]/$F$15</f>
        <v>0.16323402960978492</v>
      </c>
    </row>
    <row r="5" spans="1:7" x14ac:dyDescent="0.25">
      <c r="A5" s="5" t="s">
        <v>52</v>
      </c>
      <c r="B5">
        <v>56708</v>
      </c>
      <c r="D5" t="s">
        <v>44</v>
      </c>
      <c r="E5" s="10">
        <f t="shared" si="0"/>
        <v>71260</v>
      </c>
      <c r="F5" s="10">
        <f>Table68[[#This Row],[Sum of Units Sold]]+F4</f>
        <v>154978</v>
      </c>
      <c r="G5" s="12">
        <f>Table68[[#This Row],[Cumulative Sum]]/$F$15</f>
        <v>0.30217735063982953</v>
      </c>
    </row>
    <row r="6" spans="1:7" x14ac:dyDescent="0.25">
      <c r="A6" s="5" t="s">
        <v>21</v>
      </c>
      <c r="B6">
        <v>25877</v>
      </c>
      <c r="D6" t="s">
        <v>52</v>
      </c>
      <c r="E6" s="10">
        <f t="shared" si="0"/>
        <v>56708</v>
      </c>
      <c r="F6" s="10">
        <f>Table68[[#This Row],[Sum of Units Sold]]+F5</f>
        <v>211686</v>
      </c>
      <c r="G6" s="12">
        <f>Table68[[#This Row],[Cumulative Sum]]/$F$15</f>
        <v>0.41274706505144571</v>
      </c>
    </row>
    <row r="7" spans="1:7" x14ac:dyDescent="0.25">
      <c r="A7" s="5" t="s">
        <v>44</v>
      </c>
      <c r="B7">
        <v>71260</v>
      </c>
      <c r="D7" t="s">
        <v>30</v>
      </c>
      <c r="E7" s="10">
        <f t="shared" si="0"/>
        <v>49998</v>
      </c>
      <c r="F7" s="10">
        <f>Table68[[#This Row],[Sum of Units Sold]]+F6</f>
        <v>261684</v>
      </c>
      <c r="G7" s="12">
        <f>Table68[[#This Row],[Cumulative Sum]]/$F$15</f>
        <v>0.51023356750527915</v>
      </c>
    </row>
    <row r="8" spans="1:7" x14ac:dyDescent="0.25">
      <c r="A8" s="5" t="s">
        <v>50</v>
      </c>
      <c r="B8">
        <v>83718</v>
      </c>
      <c r="D8" t="s">
        <v>39</v>
      </c>
      <c r="E8" s="10">
        <f t="shared" si="0"/>
        <v>48708</v>
      </c>
      <c r="F8" s="10">
        <f>Table68[[#This Row],[Sum of Units Sold]]+F7</f>
        <v>310392</v>
      </c>
      <c r="G8" s="12">
        <f>Table68[[#This Row],[Cumulative Sum]]/$F$15</f>
        <v>0.60520481758570865</v>
      </c>
    </row>
    <row r="9" spans="1:7" x14ac:dyDescent="0.25">
      <c r="A9" s="5" t="s">
        <v>30</v>
      </c>
      <c r="B9">
        <v>49998</v>
      </c>
      <c r="D9" t="s">
        <v>26</v>
      </c>
      <c r="E9" s="10">
        <f t="shared" si="0"/>
        <v>46967</v>
      </c>
      <c r="F9" s="10">
        <f>Table68[[#This Row],[Sum of Units Sold]]+F8</f>
        <v>357359</v>
      </c>
      <c r="G9" s="12">
        <f>Table68[[#This Row],[Cumulative Sum]]/$F$15</f>
        <v>0.69678145186606377</v>
      </c>
    </row>
    <row r="10" spans="1:7" x14ac:dyDescent="0.25">
      <c r="A10" s="5" t="s">
        <v>34</v>
      </c>
      <c r="B10">
        <v>44727</v>
      </c>
      <c r="D10" t="s">
        <v>34</v>
      </c>
      <c r="E10" s="10">
        <f t="shared" si="0"/>
        <v>44727</v>
      </c>
      <c r="F10" s="10">
        <f>Table68[[#This Row],[Sum of Units Sold]]+F9</f>
        <v>402086</v>
      </c>
      <c r="G10" s="12">
        <f>Table68[[#This Row],[Cumulative Sum]]/$F$15</f>
        <v>0.78399051613368664</v>
      </c>
    </row>
    <row r="11" spans="1:7" x14ac:dyDescent="0.25">
      <c r="A11" s="5" t="s">
        <v>55</v>
      </c>
      <c r="B11">
        <v>10675</v>
      </c>
      <c r="D11" t="s">
        <v>16</v>
      </c>
      <c r="E11" s="10">
        <f t="shared" si="0"/>
        <v>40545</v>
      </c>
      <c r="F11" s="10">
        <f>Table68[[#This Row],[Sum of Units Sold]]+F10</f>
        <v>442631</v>
      </c>
      <c r="G11" s="12">
        <f>Table68[[#This Row],[Cumulative Sum]]/$F$15</f>
        <v>0.86304548317218166</v>
      </c>
    </row>
    <row r="12" spans="1:7" x14ac:dyDescent="0.25">
      <c r="A12" s="5" t="s">
        <v>26</v>
      </c>
      <c r="B12">
        <v>46967</v>
      </c>
      <c r="D12" t="s">
        <v>21</v>
      </c>
      <c r="E12" s="10">
        <f t="shared" si="0"/>
        <v>25877</v>
      </c>
      <c r="F12" s="10">
        <f>Table68[[#This Row],[Sum of Units Sold]]+F11</f>
        <v>468508</v>
      </c>
      <c r="G12" s="12">
        <f>Table68[[#This Row],[Cumulative Sum]]/$F$15</f>
        <v>0.91350066585944611</v>
      </c>
    </row>
    <row r="13" spans="1:7" x14ac:dyDescent="0.25">
      <c r="A13" s="5" t="s">
        <v>39</v>
      </c>
      <c r="B13">
        <v>48708</v>
      </c>
      <c r="D13" t="s">
        <v>37</v>
      </c>
      <c r="E13" s="10">
        <f t="shared" si="0"/>
        <v>20051</v>
      </c>
      <c r="F13" s="10">
        <f>Table68[[#This Row],[Sum of Units Sold]]+F12</f>
        <v>488559</v>
      </c>
      <c r="G13" s="12">
        <f>Table68[[#This Row],[Cumulative Sum]]/$F$15</f>
        <v>0.95259626689752397</v>
      </c>
    </row>
    <row r="14" spans="1:7" x14ac:dyDescent="0.25">
      <c r="A14" s="5" t="s">
        <v>58</v>
      </c>
      <c r="B14">
        <v>13637</v>
      </c>
      <c r="D14" t="s">
        <v>58</v>
      </c>
      <c r="E14" s="10">
        <f t="shared" si="0"/>
        <v>13637</v>
      </c>
      <c r="F14" s="10">
        <f>Table68[[#This Row],[Sum of Units Sold]]+F13</f>
        <v>502196</v>
      </c>
      <c r="G14" s="12">
        <f>Table68[[#This Row],[Cumulative Sum]]/$F$15</f>
        <v>0.97918579915807291</v>
      </c>
    </row>
    <row r="15" spans="1:7" x14ac:dyDescent="0.25">
      <c r="A15" s="5" t="s">
        <v>37</v>
      </c>
      <c r="B15">
        <v>20051</v>
      </c>
      <c r="D15" t="s">
        <v>55</v>
      </c>
      <c r="E15" s="10">
        <f t="shared" si="0"/>
        <v>10675</v>
      </c>
      <c r="F15" s="10">
        <f>Table68[[#This Row],[Sum of Units Sold]]+F14</f>
        <v>512871</v>
      </c>
      <c r="G15" s="12">
        <f>Table68[[#This Row],[Cumulative Sum]]/$F$15</f>
        <v>1</v>
      </c>
    </row>
    <row r="16" spans="1:7" x14ac:dyDescent="0.25">
      <c r="A16" s="5" t="s">
        <v>118</v>
      </c>
      <c r="B16">
        <v>512871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207CD-EF68-4ED8-848B-29591E63F880}">
  <dimension ref="A3:G16"/>
  <sheetViews>
    <sheetView workbookViewId="0">
      <selection activeCell="B23" sqref="B23"/>
    </sheetView>
  </sheetViews>
  <sheetFormatPr defaultRowHeight="13.2" x14ac:dyDescent="0.25"/>
  <cols>
    <col min="1" max="1" width="13.44140625" bestFit="1" customWidth="1"/>
    <col min="2" max="2" width="16.77734375" bestFit="1" customWidth="1"/>
    <col min="3" max="3" width="20.33203125" bestFit="1" customWidth="1"/>
    <col min="5" max="5" width="12.109375" customWidth="1"/>
    <col min="6" max="6" width="13.6640625" customWidth="1"/>
    <col min="7" max="7" width="20.5546875" customWidth="1"/>
  </cols>
  <sheetData>
    <row r="3" spans="1:7" x14ac:dyDescent="0.25">
      <c r="A3" s="4" t="s">
        <v>117</v>
      </c>
      <c r="B3" t="s">
        <v>149</v>
      </c>
      <c r="C3" t="s">
        <v>139</v>
      </c>
      <c r="E3" t="s">
        <v>117</v>
      </c>
      <c r="F3" t="s">
        <v>8</v>
      </c>
      <c r="G3" t="s">
        <v>11</v>
      </c>
    </row>
    <row r="4" spans="1:7" x14ac:dyDescent="0.25">
      <c r="A4" s="5" t="s">
        <v>16</v>
      </c>
      <c r="B4">
        <v>40545</v>
      </c>
      <c r="C4">
        <v>10350327.6</v>
      </c>
      <c r="E4" t="s">
        <v>16</v>
      </c>
      <c r="F4" s="10">
        <v>40545</v>
      </c>
      <c r="G4" s="10">
        <v>10350327.6</v>
      </c>
    </row>
    <row r="5" spans="1:7" x14ac:dyDescent="0.25">
      <c r="A5" s="5" t="s">
        <v>52</v>
      </c>
      <c r="B5">
        <v>56708</v>
      </c>
      <c r="C5">
        <v>2690794.6</v>
      </c>
      <c r="E5" t="s">
        <v>52</v>
      </c>
      <c r="F5" s="10">
        <v>56708</v>
      </c>
      <c r="G5" s="10">
        <v>2690794.6</v>
      </c>
    </row>
    <row r="6" spans="1:7" x14ac:dyDescent="0.25">
      <c r="A6" s="5" t="s">
        <v>21</v>
      </c>
      <c r="B6">
        <v>25877</v>
      </c>
      <c r="C6">
        <v>5322898.9000000004</v>
      </c>
      <c r="E6" t="s">
        <v>21</v>
      </c>
      <c r="F6" s="10">
        <v>25877</v>
      </c>
      <c r="G6" s="10">
        <v>5322898.9000000004</v>
      </c>
    </row>
    <row r="7" spans="1:7" x14ac:dyDescent="0.25">
      <c r="A7" s="5" t="s">
        <v>44</v>
      </c>
      <c r="B7">
        <v>71260</v>
      </c>
      <c r="C7">
        <v>7787292.799999998</v>
      </c>
      <c r="E7" t="s">
        <v>44</v>
      </c>
      <c r="F7" s="10">
        <v>71260</v>
      </c>
      <c r="G7" s="10">
        <v>7787292.799999998</v>
      </c>
    </row>
    <row r="8" spans="1:7" x14ac:dyDescent="0.25">
      <c r="A8" s="5" t="s">
        <v>50</v>
      </c>
      <c r="B8">
        <v>83718</v>
      </c>
      <c r="C8">
        <v>36601509.600000001</v>
      </c>
      <c r="E8" t="s">
        <v>50</v>
      </c>
      <c r="F8" s="10">
        <v>83718</v>
      </c>
      <c r="G8" s="10">
        <v>36601509.600000001</v>
      </c>
    </row>
    <row r="9" spans="1:7" x14ac:dyDescent="0.25">
      <c r="A9" s="5" t="s">
        <v>30</v>
      </c>
      <c r="B9">
        <v>49998</v>
      </c>
      <c r="C9">
        <v>466481.34</v>
      </c>
      <c r="E9" t="s">
        <v>30</v>
      </c>
      <c r="F9" s="10">
        <v>49998</v>
      </c>
      <c r="G9" s="10">
        <v>466481.34</v>
      </c>
    </row>
    <row r="10" spans="1:7" x14ac:dyDescent="0.25">
      <c r="A10" s="5" t="s">
        <v>34</v>
      </c>
      <c r="B10">
        <v>44727</v>
      </c>
      <c r="C10">
        <v>29889712.289999995</v>
      </c>
      <c r="E10" t="s">
        <v>34</v>
      </c>
      <c r="F10" s="10">
        <v>44727</v>
      </c>
      <c r="G10" s="10">
        <v>29889712.289999995</v>
      </c>
    </row>
    <row r="11" spans="1:7" x14ac:dyDescent="0.25">
      <c r="A11" s="5" t="s">
        <v>55</v>
      </c>
      <c r="B11">
        <v>10675</v>
      </c>
      <c r="C11">
        <v>4503675.75</v>
      </c>
      <c r="E11" t="s">
        <v>55</v>
      </c>
      <c r="F11" s="10">
        <v>10675</v>
      </c>
      <c r="G11" s="10">
        <v>4503675.75</v>
      </c>
    </row>
    <row r="12" spans="1:7" x14ac:dyDescent="0.25">
      <c r="A12" s="5" t="s">
        <v>26</v>
      </c>
      <c r="B12">
        <v>46967</v>
      </c>
      <c r="C12">
        <v>30585380.07</v>
      </c>
      <c r="E12" t="s">
        <v>26</v>
      </c>
      <c r="F12" s="10">
        <v>46967</v>
      </c>
      <c r="G12" s="10">
        <v>30585380.07</v>
      </c>
    </row>
    <row r="13" spans="1:7" x14ac:dyDescent="0.25">
      <c r="A13" s="5" t="s">
        <v>39</v>
      </c>
      <c r="B13">
        <v>48708</v>
      </c>
      <c r="C13">
        <v>3980904.8400000003</v>
      </c>
      <c r="E13" t="s">
        <v>39</v>
      </c>
      <c r="F13" s="10">
        <v>48708</v>
      </c>
      <c r="G13" s="10">
        <v>3980904.8400000003</v>
      </c>
    </row>
    <row r="14" spans="1:7" x14ac:dyDescent="0.25">
      <c r="A14" s="5" t="s">
        <v>58</v>
      </c>
      <c r="B14">
        <v>13637</v>
      </c>
      <c r="C14">
        <v>2080733.46</v>
      </c>
      <c r="E14" t="s">
        <v>58</v>
      </c>
      <c r="F14" s="10">
        <v>13637</v>
      </c>
      <c r="G14" s="10">
        <v>2080733.46</v>
      </c>
    </row>
    <row r="15" spans="1:7" x14ac:dyDescent="0.25">
      <c r="A15" s="5" t="s">
        <v>37</v>
      </c>
      <c r="B15">
        <v>20051</v>
      </c>
      <c r="C15">
        <v>3089057.06</v>
      </c>
      <c r="E15" t="s">
        <v>37</v>
      </c>
      <c r="F15" s="10">
        <v>20051</v>
      </c>
      <c r="G15" s="10">
        <v>3089057.06</v>
      </c>
    </row>
    <row r="16" spans="1:7" x14ac:dyDescent="0.25">
      <c r="A16" s="5" t="s">
        <v>118</v>
      </c>
      <c r="B16">
        <v>512871</v>
      </c>
      <c r="C16">
        <v>137348768.31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C4919-C8D3-46CA-9B71-463D634A15B5}">
  <dimension ref="A3:G16"/>
  <sheetViews>
    <sheetView workbookViewId="0">
      <selection activeCell="M26" sqref="M26"/>
    </sheetView>
  </sheetViews>
  <sheetFormatPr defaultRowHeight="13.2" x14ac:dyDescent="0.25"/>
  <cols>
    <col min="1" max="1" width="13.44140625" bestFit="1" customWidth="1"/>
    <col min="2" max="2" width="20.33203125" bestFit="1" customWidth="1"/>
    <col min="3" max="3" width="17.5546875" bestFit="1" customWidth="1"/>
    <col min="5" max="5" width="13.44140625" bestFit="1" customWidth="1"/>
    <col min="6" max="6" width="15.88671875" bestFit="1" customWidth="1"/>
    <col min="7" max="7" width="14.44140625" bestFit="1" customWidth="1"/>
  </cols>
  <sheetData>
    <row r="3" spans="1:7" x14ac:dyDescent="0.25">
      <c r="A3" s="4" t="s">
        <v>117</v>
      </c>
      <c r="B3" t="s">
        <v>139</v>
      </c>
      <c r="C3" t="s">
        <v>158</v>
      </c>
      <c r="E3" t="s">
        <v>2</v>
      </c>
      <c r="F3" t="s">
        <v>11</v>
      </c>
      <c r="G3" t="s">
        <v>13</v>
      </c>
    </row>
    <row r="4" spans="1:7" x14ac:dyDescent="0.25">
      <c r="A4" s="5" t="s">
        <v>16</v>
      </c>
      <c r="B4" s="11">
        <v>10350327.6</v>
      </c>
      <c r="C4" s="11">
        <v>3886643.7</v>
      </c>
      <c r="E4" t="s">
        <v>16</v>
      </c>
      <c r="F4" s="10">
        <v>10350327.6</v>
      </c>
      <c r="G4" s="10">
        <v>3886643.7</v>
      </c>
    </row>
    <row r="5" spans="1:7" x14ac:dyDescent="0.25">
      <c r="A5" s="5" t="s">
        <v>52</v>
      </c>
      <c r="B5" s="11">
        <v>2690794.6</v>
      </c>
      <c r="C5" s="11">
        <v>888047.27999999991</v>
      </c>
      <c r="E5" t="s">
        <v>52</v>
      </c>
      <c r="F5" s="10">
        <v>2690794.6</v>
      </c>
      <c r="G5" s="10">
        <v>888047.27999999991</v>
      </c>
    </row>
    <row r="6" spans="1:7" x14ac:dyDescent="0.25">
      <c r="A6" s="5" t="s">
        <v>21</v>
      </c>
      <c r="B6" s="11">
        <v>5322898.9000000004</v>
      </c>
      <c r="C6" s="11">
        <v>2292443.4299999997</v>
      </c>
      <c r="E6" t="s">
        <v>21</v>
      </c>
      <c r="F6" s="10">
        <v>5322898.9000000004</v>
      </c>
      <c r="G6" s="10">
        <v>2292443.4299999997</v>
      </c>
    </row>
    <row r="7" spans="1:7" x14ac:dyDescent="0.25">
      <c r="A7" s="5" t="s">
        <v>44</v>
      </c>
      <c r="B7" s="11">
        <v>7787292.799999998</v>
      </c>
      <c r="C7" s="11">
        <v>5233334.4000000004</v>
      </c>
      <c r="E7" t="s">
        <v>44</v>
      </c>
      <c r="F7" s="10">
        <v>7787292.799999998</v>
      </c>
      <c r="G7" s="10">
        <v>5233334.4000000004</v>
      </c>
    </row>
    <row r="8" spans="1:7" x14ac:dyDescent="0.25">
      <c r="A8" s="5" t="s">
        <v>50</v>
      </c>
      <c r="B8" s="11">
        <v>36601509.600000001</v>
      </c>
      <c r="C8" s="11">
        <v>14556048.66</v>
      </c>
      <c r="E8" t="s">
        <v>50</v>
      </c>
      <c r="F8" s="10">
        <v>36601509.600000001</v>
      </c>
      <c r="G8" s="10">
        <v>14556048.66</v>
      </c>
    </row>
    <row r="9" spans="1:7" x14ac:dyDescent="0.25">
      <c r="A9" s="5" t="s">
        <v>30</v>
      </c>
      <c r="B9" s="11">
        <v>466481.34</v>
      </c>
      <c r="C9" s="11">
        <v>120495.18</v>
      </c>
      <c r="E9" t="s">
        <v>30</v>
      </c>
      <c r="F9" s="10">
        <v>466481.34</v>
      </c>
      <c r="G9" s="10">
        <v>120495.18</v>
      </c>
    </row>
    <row r="10" spans="1:7" x14ac:dyDescent="0.25">
      <c r="A10" s="5" t="s">
        <v>34</v>
      </c>
      <c r="B10" s="11">
        <v>29889712.289999995</v>
      </c>
      <c r="C10" s="11">
        <v>7412605.7100000009</v>
      </c>
      <c r="E10" t="s">
        <v>34</v>
      </c>
      <c r="F10" s="10">
        <v>29889712.289999995</v>
      </c>
      <c r="G10" s="10">
        <v>7412605.7100000009</v>
      </c>
    </row>
    <row r="11" spans="1:7" x14ac:dyDescent="0.25">
      <c r="A11" s="5" t="s">
        <v>55</v>
      </c>
      <c r="B11" s="11">
        <v>4503675.75</v>
      </c>
      <c r="C11" s="11">
        <v>610610</v>
      </c>
      <c r="E11" t="s">
        <v>55</v>
      </c>
      <c r="F11" s="10">
        <v>4503675.75</v>
      </c>
      <c r="G11" s="10">
        <v>610610</v>
      </c>
    </row>
    <row r="12" spans="1:7" x14ac:dyDescent="0.25">
      <c r="A12" s="5" t="s">
        <v>26</v>
      </c>
      <c r="B12" s="11">
        <v>30585380.07</v>
      </c>
      <c r="C12" s="11">
        <v>5929583.75</v>
      </c>
      <c r="E12" t="s">
        <v>26</v>
      </c>
      <c r="F12" s="10">
        <v>30585380.07</v>
      </c>
      <c r="G12" s="10">
        <v>5929583.75</v>
      </c>
    </row>
    <row r="13" spans="1:7" x14ac:dyDescent="0.25">
      <c r="A13" s="5" t="s">
        <v>39</v>
      </c>
      <c r="B13" s="11">
        <v>3980904.8400000003</v>
      </c>
      <c r="C13" s="11">
        <v>1220622.48</v>
      </c>
      <c r="E13" t="s">
        <v>39</v>
      </c>
      <c r="F13" s="10">
        <v>3980904.8400000003</v>
      </c>
      <c r="G13" s="10">
        <v>1220622.48</v>
      </c>
    </row>
    <row r="14" spans="1:7" x14ac:dyDescent="0.25">
      <c r="A14" s="5" t="s">
        <v>58</v>
      </c>
      <c r="B14" s="11">
        <v>2080733.46</v>
      </c>
      <c r="C14" s="11">
        <v>751944.18</v>
      </c>
      <c r="E14" t="s">
        <v>58</v>
      </c>
      <c r="F14" s="10">
        <v>2080733.46</v>
      </c>
      <c r="G14" s="10">
        <v>751944.18</v>
      </c>
    </row>
    <row r="15" spans="1:7" x14ac:dyDescent="0.25">
      <c r="A15" s="5" t="s">
        <v>37</v>
      </c>
      <c r="B15" s="11">
        <v>3089057.06</v>
      </c>
      <c r="C15" s="11">
        <v>1265819.6300000001</v>
      </c>
      <c r="E15" t="s">
        <v>37</v>
      </c>
      <c r="F15" s="10">
        <v>3089057.06</v>
      </c>
      <c r="G15" s="10">
        <v>1265819.6300000001</v>
      </c>
    </row>
    <row r="16" spans="1:7" x14ac:dyDescent="0.25">
      <c r="A16" s="5" t="s">
        <v>118</v>
      </c>
      <c r="B16" s="11">
        <v>137348768.31</v>
      </c>
      <c r="C16" s="11">
        <v>44168198.399999999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7181-A6AC-4990-B36E-349DA4EDD920}">
  <dimension ref="A3:G16"/>
  <sheetViews>
    <sheetView workbookViewId="0">
      <selection activeCell="M31" sqref="M31"/>
    </sheetView>
  </sheetViews>
  <sheetFormatPr defaultRowHeight="13.2" x14ac:dyDescent="0.25"/>
  <cols>
    <col min="1" max="1" width="13.44140625" bestFit="1" customWidth="1"/>
    <col min="2" max="2" width="16.77734375" bestFit="1" customWidth="1"/>
    <col min="3" max="3" width="17.5546875" bestFit="1" customWidth="1"/>
    <col min="5" max="5" width="13.44140625" bestFit="1" customWidth="1"/>
    <col min="6" max="7" width="14.44140625" bestFit="1" customWidth="1"/>
  </cols>
  <sheetData>
    <row r="3" spans="1:7" x14ac:dyDescent="0.25">
      <c r="A3" s="4" t="s">
        <v>117</v>
      </c>
      <c r="B3" t="s">
        <v>159</v>
      </c>
      <c r="C3" t="s">
        <v>158</v>
      </c>
      <c r="E3" t="s">
        <v>2</v>
      </c>
      <c r="F3" t="s">
        <v>12</v>
      </c>
      <c r="G3" t="s">
        <v>13</v>
      </c>
    </row>
    <row r="4" spans="1:7" x14ac:dyDescent="0.25">
      <c r="A4" s="5" t="s">
        <v>16</v>
      </c>
      <c r="B4" s="11">
        <v>6463683.9000000004</v>
      </c>
      <c r="C4" s="11">
        <v>3886643.7</v>
      </c>
      <c r="E4" t="s">
        <v>16</v>
      </c>
      <c r="F4" s="10">
        <v>6463683.9000000004</v>
      </c>
      <c r="G4" s="10">
        <v>3886643.7</v>
      </c>
    </row>
    <row r="5" spans="1:7" x14ac:dyDescent="0.25">
      <c r="A5" s="5" t="s">
        <v>52</v>
      </c>
      <c r="B5" s="11">
        <v>1802747.3199999998</v>
      </c>
      <c r="C5" s="11">
        <v>888047.27999999991</v>
      </c>
      <c r="E5" t="s">
        <v>52</v>
      </c>
      <c r="F5" s="10">
        <v>1802747.3199999998</v>
      </c>
      <c r="G5" s="10">
        <v>888047.27999999991</v>
      </c>
    </row>
    <row r="6" spans="1:7" x14ac:dyDescent="0.25">
      <c r="A6" s="5" t="s">
        <v>21</v>
      </c>
      <c r="B6" s="11">
        <v>3030455.47</v>
      </c>
      <c r="C6" s="11">
        <v>2292443.4299999997</v>
      </c>
      <c r="E6" t="s">
        <v>21</v>
      </c>
      <c r="F6" s="10">
        <v>3030455.47</v>
      </c>
      <c r="G6" s="10">
        <v>2292443.4299999997</v>
      </c>
    </row>
    <row r="7" spans="1:7" x14ac:dyDescent="0.25">
      <c r="A7" s="5" t="s">
        <v>44</v>
      </c>
      <c r="B7" s="11">
        <v>2553958.3999999999</v>
      </c>
      <c r="C7" s="11">
        <v>5233334.4000000004</v>
      </c>
      <c r="E7" t="s">
        <v>44</v>
      </c>
      <c r="F7" s="10">
        <v>2553958.3999999999</v>
      </c>
      <c r="G7" s="10">
        <v>5233334.4000000004</v>
      </c>
    </row>
    <row r="8" spans="1:7" x14ac:dyDescent="0.25">
      <c r="A8" s="5" t="s">
        <v>50</v>
      </c>
      <c r="B8" s="11">
        <v>22045460.940000001</v>
      </c>
      <c r="C8" s="11">
        <v>14556048.66</v>
      </c>
      <c r="E8" t="s">
        <v>50</v>
      </c>
      <c r="F8" s="10">
        <v>22045460.940000001</v>
      </c>
      <c r="G8" s="10">
        <v>14556048.66</v>
      </c>
    </row>
    <row r="9" spans="1:7" x14ac:dyDescent="0.25">
      <c r="A9" s="5" t="s">
        <v>30</v>
      </c>
      <c r="B9" s="11">
        <v>345986.16</v>
      </c>
      <c r="C9" s="11">
        <v>120495.18</v>
      </c>
      <c r="E9" t="s">
        <v>30</v>
      </c>
      <c r="F9" s="10">
        <v>345986.16</v>
      </c>
      <c r="G9" s="10">
        <v>120495.18</v>
      </c>
    </row>
    <row r="10" spans="1:7" x14ac:dyDescent="0.25">
      <c r="A10" s="5" t="s">
        <v>34</v>
      </c>
      <c r="B10" s="11">
        <v>22477106.579999998</v>
      </c>
      <c r="C10" s="11">
        <v>7412605.7100000009</v>
      </c>
      <c r="E10" t="s">
        <v>34</v>
      </c>
      <c r="F10" s="10">
        <v>22477106.579999998</v>
      </c>
      <c r="G10" s="10">
        <v>7412605.7100000009</v>
      </c>
    </row>
    <row r="11" spans="1:7" x14ac:dyDescent="0.25">
      <c r="A11" s="5" t="s">
        <v>55</v>
      </c>
      <c r="B11" s="11">
        <v>3893065.75</v>
      </c>
      <c r="C11" s="11">
        <v>610610</v>
      </c>
      <c r="E11" t="s">
        <v>55</v>
      </c>
      <c r="F11" s="10">
        <v>3893065.75</v>
      </c>
      <c r="G11" s="10">
        <v>610610</v>
      </c>
    </row>
    <row r="12" spans="1:7" x14ac:dyDescent="0.25">
      <c r="A12" s="5" t="s">
        <v>26</v>
      </c>
      <c r="B12" s="11">
        <v>24655796.319999997</v>
      </c>
      <c r="C12" s="11">
        <v>5929583.75</v>
      </c>
      <c r="E12" t="s">
        <v>26</v>
      </c>
      <c r="F12" s="10">
        <v>24655796.319999997</v>
      </c>
      <c r="G12" s="10">
        <v>5929583.75</v>
      </c>
    </row>
    <row r="13" spans="1:7" x14ac:dyDescent="0.25">
      <c r="A13" s="5" t="s">
        <v>39</v>
      </c>
      <c r="B13" s="11">
        <v>2760282.36</v>
      </c>
      <c r="C13" s="11">
        <v>1220622.48</v>
      </c>
      <c r="E13" t="s">
        <v>39</v>
      </c>
      <c r="F13" s="10">
        <v>2760282.36</v>
      </c>
      <c r="G13" s="10">
        <v>1220622.48</v>
      </c>
    </row>
    <row r="14" spans="1:7" x14ac:dyDescent="0.25">
      <c r="A14" s="5" t="s">
        <v>58</v>
      </c>
      <c r="B14" s="11">
        <v>1328789.28</v>
      </c>
      <c r="C14" s="11">
        <v>751944.18</v>
      </c>
      <c r="E14" t="s">
        <v>58</v>
      </c>
      <c r="F14" s="10">
        <v>1328789.28</v>
      </c>
      <c r="G14" s="10">
        <v>751944.18</v>
      </c>
    </row>
    <row r="15" spans="1:7" x14ac:dyDescent="0.25">
      <c r="A15" s="5" t="s">
        <v>37</v>
      </c>
      <c r="B15" s="11">
        <v>1823237.4300000002</v>
      </c>
      <c r="C15" s="11">
        <v>1265819.6300000001</v>
      </c>
      <c r="E15" t="s">
        <v>37</v>
      </c>
      <c r="F15" s="10">
        <v>1823237.4300000002</v>
      </c>
      <c r="G15" s="10">
        <v>1265819.6300000001</v>
      </c>
    </row>
    <row r="16" spans="1:7" x14ac:dyDescent="0.25">
      <c r="A16" s="5" t="s">
        <v>118</v>
      </c>
      <c r="B16" s="11">
        <v>93180569.909999996</v>
      </c>
      <c r="C16" s="11">
        <v>44168198.399999999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7D8B-D698-4EEB-A22D-41801DA7EBB7}">
  <dimension ref="A3:E16"/>
  <sheetViews>
    <sheetView workbookViewId="0">
      <selection activeCell="D22" sqref="D22"/>
    </sheetView>
  </sheetViews>
  <sheetFormatPr defaultRowHeight="13.2" x14ac:dyDescent="0.25"/>
  <cols>
    <col min="1" max="1" width="13.44140625" bestFit="1" customWidth="1"/>
    <col min="2" max="2" width="16.77734375" bestFit="1" customWidth="1"/>
    <col min="4" max="4" width="12.109375" customWidth="1"/>
    <col min="5" max="5" width="17.21875" customWidth="1"/>
  </cols>
  <sheetData>
    <row r="3" spans="1:5" x14ac:dyDescent="0.25">
      <c r="A3" s="4" t="s">
        <v>117</v>
      </c>
      <c r="B3" t="s">
        <v>159</v>
      </c>
      <c r="D3" t="s">
        <v>2</v>
      </c>
      <c r="E3" t="s">
        <v>159</v>
      </c>
    </row>
    <row r="4" spans="1:5" x14ac:dyDescent="0.25">
      <c r="A4" s="5" t="s">
        <v>16</v>
      </c>
      <c r="B4">
        <v>6463683.9000000004</v>
      </c>
      <c r="D4" t="s">
        <v>30</v>
      </c>
      <c r="E4" s="10">
        <v>345986.16</v>
      </c>
    </row>
    <row r="5" spans="1:5" x14ac:dyDescent="0.25">
      <c r="A5" s="5" t="s">
        <v>52</v>
      </c>
      <c r="B5">
        <v>1802747.3199999998</v>
      </c>
      <c r="D5" t="s">
        <v>58</v>
      </c>
      <c r="E5" s="10">
        <v>1328789.28</v>
      </c>
    </row>
    <row r="6" spans="1:5" x14ac:dyDescent="0.25">
      <c r="A6" s="5" t="s">
        <v>21</v>
      </c>
      <c r="B6">
        <v>3030455.47</v>
      </c>
      <c r="D6" t="s">
        <v>52</v>
      </c>
      <c r="E6" s="10">
        <v>1802747.3199999998</v>
      </c>
    </row>
    <row r="7" spans="1:5" x14ac:dyDescent="0.25">
      <c r="A7" s="5" t="s">
        <v>44</v>
      </c>
      <c r="B7">
        <v>2553958.3999999999</v>
      </c>
      <c r="D7" t="s">
        <v>37</v>
      </c>
      <c r="E7" s="10">
        <v>1823237.4300000002</v>
      </c>
    </row>
    <row r="8" spans="1:5" x14ac:dyDescent="0.25">
      <c r="A8" s="5" t="s">
        <v>50</v>
      </c>
      <c r="B8">
        <v>22045460.940000001</v>
      </c>
      <c r="D8" t="s">
        <v>44</v>
      </c>
      <c r="E8" s="10">
        <v>2553958.3999999999</v>
      </c>
    </row>
    <row r="9" spans="1:5" x14ac:dyDescent="0.25">
      <c r="A9" s="5" t="s">
        <v>30</v>
      </c>
      <c r="B9">
        <v>345986.16</v>
      </c>
      <c r="D9" t="s">
        <v>39</v>
      </c>
      <c r="E9" s="10">
        <v>2760282.36</v>
      </c>
    </row>
    <row r="10" spans="1:5" x14ac:dyDescent="0.25">
      <c r="A10" s="5" t="s">
        <v>34</v>
      </c>
      <c r="B10">
        <v>22477106.579999998</v>
      </c>
      <c r="D10" t="s">
        <v>21</v>
      </c>
      <c r="E10" s="10">
        <v>3030455.47</v>
      </c>
    </row>
    <row r="11" spans="1:5" x14ac:dyDescent="0.25">
      <c r="A11" s="5" t="s">
        <v>55</v>
      </c>
      <c r="B11">
        <v>3893065.75</v>
      </c>
      <c r="D11" t="s">
        <v>55</v>
      </c>
      <c r="E11" s="10">
        <v>3893065.75</v>
      </c>
    </row>
    <row r="12" spans="1:5" x14ac:dyDescent="0.25">
      <c r="A12" s="5" t="s">
        <v>26</v>
      </c>
      <c r="B12">
        <v>24655796.319999997</v>
      </c>
      <c r="D12" t="s">
        <v>16</v>
      </c>
      <c r="E12" s="10">
        <v>6463683.9000000004</v>
      </c>
    </row>
    <row r="13" spans="1:5" x14ac:dyDescent="0.25">
      <c r="A13" s="5" t="s">
        <v>39</v>
      </c>
      <c r="B13">
        <v>2760282.36</v>
      </c>
      <c r="D13" t="s">
        <v>50</v>
      </c>
      <c r="E13" s="10">
        <v>22045460.940000001</v>
      </c>
    </row>
    <row r="14" spans="1:5" x14ac:dyDescent="0.25">
      <c r="A14" s="5" t="s">
        <v>58</v>
      </c>
      <c r="B14">
        <v>1328789.28</v>
      </c>
      <c r="D14" t="s">
        <v>34</v>
      </c>
      <c r="E14" s="10">
        <v>22477106.579999998</v>
      </c>
    </row>
    <row r="15" spans="1:5" x14ac:dyDescent="0.25">
      <c r="A15" s="5" t="s">
        <v>37</v>
      </c>
      <c r="B15">
        <v>1823237.4300000002</v>
      </c>
      <c r="D15" t="s">
        <v>26</v>
      </c>
      <c r="E15" s="10">
        <v>24655796.319999997</v>
      </c>
    </row>
    <row r="16" spans="1:5" x14ac:dyDescent="0.25">
      <c r="A16" s="5" t="s">
        <v>118</v>
      </c>
      <c r="B16">
        <v>93180569.909999996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Main</vt:lpstr>
      <vt:lpstr>Monthly_growth</vt:lpstr>
      <vt:lpstr>Yearly_growth</vt:lpstr>
      <vt:lpstr>Revenue Pareto</vt:lpstr>
      <vt:lpstr>Volume Pareto</vt:lpstr>
      <vt:lpstr>Sales vs Volume</vt:lpstr>
      <vt:lpstr>Profit vs Revenue</vt:lpstr>
      <vt:lpstr>Profit vs Cost</vt:lpstr>
      <vt:lpstr>Items cost</vt:lpstr>
      <vt:lpstr>Item profit</vt:lpstr>
      <vt:lpstr>Weekday vs Volume</vt:lpstr>
      <vt:lpstr>Weekday vs Revenue</vt:lpstr>
      <vt:lpstr>Month vs Revenue</vt:lpstr>
      <vt:lpstr>Month vs Volume</vt:lpstr>
      <vt:lpstr>Regional Profit</vt:lpstr>
      <vt:lpstr>Region order count</vt:lpstr>
      <vt:lpstr>Regional Volume</vt:lpstr>
      <vt:lpstr>Country wise Revenue</vt:lpstr>
      <vt:lpstr>Country order count</vt:lpstr>
      <vt:lpstr>Sales Channel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Sheetal Mishra</cp:lastModifiedBy>
  <dcterms:modified xsi:type="dcterms:W3CDTF">2024-08-17T16:12:20Z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