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 activeTab="2"/>
  </bookViews>
  <sheets>
    <sheet name="BEST CASE" sheetId="1" r:id="rId1"/>
    <sheet name="NORMAL" sheetId="2" r:id="rId2"/>
    <sheet name="WORST CA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" l="1"/>
  <c r="O10" i="2"/>
  <c r="N10" i="2"/>
  <c r="M10" i="2"/>
  <c r="M8" i="2"/>
  <c r="N8" i="2"/>
  <c r="O8" i="2"/>
  <c r="P8" i="2"/>
  <c r="L10" i="2"/>
  <c r="L8" i="2"/>
  <c r="M10" i="3"/>
  <c r="N10" i="3"/>
  <c r="O10" i="3"/>
  <c r="P10" i="3"/>
  <c r="M9" i="3"/>
  <c r="N9" i="3"/>
  <c r="O9" i="3"/>
  <c r="P9" i="3"/>
  <c r="M8" i="3"/>
  <c r="N8" i="3"/>
  <c r="O8" i="3"/>
  <c r="P8" i="3"/>
  <c r="L9" i="3"/>
  <c r="L8" i="3"/>
  <c r="M9" i="2" l="1"/>
  <c r="N9" i="2"/>
  <c r="O9" i="2"/>
  <c r="O11" i="2" s="1"/>
  <c r="P9" i="2"/>
  <c r="L9" i="2"/>
  <c r="M11" i="2"/>
  <c r="L11" i="1"/>
  <c r="M11" i="1"/>
  <c r="N11" i="1"/>
  <c r="L8" i="1"/>
  <c r="M8" i="1"/>
  <c r="N8" i="1"/>
  <c r="O8" i="1"/>
  <c r="O11" i="1" s="1"/>
  <c r="L10" i="1"/>
  <c r="M10" i="1"/>
  <c r="N10" i="1"/>
  <c r="O10" i="1"/>
  <c r="L9" i="1"/>
  <c r="M9" i="1"/>
  <c r="N9" i="1"/>
  <c r="O9" i="1"/>
  <c r="K10" i="1"/>
  <c r="K9" i="1"/>
  <c r="K8" i="1"/>
  <c r="K11" i="1" s="1"/>
  <c r="N11" i="3"/>
  <c r="L10" i="3"/>
  <c r="P11" i="2" l="1"/>
  <c r="N11" i="2"/>
  <c r="L11" i="2"/>
  <c r="O11" i="3"/>
  <c r="M11" i="3"/>
  <c r="P11" i="3"/>
  <c r="L11" i="3"/>
  <c r="F15" i="3"/>
  <c r="E15" i="3"/>
  <c r="D15" i="3"/>
  <c r="C15" i="3"/>
  <c r="B15" i="3"/>
  <c r="F10" i="3"/>
  <c r="E10" i="3"/>
  <c r="D10" i="3"/>
  <c r="C10" i="3"/>
  <c r="B10" i="3"/>
  <c r="F15" i="2"/>
  <c r="E15" i="2"/>
  <c r="D15" i="2"/>
  <c r="C15" i="2"/>
  <c r="B15" i="2"/>
  <c r="F10" i="2"/>
  <c r="E10" i="2"/>
  <c r="D10" i="2"/>
  <c r="C10" i="2"/>
  <c r="B10" i="2"/>
  <c r="F15" i="1"/>
  <c r="E15" i="1"/>
  <c r="D15" i="1"/>
  <c r="C15" i="1"/>
  <c r="B15" i="1"/>
  <c r="F10" i="1"/>
  <c r="E10" i="1"/>
  <c r="D10" i="1"/>
  <c r="C10" i="1"/>
  <c r="B10" i="1"/>
  <c r="E16" i="1" l="1"/>
  <c r="B16" i="1"/>
  <c r="F16" i="1"/>
  <c r="B16" i="3"/>
  <c r="E16" i="3"/>
  <c r="F16" i="3"/>
  <c r="D16" i="3"/>
  <c r="C16" i="3"/>
  <c r="E16" i="2"/>
  <c r="D16" i="2"/>
  <c r="B16" i="2"/>
  <c r="F16" i="2"/>
  <c r="C16" i="2"/>
  <c r="C16" i="1"/>
  <c r="D16" i="1"/>
</calcChain>
</file>

<file path=xl/sharedStrings.xml><?xml version="1.0" encoding="utf-8"?>
<sst xmlns="http://schemas.openxmlformats.org/spreadsheetml/2006/main" count="75" uniqueCount="20">
  <si>
    <t>URBAN RENEWAL COMPANY</t>
  </si>
  <si>
    <t>PO BOX 101 NAIROBI</t>
  </si>
  <si>
    <t>CONTANTS 0758 465 693</t>
  </si>
  <si>
    <t>Cost of sales</t>
  </si>
  <si>
    <t>Gross profit</t>
  </si>
  <si>
    <t>Operating expense</t>
  </si>
  <si>
    <t>Technological costs</t>
  </si>
  <si>
    <t>License fee</t>
  </si>
  <si>
    <t>Marketing costs</t>
  </si>
  <si>
    <t>Total expenses</t>
  </si>
  <si>
    <t>Net Profit</t>
  </si>
  <si>
    <t>YEAR/ ITEMS</t>
  </si>
  <si>
    <t>FINANCIAL FORECAST</t>
  </si>
  <si>
    <t>Transaction fee</t>
  </si>
  <si>
    <t>Total</t>
  </si>
  <si>
    <t>REVENUE MODEL FORECAST</t>
  </si>
  <si>
    <t>Nairobi, Kenya</t>
  </si>
  <si>
    <t>Revenue</t>
  </si>
  <si>
    <t>Website advertisements</t>
  </si>
  <si>
    <t>Subscription for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</si>
</sst>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33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0" fontId="2" fillId="0" borderId="0" xfId="0" applyFont="1" applyAlignment="1"/>
    <xf numFmtId="0" fontId="3" fillId="0" borderId="0" xfId="0" applyFont="1" applyAlignment="1"/>
    <xf numFmtId="0" fontId="0" fillId="0" borderId="0" xfId="0" applyBorder="1"/>
    <xf numFmtId="0" fontId="4" fillId="0" borderId="0" xfId="0" applyFont="1" applyBorder="1"/>
    <xf numFmtId="3" fontId="0" fillId="0" borderId="0" xfId="0" applyNumberFormat="1" applyBorder="1"/>
    <xf numFmtId="3" fontId="1" fillId="0" borderId="0" xfId="0" applyNumberFormat="1" applyFont="1" applyBorder="1"/>
    <xf numFmtId="3" fontId="3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4" fillId="0" borderId="3" xfId="0" applyFont="1" applyBorder="1"/>
    <xf numFmtId="3" fontId="0" fillId="0" borderId="3" xfId="0" applyNumberFormat="1" applyBorder="1"/>
    <xf numFmtId="3" fontId="1" fillId="0" borderId="3" xfId="0" applyNumberFormat="1" applyFont="1" applyBorder="1"/>
    <xf numFmtId="0" fontId="3" fillId="0" borderId="2" xfId="0" applyFont="1" applyBorder="1"/>
    <xf numFmtId="3" fontId="3" fillId="0" borderId="3" xfId="0" applyNumberFormat="1" applyFont="1" applyBorder="1"/>
    <xf numFmtId="0" fontId="1" fillId="0" borderId="4" xfId="0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0" fillId="0" borderId="7" xfId="0" applyBorder="1"/>
    <xf numFmtId="0" fontId="0" fillId="0" borderId="2" xfId="0" applyFont="1" applyBorder="1"/>
    <xf numFmtId="3" fontId="0" fillId="0" borderId="0" xfId="0" applyNumberFormat="1" applyFont="1" applyBorder="1"/>
    <xf numFmtId="0" fontId="5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FF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u="sng" baseline="0">
                <a:solidFill>
                  <a:schemeClr val="tx1"/>
                </a:solidFill>
              </a:rPr>
              <a:t>Revenue to expenses comparison</a:t>
            </a:r>
            <a:endParaRPr lang="en-US" sz="1600" b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CASE'!$A$8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'BEST CASE'!$B$8:$F$8</c:f>
              <c:numCache>
                <c:formatCode>#,##0</c:formatCode>
                <c:ptCount val="5"/>
                <c:pt idx="0">
                  <c:v>3500000</c:v>
                </c:pt>
                <c:pt idx="1">
                  <c:v>4155782</c:v>
                </c:pt>
                <c:pt idx="2">
                  <c:v>4556898</c:v>
                </c:pt>
                <c:pt idx="3">
                  <c:v>5890900</c:v>
                </c:pt>
                <c:pt idx="4">
                  <c:v>6300000</c:v>
                </c:pt>
              </c:numCache>
            </c:numRef>
          </c:val>
        </c:ser>
        <c:ser>
          <c:idx val="1"/>
          <c:order val="1"/>
          <c:tx>
            <c:strRef>
              <c:f>'BEST CASE'!$A$15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CASE'!$B$15:$F$15</c:f>
              <c:numCache>
                <c:formatCode>#,##0</c:formatCode>
                <c:ptCount val="5"/>
                <c:pt idx="0">
                  <c:v>604124</c:v>
                </c:pt>
                <c:pt idx="1">
                  <c:v>765715</c:v>
                </c:pt>
                <c:pt idx="2">
                  <c:v>778818</c:v>
                </c:pt>
                <c:pt idx="3">
                  <c:v>910245</c:v>
                </c:pt>
                <c:pt idx="4">
                  <c:v>849795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48504"/>
        <c:axId val="260241056"/>
      </c:barChart>
      <c:catAx>
        <c:axId val="26024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1056"/>
        <c:crosses val="autoZero"/>
        <c:auto val="1"/>
        <c:lblAlgn val="ctr"/>
        <c:lblOffset val="100"/>
        <c:noMultiLvlLbl val="0"/>
      </c:catAx>
      <c:valAx>
        <c:axId val="260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/>
                </a:solidFill>
              </a:rPr>
              <a:t>Net Profit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'BEST CASE'!$A$16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'BEST CASE'!$B$16:$F$16</c:f>
              <c:numCache>
                <c:formatCode>#,##0</c:formatCode>
                <c:ptCount val="5"/>
                <c:pt idx="0">
                  <c:v>2535876</c:v>
                </c:pt>
                <c:pt idx="1">
                  <c:v>2842541</c:v>
                </c:pt>
                <c:pt idx="2">
                  <c:v>3228080</c:v>
                </c:pt>
                <c:pt idx="3">
                  <c:v>4219872</c:v>
                </c:pt>
                <c:pt idx="4">
                  <c:v>4730205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247328"/>
        <c:axId val="260244192"/>
      </c:lineChart>
      <c:catAx>
        <c:axId val="26024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4192"/>
        <c:crosses val="autoZero"/>
        <c:auto val="1"/>
        <c:lblAlgn val="ctr"/>
        <c:lblOffset val="100"/>
        <c:noMultiLvlLbl val="0"/>
      </c:catAx>
      <c:valAx>
        <c:axId val="260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>
                    <a:lumMod val="95000"/>
                    <a:lumOff val="5000"/>
                  </a:schemeClr>
                </a:solidFill>
              </a:rPr>
              <a:t>Revenue</a:t>
            </a:r>
            <a:r>
              <a:rPr lang="en-US" b="1" u="sng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Model Forecast</a:t>
            </a:r>
            <a:endParaRPr lang="en-US" b="1" u="sng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'BEST CASE'!$J$8:$J$10</c:f>
              <c:strCache>
                <c:ptCount val="3"/>
                <c:pt idx="0">
                  <c:v>Subscription for Services</c:v>
                </c:pt>
                <c:pt idx="1">
                  <c:v>Website advertisements</c:v>
                </c:pt>
                <c:pt idx="2">
                  <c:v>Transaction fee</c:v>
                </c:pt>
              </c:strCache>
            </c:strRef>
          </c:cat>
          <c:val>
            <c:numRef>
              <c:f>'BEST CASE'!$K$8:$K$10</c:f>
              <c:numCache>
                <c:formatCode>#,##0</c:formatCode>
                <c:ptCount val="3"/>
                <c:pt idx="0">
                  <c:v>2730000</c:v>
                </c:pt>
                <c:pt idx="1">
                  <c:v>525000</c:v>
                </c:pt>
                <c:pt idx="2">
                  <c:v>245000.00000000003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Net Profit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NORMAL!$A$16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NORMAL!$B$16:$F$16</c:f>
              <c:numCache>
                <c:formatCode>#,##0</c:formatCode>
                <c:ptCount val="5"/>
                <c:pt idx="0">
                  <c:v>1861480</c:v>
                </c:pt>
                <c:pt idx="1">
                  <c:v>2108540</c:v>
                </c:pt>
                <c:pt idx="2">
                  <c:v>2619470</c:v>
                </c:pt>
                <c:pt idx="3">
                  <c:v>3029985</c:v>
                </c:pt>
                <c:pt idx="4">
                  <c:v>3561214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245760"/>
        <c:axId val="260243800"/>
      </c:lineChart>
      <c:catAx>
        <c:axId val="26024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3800"/>
        <c:crosses val="autoZero"/>
        <c:auto val="1"/>
        <c:lblAlgn val="ctr"/>
        <c:lblOffset val="100"/>
        <c:noMultiLvlLbl val="0"/>
      </c:catAx>
      <c:valAx>
        <c:axId val="2602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u="sng">
                <a:solidFill>
                  <a:schemeClr val="tx1"/>
                </a:solidFill>
              </a:rPr>
              <a:t>Revenue</a:t>
            </a:r>
            <a:r>
              <a:rPr lang="en-US" sz="1600" b="1" u="sng" baseline="0">
                <a:solidFill>
                  <a:schemeClr val="tx1"/>
                </a:solidFill>
              </a:rPr>
              <a:t> to expense comparison</a:t>
            </a:r>
            <a:endParaRPr lang="en-US" sz="1600" b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NORMAL!$A$8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NORMAL!$B$8:$F$8</c:f>
              <c:numCache>
                <c:formatCode>#,##0</c:formatCode>
                <c:ptCount val="5"/>
                <c:pt idx="0">
                  <c:v>2700000</c:v>
                </c:pt>
                <c:pt idx="1">
                  <c:v>3000000</c:v>
                </c:pt>
                <c:pt idx="2">
                  <c:v>3589215</c:v>
                </c:pt>
                <c:pt idx="3">
                  <c:v>4002520</c:v>
                </c:pt>
                <c:pt idx="4">
                  <c:v>4640255</c:v>
                </c:pt>
              </c:numCache>
            </c:numRef>
          </c:val>
        </c:ser>
        <c:ser>
          <c:idx val="1"/>
          <c:order val="1"/>
          <c:tx>
            <c:strRef>
              <c:f>NORMAL!$A$15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NORMAL!$B$15:$F$15</c:f>
              <c:numCache>
                <c:formatCode>#,##0</c:formatCode>
                <c:ptCount val="5"/>
                <c:pt idx="0">
                  <c:v>581520</c:v>
                </c:pt>
                <c:pt idx="1">
                  <c:v>601245</c:v>
                </c:pt>
                <c:pt idx="2">
                  <c:v>669745</c:v>
                </c:pt>
                <c:pt idx="3">
                  <c:v>657450</c:v>
                </c:pt>
                <c:pt idx="4">
                  <c:v>708511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42232"/>
        <c:axId val="260242624"/>
      </c:barChart>
      <c:catAx>
        <c:axId val="26024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2624"/>
        <c:crosses val="autoZero"/>
        <c:auto val="1"/>
        <c:lblAlgn val="ctr"/>
        <c:lblOffset val="100"/>
        <c:noMultiLvlLbl val="0"/>
      </c:catAx>
      <c:valAx>
        <c:axId val="2602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Revenue Model Forecast</a:t>
            </a:r>
            <a:endParaRPr lang="en-US" sz="12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NORMAL!$K$8:$K$10</c:f>
              <c:strCache>
                <c:ptCount val="3"/>
                <c:pt idx="0">
                  <c:v>Subscription for Services</c:v>
                </c:pt>
                <c:pt idx="1">
                  <c:v>Website advertisements</c:v>
                </c:pt>
                <c:pt idx="2">
                  <c:v>Transaction fee</c:v>
                </c:pt>
              </c:strCache>
            </c:strRef>
          </c:cat>
          <c:val>
            <c:numRef>
              <c:f>NORMAL!$L$8:$L$10</c:f>
              <c:numCache>
                <c:formatCode>#,##0</c:formatCode>
                <c:ptCount val="3"/>
                <c:pt idx="0">
                  <c:v>2025000</c:v>
                </c:pt>
                <c:pt idx="1">
                  <c:v>405000</c:v>
                </c:pt>
                <c:pt idx="2">
                  <c:v>270000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 baseline="0">
                <a:solidFill>
                  <a:schemeClr val="tx1"/>
                </a:solidFill>
                <a:effectLst/>
              </a:rPr>
              <a:t>Revenue to expenses comparison</a:t>
            </a:r>
            <a:endParaRPr lang="en-US" sz="12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'WORST CASE'!$A$8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'WORST CASE'!$B$8:$F$8</c:f>
              <c:numCache>
                <c:formatCode>#,##0</c:formatCode>
                <c:ptCount val="5"/>
                <c:pt idx="0">
                  <c:v>1802000</c:v>
                </c:pt>
                <c:pt idx="1">
                  <c:v>2100000</c:v>
                </c:pt>
                <c:pt idx="2">
                  <c:v>2240205</c:v>
                </c:pt>
                <c:pt idx="3">
                  <c:v>2751000</c:v>
                </c:pt>
                <c:pt idx="4">
                  <c:v>3000135</c:v>
                </c:pt>
              </c:numCache>
            </c:numRef>
          </c:val>
        </c:ser>
        <c:ser>
          <c:idx val="1"/>
          <c:order val="1"/>
          <c:tx>
            <c:strRef>
              <c:f>'WORST CASE'!$A$15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'WORST CASE'!$B$15:$F$15</c:f>
              <c:numCache>
                <c:formatCode>#,##0</c:formatCode>
                <c:ptCount val="5"/>
                <c:pt idx="0">
                  <c:v>511770</c:v>
                </c:pt>
                <c:pt idx="1">
                  <c:v>513255</c:v>
                </c:pt>
                <c:pt idx="2">
                  <c:v>517795</c:v>
                </c:pt>
                <c:pt idx="3">
                  <c:v>532775</c:v>
                </c:pt>
                <c:pt idx="4">
                  <c:v>560080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51896"/>
        <c:axId val="260955424"/>
      </c:barChart>
      <c:catAx>
        <c:axId val="26095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55424"/>
        <c:crosses val="autoZero"/>
        <c:auto val="1"/>
        <c:lblAlgn val="ctr"/>
        <c:lblOffset val="100"/>
        <c:noMultiLvlLbl val="0"/>
      </c:catAx>
      <c:valAx>
        <c:axId val="2609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5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/>
                </a:solidFill>
              </a:rPr>
              <a:t>Net Profit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'WORST CASE'!$A$16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'WORST CASE'!$B$16:$F$16</c:f>
              <c:numCache>
                <c:formatCode>#,##0</c:formatCode>
                <c:ptCount val="5"/>
                <c:pt idx="0">
                  <c:v>1040230</c:v>
                </c:pt>
                <c:pt idx="1">
                  <c:v>1201600</c:v>
                </c:pt>
                <c:pt idx="2">
                  <c:v>1232410</c:v>
                </c:pt>
                <c:pt idx="3">
                  <c:v>1715660</c:v>
                </c:pt>
                <c:pt idx="4">
                  <c:v>1934940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54248"/>
        <c:axId val="260950328"/>
      </c:lineChart>
      <c:catAx>
        <c:axId val="260954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50328"/>
        <c:crosses val="autoZero"/>
        <c:auto val="1"/>
        <c:lblAlgn val="ctr"/>
        <c:lblOffset val="100"/>
        <c:noMultiLvlLbl val="0"/>
      </c:catAx>
      <c:valAx>
        <c:axId val="2609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Revenue</a:t>
            </a:r>
            <a:r>
              <a:rPr lang="en-US" b="1" u="sng" baseline="0">
                <a:solidFill>
                  <a:schemeClr val="tx1"/>
                </a:solidFill>
              </a:rPr>
              <a:t> model 2024 forecast</a:t>
            </a:r>
            <a:endParaRPr lang="en-US" b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9486111111111112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'WORST CASE'!$K$8:$K$10</c:f>
              <c:strCache>
                <c:ptCount val="3"/>
                <c:pt idx="0">
                  <c:v>Subscription for Services</c:v>
                </c:pt>
                <c:pt idx="1">
                  <c:v>Website advertisements</c:v>
                </c:pt>
                <c:pt idx="2">
                  <c:v>Transaction fee</c:v>
                </c:pt>
              </c:strCache>
            </c:strRef>
          </c:cat>
          <c:val>
            <c:numRef>
              <c:f>'WORST CASE'!$L$8:$L$10</c:f>
              <c:numCache>
                <c:formatCode>#,##0</c:formatCode>
                <c:ptCount val="3"/>
                <c:pt idx="0">
                  <c:v>1261400</c:v>
                </c:pt>
                <c:pt idx="1">
                  <c:v>414460</c:v>
                </c:pt>
                <c:pt idx="2">
                  <c:v>126140.00000000001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4</xdr:col>
      <xdr:colOff>790575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17</xdr:row>
      <xdr:rowOff>180976</xdr:rowOff>
    </xdr:from>
    <xdr:to>
      <xdr:col>9</xdr:col>
      <xdr:colOff>895350</xdr:colOff>
      <xdr:row>32</xdr:row>
      <xdr:rowOff>104776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1038225</xdr:colOff>
      <xdr:row>17</xdr:row>
      <xdr:rowOff>142875</xdr:rowOff>
    </xdr:from>
    <xdr:to>
      <xdr:col>15</xdr:col>
      <xdr:colOff>152399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57151</xdr:colOff>
      <xdr:row>18</xdr:row>
      <xdr:rowOff>133348</xdr:rowOff>
    </xdr:from>
    <xdr:to>
      <xdr:col>11</xdr:col>
      <xdr:colOff>66676</xdr:colOff>
      <xdr:row>33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4</xdr:col>
      <xdr:colOff>723900</xdr:colOff>
      <xdr:row>34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18</xdr:row>
      <xdr:rowOff>161925</xdr:rowOff>
    </xdr:from>
    <xdr:to>
      <xdr:col>17</xdr:col>
      <xdr:colOff>504825</xdr:colOff>
      <xdr:row>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142875</xdr:rowOff>
    </xdr:from>
    <xdr:to>
      <xdr:col>4</xdr:col>
      <xdr:colOff>466725</xdr:colOff>
      <xdr:row>32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17</xdr:row>
      <xdr:rowOff>142875</xdr:rowOff>
    </xdr:from>
    <xdr:to>
      <xdr:col>10</xdr:col>
      <xdr:colOff>876300</xdr:colOff>
      <xdr:row>32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1104900</xdr:colOff>
      <xdr:row>17</xdr:row>
      <xdr:rowOff>180976</xdr:rowOff>
    </xdr:from>
    <xdr:to>
      <xdr:col>16</xdr:col>
      <xdr:colOff>409575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6" workbookViewId="0">
      <selection activeCell="J8" sqref="J8"/>
    </sheetView>
  </sheetViews>
  <sheetFormatPr defaultRowHeight="15" x14ac:dyDescent="0.25"/>
  <cols>
    <col min="1" max="1" width="18.28515625" bestFit="1" customWidth="1"/>
    <col min="2" max="2" width="10.140625" bestFit="1" customWidth="1"/>
    <col min="3" max="3" width="11.5703125" customWidth="1"/>
    <col min="4" max="4" width="11.85546875" customWidth="1"/>
    <col min="5" max="5" width="11.7109375" customWidth="1"/>
    <col min="6" max="6" width="12.5703125" customWidth="1"/>
    <col min="7" max="7" width="11.42578125" bestFit="1" customWidth="1"/>
    <col min="8" max="8" width="8.5703125" customWidth="1"/>
    <col min="9" max="9" width="11.28515625" customWidth="1"/>
    <col min="10" max="10" width="23.140625" bestFit="1" customWidth="1"/>
    <col min="11" max="11" width="11.42578125" bestFit="1" customWidth="1"/>
    <col min="12" max="15" width="10.140625" bestFit="1" customWidth="1"/>
  </cols>
  <sheetData>
    <row r="1" spans="1:15" ht="15.75" x14ac:dyDescent="0.25">
      <c r="A1" s="23" t="s">
        <v>12</v>
      </c>
      <c r="B1" s="23"/>
      <c r="C1" s="23"/>
      <c r="D1" s="23"/>
      <c r="E1" s="23"/>
      <c r="F1" s="23"/>
      <c r="J1" s="23" t="s">
        <v>15</v>
      </c>
      <c r="K1" s="28"/>
      <c r="L1" s="28"/>
      <c r="M1" s="28"/>
      <c r="N1" s="28"/>
      <c r="O1" s="28"/>
    </row>
    <row r="2" spans="1:15" ht="15.75" x14ac:dyDescent="0.25">
      <c r="A2" s="29" t="s">
        <v>0</v>
      </c>
      <c r="B2" s="29"/>
      <c r="C2" s="29"/>
      <c r="D2" s="29"/>
      <c r="E2" s="29"/>
      <c r="F2" s="29"/>
      <c r="G2" s="2"/>
      <c r="H2" s="2"/>
      <c r="I2" s="2"/>
      <c r="J2" s="25" t="s">
        <v>0</v>
      </c>
      <c r="K2" s="26"/>
      <c r="L2" s="26"/>
      <c r="M2" s="26"/>
      <c r="N2" s="26"/>
      <c r="O2" s="27"/>
    </row>
    <row r="3" spans="1:15" ht="15.75" x14ac:dyDescent="0.25">
      <c r="A3" s="29" t="s">
        <v>1</v>
      </c>
      <c r="B3" s="29"/>
      <c r="C3" s="29"/>
      <c r="D3" s="29"/>
      <c r="E3" s="29"/>
      <c r="F3" s="29"/>
      <c r="G3" s="2"/>
      <c r="H3" s="2"/>
      <c r="I3" s="2"/>
      <c r="J3" s="25" t="s">
        <v>1</v>
      </c>
      <c r="K3" s="26"/>
      <c r="L3" s="26"/>
      <c r="M3" s="26"/>
      <c r="N3" s="26"/>
      <c r="O3" s="27"/>
    </row>
    <row r="4" spans="1:15" ht="15.75" x14ac:dyDescent="0.25">
      <c r="A4" s="29" t="s">
        <v>2</v>
      </c>
      <c r="B4" s="29"/>
      <c r="C4" s="29"/>
      <c r="D4" s="29"/>
      <c r="E4" s="29"/>
      <c r="F4" s="29"/>
      <c r="G4" s="2"/>
      <c r="J4" s="25" t="s">
        <v>2</v>
      </c>
      <c r="K4" s="26"/>
      <c r="L4" s="26"/>
      <c r="M4" s="26"/>
      <c r="N4" s="26"/>
      <c r="O4" s="27"/>
    </row>
    <row r="5" spans="1:15" ht="15.75" customHeight="1" x14ac:dyDescent="0.25">
      <c r="A5" s="24" t="s">
        <v>16</v>
      </c>
      <c r="B5" s="24"/>
      <c r="C5" s="24"/>
      <c r="D5" s="24"/>
      <c r="E5" s="24"/>
      <c r="F5" s="24"/>
      <c r="G5" s="3"/>
      <c r="J5" s="24" t="s">
        <v>16</v>
      </c>
      <c r="K5" s="24"/>
      <c r="L5" s="24"/>
      <c r="M5" s="24"/>
      <c r="N5" s="24"/>
      <c r="O5" s="24"/>
    </row>
    <row r="6" spans="1:15" x14ac:dyDescent="0.25">
      <c r="A6" s="20"/>
      <c r="B6" s="20"/>
      <c r="C6" s="20"/>
      <c r="D6" s="20"/>
      <c r="E6" s="20"/>
      <c r="F6" s="20"/>
      <c r="J6" s="9"/>
      <c r="K6" s="4"/>
      <c r="L6" s="4"/>
      <c r="M6" s="4"/>
      <c r="N6" s="4"/>
      <c r="O6" s="10"/>
    </row>
    <row r="7" spans="1:15" x14ac:dyDescent="0.25">
      <c r="A7" s="11" t="s">
        <v>11</v>
      </c>
      <c r="B7" s="5">
        <v>2024</v>
      </c>
      <c r="C7" s="5">
        <v>2025</v>
      </c>
      <c r="D7" s="5">
        <v>2026</v>
      </c>
      <c r="E7" s="5">
        <v>2027</v>
      </c>
      <c r="F7" s="12">
        <v>2028</v>
      </c>
      <c r="J7" s="11" t="s">
        <v>11</v>
      </c>
      <c r="K7" s="5">
        <v>2024</v>
      </c>
      <c r="L7" s="5">
        <v>2025</v>
      </c>
      <c r="M7" s="5">
        <v>2026</v>
      </c>
      <c r="N7" s="5">
        <v>2027</v>
      </c>
      <c r="O7" s="12">
        <v>2028</v>
      </c>
    </row>
    <row r="8" spans="1:15" x14ac:dyDescent="0.25">
      <c r="A8" s="9" t="s">
        <v>17</v>
      </c>
      <c r="B8" s="6">
        <v>3500000</v>
      </c>
      <c r="C8" s="6">
        <v>4155782</v>
      </c>
      <c r="D8" s="6">
        <v>4556898</v>
      </c>
      <c r="E8" s="6">
        <v>5890900</v>
      </c>
      <c r="F8" s="13">
        <v>6300000</v>
      </c>
      <c r="J8" s="9" t="s">
        <v>19</v>
      </c>
      <c r="K8" s="6">
        <f>0.78*B8</f>
        <v>2730000</v>
      </c>
      <c r="L8" s="6">
        <f t="shared" ref="L8:O8" si="0">0.78*C8</f>
        <v>3241509.96</v>
      </c>
      <c r="M8" s="6">
        <f t="shared" si="0"/>
        <v>3554380.44</v>
      </c>
      <c r="N8" s="6">
        <f t="shared" si="0"/>
        <v>4594902</v>
      </c>
      <c r="O8" s="6">
        <f t="shared" si="0"/>
        <v>4914000</v>
      </c>
    </row>
    <row r="9" spans="1:15" x14ac:dyDescent="0.25">
      <c r="A9" s="9" t="s">
        <v>3</v>
      </c>
      <c r="B9" s="6">
        <v>360000</v>
      </c>
      <c r="C9" s="6">
        <v>547526</v>
      </c>
      <c r="D9" s="6">
        <v>550000</v>
      </c>
      <c r="E9" s="6">
        <v>760783</v>
      </c>
      <c r="F9" s="13">
        <v>720000</v>
      </c>
      <c r="J9" s="9" t="s">
        <v>18</v>
      </c>
      <c r="K9" s="6">
        <f>0.15*B8</f>
        <v>525000</v>
      </c>
      <c r="L9" s="6">
        <f t="shared" ref="L9:O9" si="1">0.15*C8</f>
        <v>623367.29999999993</v>
      </c>
      <c r="M9" s="6">
        <f t="shared" si="1"/>
        <v>683534.7</v>
      </c>
      <c r="N9" s="6">
        <f t="shared" si="1"/>
        <v>883635</v>
      </c>
      <c r="O9" s="6">
        <f t="shared" si="1"/>
        <v>945000</v>
      </c>
    </row>
    <row r="10" spans="1:15" x14ac:dyDescent="0.25">
      <c r="A10" s="11" t="s">
        <v>4</v>
      </c>
      <c r="B10" s="7">
        <f>B8-B9</f>
        <v>3140000</v>
      </c>
      <c r="C10" s="7">
        <f>C8-C9</f>
        <v>3608256</v>
      </c>
      <c r="D10" s="7">
        <f>D8-D9</f>
        <v>4006898</v>
      </c>
      <c r="E10" s="7">
        <f>E8-E9</f>
        <v>5130117</v>
      </c>
      <c r="F10" s="14">
        <f>F8-F9</f>
        <v>5580000</v>
      </c>
      <c r="H10" s="1"/>
      <c r="J10" s="21" t="s">
        <v>13</v>
      </c>
      <c r="K10" s="22">
        <f>0.07*B8</f>
        <v>245000.00000000003</v>
      </c>
      <c r="L10" s="22">
        <f t="shared" ref="L10:O10" si="2">0.07*C8</f>
        <v>290904.74000000005</v>
      </c>
      <c r="M10" s="22">
        <f t="shared" si="2"/>
        <v>318982.86000000004</v>
      </c>
      <c r="N10" s="22">
        <f t="shared" si="2"/>
        <v>412363.00000000006</v>
      </c>
      <c r="O10" s="22">
        <f t="shared" si="2"/>
        <v>441000.00000000006</v>
      </c>
    </row>
    <row r="11" spans="1:15" x14ac:dyDescent="0.25">
      <c r="A11" s="9" t="s">
        <v>5</v>
      </c>
      <c r="B11" s="6">
        <v>114879</v>
      </c>
      <c r="C11" s="6">
        <v>190578</v>
      </c>
      <c r="D11" s="6">
        <v>189025</v>
      </c>
      <c r="E11" s="6">
        <v>210000</v>
      </c>
      <c r="F11" s="13">
        <v>160000</v>
      </c>
      <c r="J11" s="11" t="s">
        <v>14</v>
      </c>
      <c r="K11" s="7">
        <f>K8+K9+K10</f>
        <v>3500000</v>
      </c>
      <c r="L11" s="7">
        <f t="shared" ref="L11:O11" si="3">L8+L9+L10</f>
        <v>4155782</v>
      </c>
      <c r="M11" s="7">
        <f t="shared" si="3"/>
        <v>4556898</v>
      </c>
      <c r="N11" s="7">
        <f t="shared" si="3"/>
        <v>5890900</v>
      </c>
      <c r="O11" s="7">
        <f t="shared" si="3"/>
        <v>6300000</v>
      </c>
    </row>
    <row r="12" spans="1:15" x14ac:dyDescent="0.25">
      <c r="A12" s="9" t="s">
        <v>6</v>
      </c>
      <c r="B12" s="6">
        <v>89000</v>
      </c>
      <c r="C12" s="6">
        <v>174892</v>
      </c>
      <c r="D12" s="6">
        <v>189548</v>
      </c>
      <c r="E12" s="6">
        <v>200000</v>
      </c>
      <c r="F12" s="13">
        <v>189550</v>
      </c>
      <c r="J12" s="9"/>
      <c r="K12" s="6"/>
      <c r="L12" s="6"/>
      <c r="M12" s="6"/>
      <c r="N12" s="6"/>
      <c r="O12" s="13"/>
    </row>
    <row r="13" spans="1:15" x14ac:dyDescent="0.25">
      <c r="A13" s="9" t="s">
        <v>7</v>
      </c>
      <c r="B13" s="6">
        <v>250245</v>
      </c>
      <c r="C13" s="6">
        <v>250245</v>
      </c>
      <c r="D13" s="6">
        <v>250245</v>
      </c>
      <c r="E13" s="6">
        <v>250245</v>
      </c>
      <c r="F13" s="6">
        <v>250245</v>
      </c>
      <c r="J13" s="9"/>
      <c r="K13" s="6"/>
      <c r="L13" s="6"/>
      <c r="M13" s="6"/>
      <c r="N13" s="6"/>
      <c r="O13" s="13"/>
    </row>
    <row r="14" spans="1:15" x14ac:dyDescent="0.25">
      <c r="A14" s="9" t="s">
        <v>8</v>
      </c>
      <c r="B14" s="6">
        <v>150000</v>
      </c>
      <c r="C14" s="6">
        <v>150000</v>
      </c>
      <c r="D14" s="6">
        <v>150000</v>
      </c>
      <c r="E14" s="6">
        <v>250000</v>
      </c>
      <c r="F14" s="13">
        <v>250000</v>
      </c>
      <c r="J14" s="9"/>
      <c r="K14" s="6"/>
      <c r="L14" s="6"/>
      <c r="M14" s="6"/>
      <c r="N14" s="6"/>
      <c r="O14" s="13"/>
    </row>
    <row r="15" spans="1:15" x14ac:dyDescent="0.25">
      <c r="A15" s="15" t="s">
        <v>9</v>
      </c>
      <c r="B15" s="8">
        <f>B11+B12+B13+B14</f>
        <v>604124</v>
      </c>
      <c r="C15" s="8">
        <f>C11+C12+C13+C14</f>
        <v>765715</v>
      </c>
      <c r="D15" s="8">
        <f>D11+D12+D13+D14</f>
        <v>778818</v>
      </c>
      <c r="E15" s="8">
        <f>E11+E12+E13+E14</f>
        <v>910245</v>
      </c>
      <c r="F15" s="16">
        <f>F11+F12+F13+F14</f>
        <v>849795</v>
      </c>
      <c r="J15" s="15"/>
      <c r="K15" s="8"/>
      <c r="L15" s="8"/>
      <c r="M15" s="8"/>
      <c r="N15" s="8"/>
      <c r="O15" s="16"/>
    </row>
    <row r="16" spans="1:15" x14ac:dyDescent="0.25">
      <c r="A16" s="17" t="s">
        <v>10</v>
      </c>
      <c r="B16" s="18">
        <f>B10-B15</f>
        <v>2535876</v>
      </c>
      <c r="C16" s="18">
        <f>C10-C15</f>
        <v>2842541</v>
      </c>
      <c r="D16" s="18">
        <f>D10-D15</f>
        <v>3228080</v>
      </c>
      <c r="E16" s="18">
        <f>E10-E15</f>
        <v>4219872</v>
      </c>
      <c r="F16" s="19">
        <f>F10-F15</f>
        <v>4730205</v>
      </c>
      <c r="J16" s="17"/>
      <c r="K16" s="18"/>
      <c r="L16" s="18"/>
      <c r="M16" s="18"/>
      <c r="N16" s="18"/>
      <c r="O16" s="19"/>
    </row>
  </sheetData>
  <mergeCells count="10">
    <mergeCell ref="A1:F1"/>
    <mergeCell ref="J5:O5"/>
    <mergeCell ref="J4:O4"/>
    <mergeCell ref="J3:O3"/>
    <mergeCell ref="J2:O2"/>
    <mergeCell ref="J1:O1"/>
    <mergeCell ref="A2:F2"/>
    <mergeCell ref="A5:F5"/>
    <mergeCell ref="A3:F3"/>
    <mergeCell ref="A4:F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K8" sqref="K8"/>
    </sheetView>
  </sheetViews>
  <sheetFormatPr defaultRowHeight="15" x14ac:dyDescent="0.25"/>
  <cols>
    <col min="1" max="1" width="18.28515625" bestFit="1" customWidth="1"/>
    <col min="2" max="2" width="11.5703125" customWidth="1"/>
    <col min="3" max="3" width="12.7109375" customWidth="1"/>
    <col min="4" max="4" width="12.140625" customWidth="1"/>
    <col min="5" max="5" width="13" customWidth="1"/>
    <col min="6" max="6" width="12" customWidth="1"/>
    <col min="8" max="8" width="8.42578125" customWidth="1"/>
    <col min="10" max="10" width="7.42578125" customWidth="1"/>
    <col min="11" max="11" width="23.140625" bestFit="1" customWidth="1"/>
  </cols>
  <sheetData>
    <row r="1" spans="1:16" ht="15.75" x14ac:dyDescent="0.25">
      <c r="A1" s="23" t="s">
        <v>12</v>
      </c>
      <c r="B1" s="23"/>
      <c r="C1" s="23"/>
      <c r="D1" s="23"/>
      <c r="E1" s="23"/>
      <c r="F1" s="23"/>
      <c r="K1" s="23" t="s">
        <v>15</v>
      </c>
      <c r="L1" s="28"/>
      <c r="M1" s="28"/>
      <c r="N1" s="28"/>
      <c r="O1" s="28"/>
      <c r="P1" s="28"/>
    </row>
    <row r="2" spans="1:16" ht="15.75" x14ac:dyDescent="0.25">
      <c r="A2" s="29" t="s">
        <v>0</v>
      </c>
      <c r="B2" s="29"/>
      <c r="C2" s="29"/>
      <c r="D2" s="29"/>
      <c r="E2" s="29"/>
      <c r="F2" s="29"/>
      <c r="K2" s="25" t="s">
        <v>0</v>
      </c>
      <c r="L2" s="26"/>
      <c r="M2" s="26"/>
      <c r="N2" s="26"/>
      <c r="O2" s="26"/>
      <c r="P2" s="27"/>
    </row>
    <row r="3" spans="1:16" ht="15.75" x14ac:dyDescent="0.25">
      <c r="A3" s="29" t="s">
        <v>1</v>
      </c>
      <c r="B3" s="29"/>
      <c r="C3" s="29"/>
      <c r="D3" s="29"/>
      <c r="E3" s="29"/>
      <c r="F3" s="29"/>
      <c r="K3" s="25" t="s">
        <v>1</v>
      </c>
      <c r="L3" s="26"/>
      <c r="M3" s="26"/>
      <c r="N3" s="26"/>
      <c r="O3" s="26"/>
      <c r="P3" s="27"/>
    </row>
    <row r="4" spans="1:16" ht="15.75" x14ac:dyDescent="0.25">
      <c r="A4" s="29" t="s">
        <v>2</v>
      </c>
      <c r="B4" s="29"/>
      <c r="C4" s="29"/>
      <c r="D4" s="29"/>
      <c r="E4" s="29"/>
      <c r="F4" s="29"/>
      <c r="K4" s="25" t="s">
        <v>2</v>
      </c>
      <c r="L4" s="26"/>
      <c r="M4" s="26"/>
      <c r="N4" s="26"/>
      <c r="O4" s="26"/>
      <c r="P4" s="27"/>
    </row>
    <row r="5" spans="1:16" x14ac:dyDescent="0.25">
      <c r="A5" s="24" t="s">
        <v>16</v>
      </c>
      <c r="B5" s="24"/>
      <c r="C5" s="24"/>
      <c r="D5" s="24"/>
      <c r="E5" s="24"/>
      <c r="F5" s="24"/>
      <c r="K5" s="24" t="s">
        <v>16</v>
      </c>
      <c r="L5" s="24"/>
      <c r="M5" s="24"/>
      <c r="N5" s="24"/>
      <c r="O5" s="24"/>
      <c r="P5" s="24"/>
    </row>
    <row r="6" spans="1:16" x14ac:dyDescent="0.25">
      <c r="A6" s="20"/>
      <c r="B6" s="20"/>
      <c r="C6" s="20"/>
      <c r="D6" s="20"/>
      <c r="E6" s="20"/>
      <c r="F6" s="20"/>
      <c r="K6" s="9"/>
      <c r="L6" s="4"/>
      <c r="M6" s="4"/>
      <c r="N6" s="4"/>
      <c r="O6" s="4"/>
      <c r="P6" s="10"/>
    </row>
    <row r="7" spans="1:16" x14ac:dyDescent="0.25">
      <c r="A7" s="11" t="s">
        <v>11</v>
      </c>
      <c r="B7" s="5">
        <v>2024</v>
      </c>
      <c r="C7" s="5">
        <v>2025</v>
      </c>
      <c r="D7" s="5">
        <v>2026</v>
      </c>
      <c r="E7" s="5">
        <v>2027</v>
      </c>
      <c r="F7" s="12">
        <v>2028</v>
      </c>
      <c r="K7" s="11" t="s">
        <v>11</v>
      </c>
      <c r="L7" s="5">
        <v>2024</v>
      </c>
      <c r="M7" s="5">
        <v>2025</v>
      </c>
      <c r="N7" s="5">
        <v>2026</v>
      </c>
      <c r="O7" s="5">
        <v>2027</v>
      </c>
      <c r="P7" s="12">
        <v>2028</v>
      </c>
    </row>
    <row r="8" spans="1:16" x14ac:dyDescent="0.25">
      <c r="A8" s="9" t="s">
        <v>17</v>
      </c>
      <c r="B8" s="6">
        <v>2700000</v>
      </c>
      <c r="C8" s="6">
        <v>3000000</v>
      </c>
      <c r="D8" s="6">
        <v>3589215</v>
      </c>
      <c r="E8" s="6">
        <v>4002520</v>
      </c>
      <c r="F8" s="13">
        <v>4640255</v>
      </c>
      <c r="K8" s="9" t="s">
        <v>19</v>
      </c>
      <c r="L8" s="6">
        <f>0.75*B8</f>
        <v>2025000</v>
      </c>
      <c r="M8" s="6">
        <f t="shared" ref="M8:P8" si="0">0.75*C8</f>
        <v>2250000</v>
      </c>
      <c r="N8" s="6">
        <f t="shared" si="0"/>
        <v>2691911.25</v>
      </c>
      <c r="O8" s="6">
        <f t="shared" si="0"/>
        <v>3001890</v>
      </c>
      <c r="P8" s="6">
        <f t="shared" si="0"/>
        <v>3480191.25</v>
      </c>
    </row>
    <row r="9" spans="1:16" x14ac:dyDescent="0.25">
      <c r="A9" s="9" t="s">
        <v>3</v>
      </c>
      <c r="B9" s="6">
        <v>257000</v>
      </c>
      <c r="C9" s="6">
        <v>290215</v>
      </c>
      <c r="D9" s="6">
        <v>300000</v>
      </c>
      <c r="E9" s="6">
        <v>315085</v>
      </c>
      <c r="F9" s="13">
        <v>370530</v>
      </c>
      <c r="K9" s="9" t="s">
        <v>18</v>
      </c>
      <c r="L9" s="6">
        <f>0.15*B8</f>
        <v>405000</v>
      </c>
      <c r="M9" s="6">
        <f t="shared" ref="M9:P9" si="1">0.15*C8</f>
        <v>450000</v>
      </c>
      <c r="N9" s="6">
        <f t="shared" si="1"/>
        <v>538382.25</v>
      </c>
      <c r="O9" s="6">
        <f t="shared" si="1"/>
        <v>600378</v>
      </c>
      <c r="P9" s="6">
        <f t="shared" si="1"/>
        <v>696038.25</v>
      </c>
    </row>
    <row r="10" spans="1:16" x14ac:dyDescent="0.25">
      <c r="A10" s="11" t="s">
        <v>4</v>
      </c>
      <c r="B10" s="7">
        <f>B8-B9</f>
        <v>2443000</v>
      </c>
      <c r="C10" s="7">
        <f>C8-C9</f>
        <v>2709785</v>
      </c>
      <c r="D10" s="7">
        <f>D8-D9</f>
        <v>3289215</v>
      </c>
      <c r="E10" s="7">
        <f>E8-E9</f>
        <v>3687435</v>
      </c>
      <c r="F10" s="14">
        <f>F8-F9</f>
        <v>4269725</v>
      </c>
      <c r="K10" s="21" t="s">
        <v>13</v>
      </c>
      <c r="L10" s="22">
        <f>0.1*B8</f>
        <v>270000</v>
      </c>
      <c r="M10" s="22">
        <f t="shared" ref="M10:P10" si="2">0.1*C8</f>
        <v>300000</v>
      </c>
      <c r="N10" s="22">
        <f t="shared" si="2"/>
        <v>358921.5</v>
      </c>
      <c r="O10" s="22">
        <f t="shared" si="2"/>
        <v>400252</v>
      </c>
      <c r="P10" s="22">
        <f t="shared" si="2"/>
        <v>464025.5</v>
      </c>
    </row>
    <row r="11" spans="1:16" x14ac:dyDescent="0.25">
      <c r="A11" s="9" t="s">
        <v>5</v>
      </c>
      <c r="B11" s="6">
        <v>90000</v>
      </c>
      <c r="C11" s="6">
        <v>95000</v>
      </c>
      <c r="D11" s="6">
        <v>87000</v>
      </c>
      <c r="E11" s="6">
        <v>86205</v>
      </c>
      <c r="F11" s="13">
        <v>87110</v>
      </c>
      <c r="K11" s="11" t="s">
        <v>14</v>
      </c>
      <c r="L11" s="7">
        <f>L8+L9+L10</f>
        <v>2700000</v>
      </c>
      <c r="M11" s="7">
        <f t="shared" ref="M11:P11" si="3">M8+M9+M10</f>
        <v>3000000</v>
      </c>
      <c r="N11" s="7">
        <f t="shared" si="3"/>
        <v>3589215</v>
      </c>
      <c r="O11" s="7">
        <f t="shared" si="3"/>
        <v>4002520</v>
      </c>
      <c r="P11" s="7">
        <f t="shared" si="3"/>
        <v>4640255</v>
      </c>
    </row>
    <row r="12" spans="1:16" x14ac:dyDescent="0.25">
      <c r="A12" s="9" t="s">
        <v>6</v>
      </c>
      <c r="B12" s="6">
        <v>100275</v>
      </c>
      <c r="C12" s="6">
        <v>115000</v>
      </c>
      <c r="D12" s="6">
        <v>181500</v>
      </c>
      <c r="E12" s="6">
        <v>180000</v>
      </c>
      <c r="F12" s="13">
        <v>230156</v>
      </c>
      <c r="K12" s="9"/>
      <c r="L12" s="6"/>
      <c r="M12" s="6"/>
      <c r="N12" s="6"/>
      <c r="O12" s="6"/>
      <c r="P12" s="13"/>
    </row>
    <row r="13" spans="1:16" x14ac:dyDescent="0.25">
      <c r="A13" s="9" t="s">
        <v>7</v>
      </c>
      <c r="B13" s="6">
        <v>241245</v>
      </c>
      <c r="C13" s="6">
        <v>241245</v>
      </c>
      <c r="D13" s="6">
        <v>241245</v>
      </c>
      <c r="E13" s="6">
        <v>241245</v>
      </c>
      <c r="F13" s="6">
        <v>241245</v>
      </c>
      <c r="K13" s="9"/>
      <c r="L13" s="6"/>
      <c r="M13" s="6"/>
      <c r="N13" s="6"/>
      <c r="O13" s="6"/>
      <c r="P13" s="13"/>
    </row>
    <row r="14" spans="1:16" x14ac:dyDescent="0.25">
      <c r="A14" s="9" t="s">
        <v>8</v>
      </c>
      <c r="B14" s="6">
        <v>150000</v>
      </c>
      <c r="C14" s="6">
        <v>150000</v>
      </c>
      <c r="D14" s="6">
        <v>160000</v>
      </c>
      <c r="E14" s="6">
        <v>150000</v>
      </c>
      <c r="F14" s="13">
        <v>150000</v>
      </c>
      <c r="K14" s="9"/>
      <c r="L14" s="6"/>
      <c r="M14" s="6"/>
      <c r="N14" s="6"/>
      <c r="O14" s="6"/>
      <c r="P14" s="13"/>
    </row>
    <row r="15" spans="1:16" x14ac:dyDescent="0.25">
      <c r="A15" s="15" t="s">
        <v>9</v>
      </c>
      <c r="B15" s="8">
        <f>B11+B12+B13+B14</f>
        <v>581520</v>
      </c>
      <c r="C15" s="8">
        <f>C11+C12+C13+C14</f>
        <v>601245</v>
      </c>
      <c r="D15" s="8">
        <f>D11+D12+D13+D14</f>
        <v>669745</v>
      </c>
      <c r="E15" s="8">
        <f>E11+E12+E13+E14</f>
        <v>657450</v>
      </c>
      <c r="F15" s="16">
        <f>F11+F12+F13+F14</f>
        <v>708511</v>
      </c>
      <c r="K15" s="15"/>
      <c r="L15" s="8"/>
      <c r="M15" s="8"/>
      <c r="N15" s="8"/>
      <c r="O15" s="8"/>
      <c r="P15" s="16"/>
    </row>
    <row r="16" spans="1:16" x14ac:dyDescent="0.25">
      <c r="A16" s="17" t="s">
        <v>10</v>
      </c>
      <c r="B16" s="18">
        <f>B10-B15</f>
        <v>1861480</v>
      </c>
      <c r="C16" s="18">
        <f>C10-C15</f>
        <v>2108540</v>
      </c>
      <c r="D16" s="18">
        <f>D10-D15</f>
        <v>2619470</v>
      </c>
      <c r="E16" s="18">
        <f>E10-E15</f>
        <v>3029985</v>
      </c>
      <c r="F16" s="19">
        <f>F10-F15</f>
        <v>3561214</v>
      </c>
      <c r="K16" s="17"/>
      <c r="L16" s="18"/>
      <c r="M16" s="18"/>
      <c r="N16" s="18"/>
      <c r="O16" s="18"/>
      <c r="P16" s="19"/>
    </row>
  </sheetData>
  <mergeCells count="10">
    <mergeCell ref="K1:P1"/>
    <mergeCell ref="K2:P2"/>
    <mergeCell ref="K3:P3"/>
    <mergeCell ref="K4:P4"/>
    <mergeCell ref="K5:P5"/>
    <mergeCell ref="A2:F2"/>
    <mergeCell ref="A5:F5"/>
    <mergeCell ref="A3:F3"/>
    <mergeCell ref="A4:F4"/>
    <mergeCell ref="A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J13" sqref="J13"/>
    </sheetView>
  </sheetViews>
  <sheetFormatPr defaultRowHeight="15" x14ac:dyDescent="0.25"/>
  <cols>
    <col min="1" max="1" width="18.28515625" bestFit="1" customWidth="1"/>
    <col min="2" max="2" width="12.85546875" customWidth="1"/>
    <col min="3" max="3" width="12.28515625" customWidth="1"/>
    <col min="4" max="4" width="12.140625" customWidth="1"/>
    <col min="5" max="5" width="11.85546875" customWidth="1"/>
    <col min="6" max="6" width="12.28515625" customWidth="1"/>
    <col min="8" max="8" width="8" customWidth="1"/>
    <col min="9" max="9" width="6.28515625" customWidth="1"/>
    <col min="10" max="10" width="9" customWidth="1"/>
    <col min="11" max="11" width="23.140625" bestFit="1" customWidth="1"/>
    <col min="12" max="16" width="9.7109375" bestFit="1" customWidth="1"/>
  </cols>
  <sheetData>
    <row r="1" spans="1:16" ht="15.75" x14ac:dyDescent="0.25">
      <c r="A1" s="23" t="s">
        <v>12</v>
      </c>
      <c r="B1" s="28"/>
      <c r="C1" s="28"/>
      <c r="D1" s="28"/>
      <c r="E1" s="28"/>
      <c r="F1" s="28"/>
      <c r="K1" s="23" t="s">
        <v>15</v>
      </c>
      <c r="L1" s="28"/>
      <c r="M1" s="28"/>
      <c r="N1" s="28"/>
      <c r="O1" s="28"/>
      <c r="P1" s="28"/>
    </row>
    <row r="2" spans="1:16" ht="15.75" x14ac:dyDescent="0.25">
      <c r="A2" s="25" t="s">
        <v>0</v>
      </c>
      <c r="B2" s="26"/>
      <c r="C2" s="26"/>
      <c r="D2" s="26"/>
      <c r="E2" s="26"/>
      <c r="F2" s="27"/>
      <c r="K2" s="25" t="s">
        <v>0</v>
      </c>
      <c r="L2" s="26"/>
      <c r="M2" s="26"/>
      <c r="N2" s="26"/>
      <c r="O2" s="26"/>
      <c r="P2" s="27"/>
    </row>
    <row r="3" spans="1:16" ht="15.75" x14ac:dyDescent="0.25">
      <c r="A3" s="25" t="s">
        <v>1</v>
      </c>
      <c r="B3" s="26"/>
      <c r="C3" s="26"/>
      <c r="D3" s="26"/>
      <c r="E3" s="26"/>
      <c r="F3" s="27"/>
      <c r="K3" s="25" t="s">
        <v>1</v>
      </c>
      <c r="L3" s="26"/>
      <c r="M3" s="26"/>
      <c r="N3" s="26"/>
      <c r="O3" s="26"/>
      <c r="P3" s="27"/>
    </row>
    <row r="4" spans="1:16" ht="15.75" x14ac:dyDescent="0.25">
      <c r="A4" s="25" t="s">
        <v>2</v>
      </c>
      <c r="B4" s="26"/>
      <c r="C4" s="26"/>
      <c r="D4" s="26"/>
      <c r="E4" s="26"/>
      <c r="F4" s="27"/>
      <c r="K4" s="25" t="s">
        <v>2</v>
      </c>
      <c r="L4" s="26"/>
      <c r="M4" s="26"/>
      <c r="N4" s="26"/>
      <c r="O4" s="26"/>
      <c r="P4" s="27"/>
    </row>
    <row r="5" spans="1:16" x14ac:dyDescent="0.25">
      <c r="A5" s="24" t="s">
        <v>16</v>
      </c>
      <c r="B5" s="24"/>
      <c r="C5" s="24"/>
      <c r="D5" s="24"/>
      <c r="E5" s="24"/>
      <c r="F5" s="24"/>
      <c r="K5" s="24" t="s">
        <v>16</v>
      </c>
      <c r="L5" s="24"/>
      <c r="M5" s="24"/>
      <c r="N5" s="24"/>
      <c r="O5" s="24"/>
      <c r="P5" s="24"/>
    </row>
    <row r="6" spans="1:16" x14ac:dyDescent="0.25">
      <c r="A6" s="9"/>
      <c r="B6" s="4"/>
      <c r="C6" s="4"/>
      <c r="D6" s="4"/>
      <c r="E6" s="4"/>
      <c r="F6" s="10"/>
      <c r="K6" s="9"/>
      <c r="L6" s="4"/>
      <c r="M6" s="4"/>
      <c r="N6" s="4"/>
      <c r="O6" s="4"/>
      <c r="P6" s="10"/>
    </row>
    <row r="7" spans="1:16" x14ac:dyDescent="0.25">
      <c r="A7" s="11" t="s">
        <v>11</v>
      </c>
      <c r="B7" s="5">
        <v>2024</v>
      </c>
      <c r="C7" s="5">
        <v>2025</v>
      </c>
      <c r="D7" s="5">
        <v>2026</v>
      </c>
      <c r="E7" s="5">
        <v>2027</v>
      </c>
      <c r="F7" s="12">
        <v>2028</v>
      </c>
      <c r="K7" s="11" t="s">
        <v>11</v>
      </c>
      <c r="L7" s="5">
        <v>2024</v>
      </c>
      <c r="M7" s="5">
        <v>2025</v>
      </c>
      <c r="N7" s="5">
        <v>2026</v>
      </c>
      <c r="O7" s="5">
        <v>2027</v>
      </c>
      <c r="P7" s="12">
        <v>2028</v>
      </c>
    </row>
    <row r="8" spans="1:16" x14ac:dyDescent="0.25">
      <c r="A8" s="9" t="s">
        <v>17</v>
      </c>
      <c r="B8" s="6">
        <v>1802000</v>
      </c>
      <c r="C8" s="6">
        <v>2100000</v>
      </c>
      <c r="D8" s="6">
        <v>2240205</v>
      </c>
      <c r="E8" s="6">
        <v>2751000</v>
      </c>
      <c r="F8" s="13">
        <v>3000135</v>
      </c>
      <c r="K8" s="9" t="s">
        <v>19</v>
      </c>
      <c r="L8" s="6">
        <f>0.7*B8</f>
        <v>1261400</v>
      </c>
      <c r="M8" s="6">
        <f t="shared" ref="M8:P8" si="0">0.7*C8</f>
        <v>1470000</v>
      </c>
      <c r="N8" s="6">
        <f t="shared" si="0"/>
        <v>1568143.5</v>
      </c>
      <c r="O8" s="6">
        <f t="shared" si="0"/>
        <v>1925699.9999999998</v>
      </c>
      <c r="P8" s="6">
        <f t="shared" si="0"/>
        <v>2100094.5</v>
      </c>
    </row>
    <row r="9" spans="1:16" x14ac:dyDescent="0.25">
      <c r="A9" s="9" t="s">
        <v>3</v>
      </c>
      <c r="B9" s="6">
        <v>250000</v>
      </c>
      <c r="C9" s="6">
        <v>385145</v>
      </c>
      <c r="D9" s="6">
        <v>490000</v>
      </c>
      <c r="E9" s="6">
        <v>502565</v>
      </c>
      <c r="F9" s="13">
        <v>505115</v>
      </c>
      <c r="K9" s="9" t="s">
        <v>18</v>
      </c>
      <c r="L9" s="6">
        <f>0.23*B8</f>
        <v>414460</v>
      </c>
      <c r="M9" s="6">
        <f t="shared" ref="M9:P9" si="1">0.23*C8</f>
        <v>483000</v>
      </c>
      <c r="N9" s="6">
        <f t="shared" si="1"/>
        <v>515247.15</v>
      </c>
      <c r="O9" s="6">
        <f t="shared" si="1"/>
        <v>632730</v>
      </c>
      <c r="P9" s="6">
        <f t="shared" si="1"/>
        <v>690031.05</v>
      </c>
    </row>
    <row r="10" spans="1:16" x14ac:dyDescent="0.25">
      <c r="A10" s="11" t="s">
        <v>4</v>
      </c>
      <c r="B10" s="7">
        <f>B8-B9</f>
        <v>1552000</v>
      </c>
      <c r="C10" s="7">
        <f>C8-C9</f>
        <v>1714855</v>
      </c>
      <c r="D10" s="7">
        <f>D8-D9</f>
        <v>1750205</v>
      </c>
      <c r="E10" s="7">
        <f>E8-E9</f>
        <v>2248435</v>
      </c>
      <c r="F10" s="14">
        <f>F8-F9</f>
        <v>2495020</v>
      </c>
      <c r="K10" s="21" t="s">
        <v>13</v>
      </c>
      <c r="L10" s="22">
        <f>0.07*B8</f>
        <v>126140.00000000001</v>
      </c>
      <c r="M10" s="22">
        <f t="shared" ref="M10:P10" si="2">0.07*C8</f>
        <v>147000</v>
      </c>
      <c r="N10" s="22">
        <f t="shared" si="2"/>
        <v>156814.35</v>
      </c>
      <c r="O10" s="22">
        <f t="shared" si="2"/>
        <v>192570.00000000003</v>
      </c>
      <c r="P10" s="22">
        <f t="shared" si="2"/>
        <v>210009.45</v>
      </c>
    </row>
    <row r="11" spans="1:16" x14ac:dyDescent="0.25">
      <c r="A11" s="9" t="s">
        <v>5</v>
      </c>
      <c r="B11" s="6">
        <v>61525</v>
      </c>
      <c r="C11" s="6">
        <v>65010</v>
      </c>
      <c r="D11" s="6">
        <v>70020</v>
      </c>
      <c r="E11" s="6">
        <v>67000</v>
      </c>
      <c r="F11" s="13">
        <v>64520</v>
      </c>
      <c r="K11" s="11" t="s">
        <v>14</v>
      </c>
      <c r="L11" s="7">
        <f>L8+L9+L10</f>
        <v>1802000</v>
      </c>
      <c r="M11" s="7">
        <f t="shared" ref="M11:P11" si="3">M8+M9+M10</f>
        <v>2100000</v>
      </c>
      <c r="N11" s="7">
        <f t="shared" si="3"/>
        <v>2240205</v>
      </c>
      <c r="O11" s="7">
        <f t="shared" si="3"/>
        <v>2751000</v>
      </c>
      <c r="P11" s="7">
        <f t="shared" si="3"/>
        <v>3000135</v>
      </c>
    </row>
    <row r="12" spans="1:16" x14ac:dyDescent="0.25">
      <c r="A12" s="9" t="s">
        <v>6</v>
      </c>
      <c r="B12" s="6">
        <v>79000</v>
      </c>
      <c r="C12" s="6">
        <v>77000</v>
      </c>
      <c r="D12" s="6">
        <v>76530</v>
      </c>
      <c r="E12" s="6">
        <v>74530</v>
      </c>
      <c r="F12" s="13">
        <v>74315</v>
      </c>
      <c r="K12" s="9"/>
      <c r="L12" s="6"/>
      <c r="M12" s="6"/>
      <c r="N12" s="6"/>
      <c r="O12" s="6"/>
      <c r="P12" s="13"/>
    </row>
    <row r="13" spans="1:16" x14ac:dyDescent="0.25">
      <c r="A13" s="9" t="s">
        <v>7</v>
      </c>
      <c r="B13" s="6">
        <v>241245</v>
      </c>
      <c r="C13" s="6">
        <v>241245</v>
      </c>
      <c r="D13" s="6">
        <v>241245</v>
      </c>
      <c r="E13" s="6">
        <v>241245</v>
      </c>
      <c r="F13" s="6">
        <v>241245</v>
      </c>
      <c r="K13" s="9"/>
      <c r="L13" s="6"/>
      <c r="M13" s="6"/>
      <c r="N13" s="6"/>
      <c r="O13" s="6"/>
      <c r="P13" s="13"/>
    </row>
    <row r="14" spans="1:16" x14ac:dyDescent="0.25">
      <c r="A14" s="9" t="s">
        <v>8</v>
      </c>
      <c r="B14" s="6">
        <v>130000</v>
      </c>
      <c r="C14" s="6">
        <v>130000</v>
      </c>
      <c r="D14" s="6">
        <v>130000</v>
      </c>
      <c r="E14" s="6">
        <v>150000</v>
      </c>
      <c r="F14" s="6">
        <v>180000</v>
      </c>
      <c r="K14" s="9"/>
      <c r="L14" s="6"/>
      <c r="M14" s="6"/>
      <c r="N14" s="6"/>
      <c r="O14" s="6"/>
      <c r="P14" s="13"/>
    </row>
    <row r="15" spans="1:16" x14ac:dyDescent="0.25">
      <c r="A15" s="15" t="s">
        <v>9</v>
      </c>
      <c r="B15" s="8">
        <f>B11+B12+B13+B14</f>
        <v>511770</v>
      </c>
      <c r="C15" s="8">
        <f>C11+C12+C13+C14</f>
        <v>513255</v>
      </c>
      <c r="D15" s="8">
        <f>D11+D12+D13+D14</f>
        <v>517795</v>
      </c>
      <c r="E15" s="8">
        <f>E11+E12+E13+E14</f>
        <v>532775</v>
      </c>
      <c r="F15" s="16">
        <f>F11+F12+F13+F14</f>
        <v>560080</v>
      </c>
      <c r="K15" s="15"/>
      <c r="L15" s="8"/>
      <c r="M15" s="8"/>
      <c r="N15" s="8"/>
      <c r="O15" s="8"/>
      <c r="P15" s="16"/>
    </row>
    <row r="16" spans="1:16" x14ac:dyDescent="0.25">
      <c r="A16" s="17" t="s">
        <v>10</v>
      </c>
      <c r="B16" s="18">
        <f>B10-B15</f>
        <v>1040230</v>
      </c>
      <c r="C16" s="18">
        <f>C10-C15</f>
        <v>1201600</v>
      </c>
      <c r="D16" s="18">
        <f>D10-D15</f>
        <v>1232410</v>
      </c>
      <c r="E16" s="18">
        <f>E10-E15</f>
        <v>1715660</v>
      </c>
      <c r="F16" s="19">
        <f>F10-F15</f>
        <v>1934940</v>
      </c>
      <c r="K16" s="17"/>
      <c r="L16" s="18"/>
      <c r="M16" s="18"/>
      <c r="N16" s="18"/>
      <c r="O16" s="18"/>
      <c r="P16" s="19"/>
    </row>
  </sheetData>
  <mergeCells count="10">
    <mergeCell ref="K1:P1"/>
    <mergeCell ref="K2:P2"/>
    <mergeCell ref="K3:P3"/>
    <mergeCell ref="K4:P4"/>
    <mergeCell ref="K5:P5"/>
    <mergeCell ref="A2:F2"/>
    <mergeCell ref="A3:F3"/>
    <mergeCell ref="A4:F4"/>
    <mergeCell ref="A5:F5"/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 CASE</vt:lpstr>
      <vt:lpstr>NORMAL</vt:lpstr>
      <vt:lpstr>WORST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2024-05-29T08:08:11Z</dcterms:created>
  <dcterms:modified xsi:type="dcterms:W3CDTF">2024-06-01T17:12:26Z</dcterms:modified>
</cp:coreProperties>
</file>