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lege\Conference\lpdata\"/>
    </mc:Choice>
  </mc:AlternateContent>
  <xr:revisionPtr revIDLastSave="0" documentId="13_ncr:1_{67F9773B-6B3D-40F9-BF4F-F72550A3856E}" xr6:coauthVersionLast="41" xr6:coauthVersionMax="41" xr10:uidLastSave="{00000000-0000-0000-0000-000000000000}"/>
  <bookViews>
    <workbookView xWindow="-108" yWindow="-108" windowWidth="23256" windowHeight="12576" xr2:uid="{FD5CFC80-D8B2-4668-8ECE-260C9C77A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W8" i="1"/>
  <c r="W9" i="1"/>
  <c r="AC8" i="1"/>
  <c r="AB8" i="1"/>
  <c r="AC7" i="1"/>
  <c r="AB7" i="1"/>
  <c r="AA7" i="1"/>
  <c r="AA8" i="1"/>
  <c r="AB6" i="1"/>
  <c r="AC6" i="1"/>
  <c r="U7" i="1"/>
  <c r="W7" i="1"/>
  <c r="V7" i="1"/>
  <c r="V8" i="1"/>
  <c r="V9" i="1"/>
  <c r="AA6" i="1"/>
  <c r="AC5" i="1"/>
  <c r="U6" i="1"/>
  <c r="AB5" i="1"/>
  <c r="W6" i="1"/>
  <c r="AA5" i="1"/>
  <c r="V6" i="1" s="1"/>
  <c r="T7" i="1"/>
  <c r="T8" i="1"/>
  <c r="T9" i="1"/>
  <c r="T6" i="1"/>
  <c r="R8" i="1"/>
  <c r="R9" i="1" s="1"/>
  <c r="S8" i="1"/>
  <c r="S9" i="1" s="1"/>
  <c r="S7" i="1"/>
  <c r="R7" i="1"/>
  <c r="R6" i="1"/>
  <c r="S6" i="1"/>
  <c r="O11" i="1" l="1"/>
  <c r="O10" i="1"/>
  <c r="O9" i="1"/>
  <c r="O8" i="1"/>
  <c r="O7" i="1"/>
  <c r="N11" i="1"/>
  <c r="N10" i="1"/>
  <c r="N9" i="1"/>
  <c r="N8" i="1"/>
  <c r="M9" i="1"/>
  <c r="M8" i="1"/>
  <c r="M11" i="1"/>
  <c r="M10" i="1"/>
  <c r="L11" i="1"/>
  <c r="L10" i="1"/>
  <c r="L9" i="1"/>
  <c r="L8" i="1"/>
  <c r="N7" i="1"/>
  <c r="M7" i="1"/>
  <c r="L7" i="1"/>
  <c r="A11" i="1"/>
  <c r="H12" i="1"/>
  <c r="C12" i="1"/>
  <c r="B12" i="1"/>
  <c r="F12" i="1"/>
  <c r="A12" i="1"/>
  <c r="C13" i="1"/>
  <c r="B13" i="1"/>
  <c r="H13" i="1"/>
  <c r="F13" i="1"/>
  <c r="A13" i="1"/>
  <c r="G8" i="1"/>
  <c r="G9" i="1"/>
  <c r="G10" i="1"/>
  <c r="G11" i="1"/>
  <c r="G12" i="1"/>
  <c r="G13" i="1"/>
  <c r="G14" i="1"/>
  <c r="G15" i="1"/>
  <c r="G7" i="1"/>
  <c r="C10" i="1"/>
  <c r="F10" i="1"/>
  <c r="B10" i="1"/>
  <c r="A10" i="1"/>
  <c r="H9" i="1"/>
  <c r="C9" i="1"/>
  <c r="B9" i="1"/>
  <c r="F9" i="1"/>
  <c r="A9" i="1"/>
  <c r="E9" i="1"/>
  <c r="E10" i="1" s="1"/>
  <c r="E11" i="1" s="1"/>
  <c r="E12" i="1" s="1"/>
  <c r="E13" i="1" s="1"/>
  <c r="E15" i="1" s="1"/>
  <c r="E8" i="1"/>
  <c r="C7" i="1"/>
  <c r="B7" i="1"/>
  <c r="A7" i="1"/>
  <c r="H7" i="1"/>
  <c r="F7" i="1"/>
  <c r="E7" i="1"/>
</calcChain>
</file>

<file path=xl/sharedStrings.xml><?xml version="1.0" encoding="utf-8"?>
<sst xmlns="http://schemas.openxmlformats.org/spreadsheetml/2006/main" count="20" uniqueCount="12">
  <si>
    <t>Argon [mTorr]</t>
  </si>
  <si>
    <t xml:space="preserve">n_e [m^-3] </t>
  </si>
  <si>
    <t xml:space="preserve">T_e [eV] </t>
  </si>
  <si>
    <t>Plasma Potential [V]</t>
  </si>
  <si>
    <t xml:space="preserve">Trial 1 </t>
  </si>
  <si>
    <t>Trial 2</t>
  </si>
  <si>
    <t>Trial 3</t>
  </si>
  <si>
    <t>Ar [mTorr]</t>
  </si>
  <si>
    <t>O2 [mTorr]</t>
  </si>
  <si>
    <t>Ar [%]</t>
  </si>
  <si>
    <t>Trial 1</t>
  </si>
  <si>
    <t xml:space="preserve">Trial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</si>
</sst>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Electron Density vs Argon Pressure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Sheet1!$L$7:$L$11</c:f>
              <c:numCache>
                <c:formatCode>General</c:formatCode>
                <c:ptCount val="5"/>
                <c:pt idx="0">
                  <c:v>130</c:v>
                </c:pt>
                <c:pt idx="1">
                  <c:v>230</c:v>
                </c:pt>
                <c:pt idx="2">
                  <c:v>280</c:v>
                </c:pt>
                <c:pt idx="3">
                  <c:v>380</c:v>
                </c:pt>
                <c:pt idx="4">
                  <c:v>430</c:v>
                </c:pt>
              </c:numCache>
            </c:numRef>
          </c:xVal>
          <c:yVal>
            <c:numRef>
              <c:f>Sheet1!$M$7:$M$11</c:f>
              <c:numCache>
                <c:formatCode>General</c:formatCode>
                <c:ptCount val="5"/>
                <c:pt idx="0">
                  <c:v>4.48E+16</c:v>
                </c:pt>
                <c:pt idx="1">
                  <c:v>2.81E+16</c:v>
                </c:pt>
                <c:pt idx="2">
                  <c:v>2.91E+16</c:v>
                </c:pt>
                <c:pt idx="3">
                  <c:v>4.25E+16</c:v>
                </c:pt>
                <c:pt idx="4">
                  <c:v>4.43E+16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F-4253-8B0C-BF459E9D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56232"/>
        <c:axId val="603756560"/>
      </c:scatterChart>
      <c:valAx>
        <c:axId val="60375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6560"/>
        <c:crosses val="autoZero"/>
        <c:crossBetween val="midCat"/>
      </c:valAx>
      <c:valAx>
        <c:axId val="603756560"/>
        <c:scaling>
          <c:orientation val="minMax"/>
        </c:scaling>
        <c:delete val="0"/>
        <c:axPos val="l"/>
        <c:majorGridlines>
          <c:spPr>
            <a:ln w="9525" cap="sq" cmpd="sng" algn="ctr">
              <a:noFill/>
              <a:prstDash val="sysDash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Electron Temperature vs Argon Pressure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Sheet1!$L$7:$L$11</c:f>
              <c:numCache>
                <c:formatCode>General</c:formatCode>
                <c:ptCount val="5"/>
                <c:pt idx="0">
                  <c:v>130</c:v>
                </c:pt>
                <c:pt idx="1">
                  <c:v>230</c:v>
                </c:pt>
                <c:pt idx="2">
                  <c:v>280</c:v>
                </c:pt>
                <c:pt idx="3">
                  <c:v>380</c:v>
                </c:pt>
                <c:pt idx="4">
                  <c:v>430</c:v>
                </c:pt>
              </c:numCache>
            </c:numRef>
          </c:xVal>
          <c:yVal>
            <c:numRef>
              <c:f>Sheet1!$N$7:$N$11</c:f>
              <c:numCache>
                <c:formatCode>General</c:formatCode>
                <c:ptCount val="5"/>
                <c:pt idx="0">
                  <c:v>4.2300000000000004</c:v>
                </c:pt>
                <c:pt idx="1">
                  <c:v>4.32</c:v>
                </c:pt>
                <c:pt idx="2">
                  <c:v>4.54</c:v>
                </c:pt>
                <c:pt idx="3">
                  <c:v>5.13</c:v>
                </c:pt>
                <c:pt idx="4">
                  <c:v>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8-4D29-B235-5EAE125F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1920"/>
        <c:axId val="607128968"/>
      </c:scatterChart>
      <c:valAx>
        <c:axId val="6071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28968"/>
        <c:crosses val="autoZero"/>
        <c:crossBetween val="midCat"/>
      </c:valAx>
      <c:valAx>
        <c:axId val="6071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14</xdr:row>
      <xdr:rowOff>83820</xdr:rowOff>
    </xdr:from>
    <xdr:to>
      <xdr:col>13</xdr:col>
      <xdr:colOff>495300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3CF57-CEEF-4B36-82CA-816C5BAAD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13</xdr:row>
      <xdr:rowOff>175260</xdr:rowOff>
    </xdr:from>
    <xdr:to>
      <xdr:col>21</xdr:col>
      <xdr:colOff>106680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4A597-9DFD-463B-8622-1AA5FFC4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A86A-4DB5-46EE-8AB1-E86594F4E8FE}">
  <dimension ref="A4:AC15"/>
  <sheetViews>
    <sheetView tabSelected="1" topLeftCell="C1" workbookViewId="0">
      <selection activeCell="G11" sqref="G11"/>
    </sheetView>
  </sheetViews>
  <sheetFormatPr defaultRowHeight="14.4" x14ac:dyDescent="0.3"/>
  <cols>
    <col min="5" max="5" width="12.5546875" bestFit="1" customWidth="1"/>
    <col min="6" max="6" width="10.44140625" bestFit="1" customWidth="1"/>
    <col min="8" max="8" width="17.6640625" bestFit="1" customWidth="1"/>
    <col min="12" max="12" width="12.5546875" bestFit="1" customWidth="1"/>
    <col min="13" max="13" width="10.44140625" bestFit="1" customWidth="1"/>
    <col min="14" max="14" width="8.33203125" bestFit="1" customWidth="1"/>
    <col min="15" max="15" width="17.6640625" bestFit="1" customWidth="1"/>
    <col min="18" max="18" width="10" customWidth="1"/>
    <col min="19" max="19" width="9.6640625" customWidth="1"/>
    <col min="21" max="21" width="10.44140625" bestFit="1" customWidth="1"/>
    <col min="22" max="22" width="8.33203125" bestFit="1" customWidth="1"/>
    <col min="23" max="23" width="17.6640625" bestFit="1" customWidth="1"/>
  </cols>
  <sheetData>
    <row r="4" spans="1:29" x14ac:dyDescent="0.3">
      <c r="AA4" t="s">
        <v>10</v>
      </c>
      <c r="AB4" t="s">
        <v>5</v>
      </c>
      <c r="AC4" t="s">
        <v>11</v>
      </c>
    </row>
    <row r="5" spans="1:29" x14ac:dyDescent="0.3">
      <c r="A5" t="s">
        <v>4</v>
      </c>
      <c r="B5" t="s">
        <v>5</v>
      </c>
      <c r="C5" t="s">
        <v>6</v>
      </c>
      <c r="E5" t="s">
        <v>0</v>
      </c>
      <c r="F5" t="s">
        <v>1</v>
      </c>
      <c r="G5" t="s">
        <v>2</v>
      </c>
      <c r="H5" t="s">
        <v>3</v>
      </c>
      <c r="L5" t="s">
        <v>0</v>
      </c>
      <c r="M5" t="s">
        <v>1</v>
      </c>
      <c r="N5" t="s">
        <v>2</v>
      </c>
      <c r="O5" t="s">
        <v>3</v>
      </c>
      <c r="R5" t="s">
        <v>7</v>
      </c>
      <c r="S5" t="s">
        <v>8</v>
      </c>
      <c r="T5" t="s">
        <v>9</v>
      </c>
      <c r="U5" t="s">
        <v>1</v>
      </c>
      <c r="V5" t="s">
        <v>2</v>
      </c>
      <c r="W5" t="s">
        <v>3</v>
      </c>
      <c r="AA5">
        <f>5.91</f>
        <v>5.91</v>
      </c>
      <c r="AB5">
        <f>5.94</f>
        <v>5.94</v>
      </c>
      <c r="AC5">
        <f>6.06</f>
        <v>6.06</v>
      </c>
    </row>
    <row r="6" spans="1:29" x14ac:dyDescent="0.3">
      <c r="R6">
        <f>390</f>
        <v>390</v>
      </c>
      <c r="S6">
        <f>50</f>
        <v>50</v>
      </c>
      <c r="T6">
        <f>R6/(S6+R6)</f>
        <v>0.88636363636363635</v>
      </c>
      <c r="U6" s="1">
        <f>60100000000000000</f>
        <v>6.01E+16</v>
      </c>
      <c r="V6">
        <f>AVERAGE(AA5:AC5)</f>
        <v>5.97</v>
      </c>
      <c r="W6">
        <f>56.3</f>
        <v>56.3</v>
      </c>
      <c r="AA6">
        <f>4.9</f>
        <v>4.9000000000000004</v>
      </c>
      <c r="AB6">
        <f>5.42</f>
        <v>5.42</v>
      </c>
      <c r="AC6">
        <f>4.9</f>
        <v>4.9000000000000004</v>
      </c>
    </row>
    <row r="7" spans="1:29" x14ac:dyDescent="0.3">
      <c r="A7">
        <f>4.48</f>
        <v>4.4800000000000004</v>
      </c>
      <c r="B7">
        <f>4.07</f>
        <v>4.07</v>
      </c>
      <c r="C7">
        <f>4.14</f>
        <v>4.1399999999999997</v>
      </c>
      <c r="E7">
        <f>130</f>
        <v>130</v>
      </c>
      <c r="F7">
        <f>44800000000000000</f>
        <v>4.48E+16</v>
      </c>
      <c r="G7">
        <f>AVERAGE(A7:C7)</f>
        <v>4.2300000000000004</v>
      </c>
      <c r="H7">
        <f>51.4</f>
        <v>51.4</v>
      </c>
      <c r="L7">
        <f>130</f>
        <v>130</v>
      </c>
      <c r="M7">
        <f>44800000000000000</f>
        <v>4.48E+16</v>
      </c>
      <c r="N7">
        <f>4.23</f>
        <v>4.2300000000000004</v>
      </c>
      <c r="O7">
        <f>51.4</f>
        <v>51.4</v>
      </c>
      <c r="R7">
        <f>R6-50</f>
        <v>340</v>
      </c>
      <c r="S7">
        <f>S6+50</f>
        <v>100</v>
      </c>
      <c r="T7">
        <f t="shared" ref="T7:T9" si="0">R7/(S7+R7)</f>
        <v>0.77272727272727271</v>
      </c>
      <c r="U7">
        <f>32600000000000000</f>
        <v>3.26E+16</v>
      </c>
      <c r="V7">
        <f t="shared" ref="V7:V9" si="1">AVERAGE(AA6:AC6)</f>
        <v>5.0733333333333333</v>
      </c>
      <c r="W7">
        <f>57.7</f>
        <v>57.7</v>
      </c>
      <c r="AA7">
        <f>4.74</f>
        <v>4.74</v>
      </c>
      <c r="AB7">
        <f>5.1</f>
        <v>5.0999999999999996</v>
      </c>
      <c r="AC7">
        <f>5.04</f>
        <v>5.04</v>
      </c>
    </row>
    <row r="8" spans="1:29" x14ac:dyDescent="0.3">
      <c r="E8">
        <f>E7+50</f>
        <v>180</v>
      </c>
      <c r="G8" t="e">
        <f t="shared" ref="G8:G15" si="2">AVERAGE(A8:C8)</f>
        <v>#DIV/0!</v>
      </c>
      <c r="L8">
        <f>230</f>
        <v>230</v>
      </c>
      <c r="M8">
        <f>28100000000000000</f>
        <v>2.81E+16</v>
      </c>
      <c r="N8">
        <f>4.32</f>
        <v>4.32</v>
      </c>
      <c r="O8">
        <f>52.7</f>
        <v>52.7</v>
      </c>
      <c r="R8">
        <f t="shared" ref="R8:R9" si="3">R7-50</f>
        <v>290</v>
      </c>
      <c r="S8">
        <f t="shared" ref="S8:S9" si="4">S7+50</f>
        <v>150</v>
      </c>
      <c r="T8">
        <f t="shared" si="0"/>
        <v>0.65909090909090906</v>
      </c>
      <c r="U8">
        <f>10400000000000000</f>
        <v>1.04E+16</v>
      </c>
      <c r="V8">
        <f t="shared" si="1"/>
        <v>4.96</v>
      </c>
      <c r="W8">
        <f>59.1</f>
        <v>59.1</v>
      </c>
      <c r="AA8">
        <f>7.1</f>
        <v>7.1</v>
      </c>
      <c r="AB8">
        <f>8.3</f>
        <v>8.3000000000000007</v>
      </c>
      <c r="AC8">
        <f>8.04</f>
        <v>8.0399999999999991</v>
      </c>
    </row>
    <row r="9" spans="1:29" x14ac:dyDescent="0.3">
      <c r="A9">
        <f>4.34</f>
        <v>4.34</v>
      </c>
      <c r="B9">
        <f>4.24</f>
        <v>4.24</v>
      </c>
      <c r="C9">
        <f>4.38</f>
        <v>4.38</v>
      </c>
      <c r="E9">
        <f t="shared" ref="E9:E15" si="5">E8+50</f>
        <v>230</v>
      </c>
      <c r="F9">
        <f>28100000000000000</f>
        <v>2.81E+16</v>
      </c>
      <c r="G9">
        <f t="shared" si="2"/>
        <v>4.32</v>
      </c>
      <c r="H9">
        <f>52.7</f>
        <v>52.7</v>
      </c>
      <c r="L9">
        <f>280</f>
        <v>280</v>
      </c>
      <c r="M9">
        <f>29100000000000000</f>
        <v>2.91E+16</v>
      </c>
      <c r="N9">
        <f>4.54</f>
        <v>4.54</v>
      </c>
      <c r="O9">
        <f>52.7</f>
        <v>52.7</v>
      </c>
      <c r="R9">
        <f t="shared" si="3"/>
        <v>240</v>
      </c>
      <c r="S9">
        <f t="shared" si="4"/>
        <v>200</v>
      </c>
      <c r="T9">
        <f t="shared" si="0"/>
        <v>0.54545454545454541</v>
      </c>
      <c r="V9">
        <f t="shared" si="1"/>
        <v>7.8133333333333326</v>
      </c>
      <c r="W9">
        <f>64.2</f>
        <v>64.2</v>
      </c>
    </row>
    <row r="10" spans="1:29" x14ac:dyDescent="0.3">
      <c r="A10">
        <f>4.4</f>
        <v>4.4000000000000004</v>
      </c>
      <c r="B10">
        <f>4.32</f>
        <v>4.32</v>
      </c>
      <c r="C10">
        <f>4.91</f>
        <v>4.91</v>
      </c>
      <c r="E10">
        <f t="shared" si="5"/>
        <v>280</v>
      </c>
      <c r="F10">
        <f>29100000000000000</f>
        <v>2.91E+16</v>
      </c>
      <c r="G10">
        <f t="shared" si="2"/>
        <v>4.5433333333333339</v>
      </c>
      <c r="H10">
        <v>52.7</v>
      </c>
      <c r="L10">
        <f>380</f>
        <v>380</v>
      </c>
      <c r="M10">
        <f>42500000000000000</f>
        <v>4.25E+16</v>
      </c>
      <c r="N10">
        <f>5.13</f>
        <v>5.13</v>
      </c>
      <c r="O10">
        <f>62.9</f>
        <v>62.9</v>
      </c>
    </row>
    <row r="11" spans="1:29" x14ac:dyDescent="0.3">
      <c r="A11">
        <f>4.92</f>
        <v>4.92</v>
      </c>
      <c r="E11">
        <f t="shared" si="5"/>
        <v>330</v>
      </c>
      <c r="G11">
        <f t="shared" si="2"/>
        <v>4.92</v>
      </c>
      <c r="L11">
        <f>430</f>
        <v>430</v>
      </c>
      <c r="M11">
        <f>44300000000000000</f>
        <v>4.43E+16</v>
      </c>
      <c r="N11">
        <f>5.63</f>
        <v>5.63</v>
      </c>
      <c r="O11">
        <f>64.1</f>
        <v>64.099999999999994</v>
      </c>
    </row>
    <row r="12" spans="1:29" x14ac:dyDescent="0.3">
      <c r="A12">
        <f>5.09</f>
        <v>5.09</v>
      </c>
      <c r="B12">
        <f>5.23</f>
        <v>5.23</v>
      </c>
      <c r="C12">
        <f>5.08</f>
        <v>5.08</v>
      </c>
      <c r="E12">
        <f t="shared" si="5"/>
        <v>380</v>
      </c>
      <c r="F12">
        <f>42500000000000000</f>
        <v>4.25E+16</v>
      </c>
      <c r="G12">
        <f t="shared" si="2"/>
        <v>5.1333333333333337</v>
      </c>
      <c r="H12">
        <f>62.9</f>
        <v>62.9</v>
      </c>
    </row>
    <row r="13" spans="1:29" x14ac:dyDescent="0.3">
      <c r="A13">
        <f>5.6</f>
        <v>5.6</v>
      </c>
      <c r="B13">
        <f>5.65</f>
        <v>5.65</v>
      </c>
      <c r="C13">
        <f>5.64</f>
        <v>5.64</v>
      </c>
      <c r="E13">
        <f t="shared" si="5"/>
        <v>430</v>
      </c>
      <c r="F13">
        <f>44300000000000000</f>
        <v>4.43E+16</v>
      </c>
      <c r="G13">
        <f t="shared" si="2"/>
        <v>5.63</v>
      </c>
      <c r="H13">
        <f>64.1</f>
        <v>64.099999999999994</v>
      </c>
    </row>
    <row r="14" spans="1:29" x14ac:dyDescent="0.3">
      <c r="G14" t="e">
        <f t="shared" si="2"/>
        <v>#DIV/0!</v>
      </c>
    </row>
    <row r="15" spans="1:29" x14ac:dyDescent="0.3">
      <c r="E15">
        <f t="shared" si="5"/>
        <v>50</v>
      </c>
      <c r="G15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Sheiladitya Kumar</dc:creator>
  <cp:lastModifiedBy>Sheiladitya Kumar</cp:lastModifiedBy>
  <dcterms:created xsi:type="dcterms:W3CDTF">2019-03-28T21:26:54Z</dcterms:created>
  <dcterms:modified xsi:type="dcterms:W3CDTF">2019-03-29T13:07:29Z</dcterms:modified>
</cp:coreProperties>
</file>