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9555" windowHeight="7500" activeTab="1"/>
  </bookViews>
  <sheets>
    <sheet name="1.1" sheetId="4" r:id="rId1"/>
    <sheet name="1.2" sheetId="5" r:id="rId2"/>
    <sheet name="2.1" sheetId="1" r:id="rId3"/>
    <sheet name="2.2" sheetId="2" r:id="rId4"/>
    <sheet name="2.3" sheetId="3" r:id="rId5"/>
  </sheets>
  <calcPr calcId="125725"/>
</workbook>
</file>

<file path=xl/calcChain.xml><?xml version="1.0" encoding="utf-8"?>
<calcChain xmlns="http://schemas.openxmlformats.org/spreadsheetml/2006/main">
  <c r="B25" i="5"/>
  <c r="E25"/>
  <c r="D22"/>
  <c r="E22"/>
  <c r="F22"/>
  <c r="E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"/>
  <c r="C23"/>
  <c r="B22"/>
  <c r="B23" s="1"/>
  <c r="C22"/>
  <c r="H2" i="3" l="1"/>
  <c r="B17"/>
  <c r="B15"/>
  <c r="B16"/>
  <c r="F12"/>
  <c r="G12"/>
  <c r="G4"/>
  <c r="G5"/>
  <c r="G6"/>
  <c r="G7"/>
  <c r="G8"/>
  <c r="G9"/>
  <c r="G10"/>
  <c r="G11"/>
  <c r="G3"/>
  <c r="G2"/>
  <c r="F3"/>
  <c r="F4"/>
  <c r="F5"/>
  <c r="F6"/>
  <c r="F7"/>
  <c r="F8"/>
  <c r="F9"/>
  <c r="F10"/>
  <c r="F11"/>
  <c r="F2"/>
  <c r="B14"/>
  <c r="B13"/>
  <c r="C12"/>
  <c r="D12"/>
  <c r="E12"/>
  <c r="B12"/>
  <c r="E3"/>
  <c r="E4"/>
  <c r="E5"/>
  <c r="E6"/>
  <c r="E7"/>
  <c r="E8"/>
  <c r="E9"/>
  <c r="E10"/>
  <c r="E11"/>
  <c r="E2"/>
  <c r="D3"/>
  <c r="D4"/>
  <c r="D5"/>
  <c r="D6"/>
  <c r="D7"/>
  <c r="D8"/>
  <c r="D9"/>
  <c r="D10"/>
  <c r="D11"/>
  <c r="D2"/>
  <c r="H7" i="2"/>
  <c r="G7"/>
  <c r="F17"/>
  <c r="E17"/>
  <c r="F8"/>
  <c r="F9"/>
  <c r="F10"/>
  <c r="F11"/>
  <c r="F12"/>
  <c r="F13"/>
  <c r="F14"/>
  <c r="F15"/>
  <c r="F16"/>
  <c r="F7"/>
  <c r="E8"/>
  <c r="E9"/>
  <c r="E10"/>
  <c r="E11"/>
  <c r="E12"/>
  <c r="E13"/>
  <c r="E14"/>
  <c r="E15"/>
  <c r="E16"/>
  <c r="E7"/>
  <c r="D6" i="1"/>
  <c r="D19" i="2"/>
  <c r="D18"/>
  <c r="D17"/>
  <c r="C19"/>
  <c r="C18"/>
  <c r="C8"/>
  <c r="C9"/>
  <c r="C10" s="1"/>
  <c r="C11" s="1"/>
  <c r="C12" s="1"/>
  <c r="C13" s="1"/>
  <c r="C14" s="1"/>
  <c r="C15" s="1"/>
  <c r="C16" s="1"/>
  <c r="C17" s="1"/>
  <c r="D9"/>
  <c r="D10" s="1"/>
  <c r="D11" s="1"/>
  <c r="D12" s="1"/>
  <c r="D13" s="1"/>
  <c r="D14" s="1"/>
  <c r="D15" s="1"/>
  <c r="D16" s="1"/>
  <c r="D8"/>
  <c r="D7"/>
  <c r="C7"/>
  <c r="C2"/>
  <c r="B2"/>
  <c r="A2"/>
  <c r="E5" i="1"/>
  <c r="D11"/>
  <c r="D12"/>
  <c r="D13"/>
  <c r="D10"/>
  <c r="D7"/>
  <c r="D8"/>
  <c r="D9"/>
  <c r="B17"/>
  <c r="B16"/>
  <c r="C10"/>
  <c r="C11"/>
  <c r="C12"/>
  <c r="C13"/>
  <c r="C9"/>
  <c r="C8"/>
  <c r="C7"/>
  <c r="C6"/>
  <c r="D15" l="1"/>
  <c r="C16"/>
  <c r="D16" l="1"/>
  <c r="B18"/>
  <c r="C17"/>
  <c r="D17" s="1"/>
</calcChain>
</file>

<file path=xl/sharedStrings.xml><?xml version="1.0" encoding="utf-8"?>
<sst xmlns="http://schemas.openxmlformats.org/spreadsheetml/2006/main" count="104" uniqueCount="57">
  <si>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</si>
  <si>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</si>
  <si>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</si>
  <si>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</si>
  <si>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</si>
  <si>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</si>
  <si>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</si>
  <si>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</si>
  <si>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</si>
  <si>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</si>
  <si>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Месяцы</t>
  </si>
  <si>
    <t>|y1-m|/y1*100, %</t>
  </si>
  <si>
    <t>Скользящая средняя M, %</t>
  </si>
  <si>
    <t>Уровень безработицы y1, %</t>
  </si>
  <si>
    <t>Итог</t>
  </si>
  <si>
    <t>Ноябрь</t>
  </si>
  <si>
    <t>Декабрь</t>
  </si>
  <si>
    <t>e</t>
  </si>
  <si>
    <t>Параметр сглаживание</t>
  </si>
  <si>
    <t>U0 I способ</t>
  </si>
  <si>
    <t>U0 II способ</t>
  </si>
  <si>
    <t>I способ</t>
  </si>
  <si>
    <t>II способ</t>
  </si>
  <si>
    <t>Экспоненциально взвешенная средняя Ut</t>
  </si>
  <si>
    <t>Расчет средней относительной ошибки |Yф-Yр|/Yф*100%</t>
  </si>
  <si>
    <t>Уровень безработицы y</t>
  </si>
  <si>
    <t>x</t>
  </si>
  <si>
    <t>y*x</t>
  </si>
  <si>
    <t>x^2</t>
  </si>
  <si>
    <t>yр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</si>
  <si>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</si>
  <si>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</si>
  <si>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</si>
  <si>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</si>
  <si>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</si>
  <si>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</si>
  <si>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</si>
  <si>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</si>
  <si>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</si>
  <si>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</si>
  <si>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a</t>
  </si>
  <si>
    <t>b</t>
  </si>
  <si>
    <t>Сумма</t>
  </si>
  <si>
    <t>ноябрь</t>
  </si>
  <si>
    <t>декабрь</t>
  </si>
  <si>
    <t>Строка</t>
  </si>
  <si>
    <t>Плотн., кг/м^3</t>
  </si>
  <si>
    <t>Проч., Мпа</t>
  </si>
  <si>
    <t>xi</t>
  </si>
  <si>
    <t>yi</t>
  </si>
  <si>
    <t>(xi-xср)^2</t>
  </si>
  <si>
    <t>(y-yср)^2</t>
  </si>
  <si>
    <t>xiyi</t>
  </si>
  <si>
    <t>Среднее</t>
  </si>
  <si>
    <t>r</t>
  </si>
  <si>
    <t>СКО x</t>
  </si>
  <si>
    <t>СКО 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</si>
</sst>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3" fillId="0" borderId="1" xfId="0" applyFont="1" applyBorder="1"/>
    <xf numFmtId="0" fontId="0" fillId="0" borderId="2" xfId="0" applyFill="1" applyBorder="1"/>
    <xf numFmtId="0" fontId="0" fillId="0" borderId="1" xfId="0" applyFill="1" applyBorder="1" applyAlignment="1">
      <alignment vertical="center" wrapText="1"/>
    </xf>
    <xf numFmtId="0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1" xfId="0" applyBorder="1" applyAlignment="1">
      <alignment wrapText="1"/>
    </xf>
    <xf numFmtId="0" fontId="0" fillId="0" borderId="4" xfId="0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'1.1'!$B$2:$B$21</c:f>
              <c:numCache>
                <c:formatCode>General</c:formatCode>
                <c:ptCount val="20"/>
                <c:pt idx="0">
                  <c:v>0.69</c:v>
                </c:pt>
                <c:pt idx="1">
                  <c:v>0.68</c:v>
                </c:pt>
                <c:pt idx="2">
                  <c:v>0.65</c:v>
                </c:pt>
                <c:pt idx="3">
                  <c:v>0.74</c:v>
                </c:pt>
                <c:pt idx="4">
                  <c:v>0.72</c:v>
                </c:pt>
                <c:pt idx="5">
                  <c:v>0.66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0.75</c:v>
                </c:pt>
                <c:pt idx="10">
                  <c:v>0.76</c:v>
                </c:pt>
                <c:pt idx="11">
                  <c:v>0.62</c:v>
                </c:pt>
                <c:pt idx="12">
                  <c:v>0.69</c:v>
                </c:pt>
                <c:pt idx="13">
                  <c:v>0.72</c:v>
                </c:pt>
                <c:pt idx="14">
                  <c:v>0.66</c:v>
                </c:pt>
                <c:pt idx="15">
                  <c:v>0.69</c:v>
                </c:pt>
                <c:pt idx="16">
                  <c:v>0.65</c:v>
                </c:pt>
                <c:pt idx="17">
                  <c:v>0.68</c:v>
                </c:pt>
                <c:pt idx="18">
                  <c:v>0.71</c:v>
                </c:pt>
                <c:pt idx="19">
                  <c:v>0.67</c:v>
                </c:pt>
              </c:numCache>
            </c:numRef>
          </c:xVal>
          <c:yVal>
            <c:numRef>
              <c:f>'1.1'!$C$2:$C$21</c:f>
              <c:numCache>
                <c:formatCode>General</c:formatCode>
                <c:ptCount val="20"/>
                <c:pt idx="0">
                  <c:v>53.9</c:v>
                </c:pt>
                <c:pt idx="1">
                  <c:v>48.9</c:v>
                </c:pt>
                <c:pt idx="2">
                  <c:v>46.8</c:v>
                </c:pt>
                <c:pt idx="3">
                  <c:v>52.2</c:v>
                </c:pt>
                <c:pt idx="4">
                  <c:v>53.5</c:v>
                </c:pt>
                <c:pt idx="5">
                  <c:v>48.7</c:v>
                </c:pt>
                <c:pt idx="6">
                  <c:v>49.2</c:v>
                </c:pt>
                <c:pt idx="7">
                  <c:v>53.7</c:v>
                </c:pt>
                <c:pt idx="8">
                  <c:v>53.2</c:v>
                </c:pt>
                <c:pt idx="9">
                  <c:v>57.6</c:v>
                </c:pt>
                <c:pt idx="10">
                  <c:v>58.3</c:v>
                </c:pt>
                <c:pt idx="11">
                  <c:v>45.7</c:v>
                </c:pt>
                <c:pt idx="12">
                  <c:v>49.6</c:v>
                </c:pt>
                <c:pt idx="13">
                  <c:v>49.4</c:v>
                </c:pt>
                <c:pt idx="14">
                  <c:v>49.5</c:v>
                </c:pt>
                <c:pt idx="15">
                  <c:v>51.7</c:v>
                </c:pt>
                <c:pt idx="16">
                  <c:v>43.6</c:v>
                </c:pt>
                <c:pt idx="17">
                  <c:v>51.5</c:v>
                </c:pt>
                <c:pt idx="18">
                  <c:v>46.6</c:v>
                </c:pt>
                <c:pt idx="19">
                  <c:v>43.8</c:v>
                </c:pt>
              </c:numCache>
            </c:numRef>
          </c:yVal>
        </c:ser>
        <c:axId val="112205824"/>
        <c:axId val="112204032"/>
      </c:scatterChart>
      <c:valAx>
        <c:axId val="112205824"/>
        <c:scaling>
          <c:orientation val="minMax"/>
          <c:min val="0.5"/>
        </c:scaling>
        <c:axPos val="b"/>
        <c:numFmt formatCode="General" sourceLinked="1"/>
        <c:tickLblPos val="nextTo"/>
        <c:crossAx val="112204032"/>
        <c:crosses val="autoZero"/>
        <c:crossBetween val="midCat"/>
      </c:valAx>
      <c:valAx>
        <c:axId val="112204032"/>
        <c:scaling>
          <c:orientation val="minMax"/>
          <c:min val="40"/>
        </c:scaling>
        <c:axPos val="l"/>
        <c:majorGridlines/>
        <c:numFmt formatCode="General" sourceLinked="1"/>
        <c:tickLblPos val="nextTo"/>
        <c:crossAx val="1122058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5</xdr:row>
      <xdr:rowOff>19050</xdr:rowOff>
    </xdr:from>
    <xdr:to>
      <xdr:col>11</xdr:col>
      <xdr:colOff>361950</xdr:colOff>
      <xdr:row>19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20</xdr:row>
      <xdr:rowOff>57151</xdr:rowOff>
    </xdr:from>
    <xdr:to>
      <xdr:col>7</xdr:col>
      <xdr:colOff>285750</xdr:colOff>
      <xdr:row>21</xdr:row>
      <xdr:rowOff>171451</xdr:rowOff>
    </xdr:to>
    <xdr:sp macro="" textlink="">
      <xdr:nvSpPr>
        <xdr:cNvPr id="3" name="TextBox 2"/>
        <xdr:cNvSpPr txBox="1"/>
      </xdr:nvSpPr>
      <xdr:spPr>
        <a:xfrm>
          <a:off x="2638425" y="4086226"/>
          <a:ext cx="19145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ru-RU" sz="1100"/>
            <a:t>Линейная зависимость</a:t>
          </a:r>
        </a:p>
      </xdr:txBody>
    </xdr:sp>
    <xdr:clientData/>
  </xdr:twoCellAnchor>
  <xdr:twoCellAnchor>
    <xdr:from>
      <xdr:col>3</xdr:col>
      <xdr:colOff>542925</xdr:colOff>
      <xdr:row>0</xdr:row>
      <xdr:rowOff>123825</xdr:rowOff>
    </xdr:from>
    <xdr:to>
      <xdr:col>8</xdr:col>
      <xdr:colOff>542925</xdr:colOff>
      <xdr:row>4</xdr:row>
      <xdr:rowOff>85725</xdr:rowOff>
    </xdr:to>
    <xdr:sp macro="" textlink="">
      <xdr:nvSpPr>
        <xdr:cNvPr id="4" name="TextBox 3"/>
        <xdr:cNvSpPr txBox="1"/>
      </xdr:nvSpPr>
      <xdr:spPr>
        <a:xfrm>
          <a:off x="2371725" y="123825"/>
          <a:ext cx="3048000" cy="94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/>
            <a:t>Вычислить коэффициент уравнения регрессии. Определить выборочный коэффициент корреляции между плотностью древесины маньчжурского ясеня и его прочностью. 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26</xdr:row>
      <xdr:rowOff>76200</xdr:rowOff>
    </xdr:from>
    <xdr:to>
      <xdr:col>3</xdr:col>
      <xdr:colOff>428625</xdr:colOff>
      <xdr:row>28</xdr:row>
      <xdr:rowOff>142875</xdr:rowOff>
    </xdr:to>
    <xdr:sp macro="" textlink="">
      <xdr:nvSpPr>
        <xdr:cNvPr id="2" name="TextBox 1"/>
        <xdr:cNvSpPr txBox="1"/>
      </xdr:nvSpPr>
      <xdr:spPr>
        <a:xfrm>
          <a:off x="904875" y="5029200"/>
          <a:ext cx="13525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 sz="1100"/>
            <a:t>Связь тесная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J2" sqref="J2"/>
    </sheetView>
  </sheetViews>
  <sheetFormatPr defaultRowHeight="15"/>
  <sheetData>
    <row r="1" spans="1:3" ht="32.25" customHeight="1">
      <c r="A1" s="3" t="s">
        <v>45</v>
      </c>
      <c r="B1" s="13" t="s">
        <v>46</v>
      </c>
      <c r="C1" s="13" t="s">
        <v>47</v>
      </c>
    </row>
    <row r="2" spans="1:3">
      <c r="A2" s="3">
        <v>1</v>
      </c>
      <c r="B2" s="3">
        <v>0.69</v>
      </c>
      <c r="C2" s="3">
        <v>53.9</v>
      </c>
    </row>
    <row r="3" spans="1:3">
      <c r="A3" s="3">
        <v>2</v>
      </c>
      <c r="B3" s="3">
        <v>0.68</v>
      </c>
      <c r="C3" s="3">
        <v>48.9</v>
      </c>
    </row>
    <row r="4" spans="1:3">
      <c r="A4" s="3">
        <v>3</v>
      </c>
      <c r="B4" s="3">
        <v>0.65</v>
      </c>
      <c r="C4" s="3">
        <v>46.8</v>
      </c>
    </row>
    <row r="5" spans="1:3">
      <c r="A5" s="3">
        <v>4</v>
      </c>
      <c r="B5" s="3">
        <v>0.74</v>
      </c>
      <c r="C5" s="3">
        <v>52.2</v>
      </c>
    </row>
    <row r="6" spans="1:3">
      <c r="A6" s="3">
        <v>5</v>
      </c>
      <c r="B6" s="3">
        <v>0.72</v>
      </c>
      <c r="C6" s="3">
        <v>53.5</v>
      </c>
    </row>
    <row r="7" spans="1:3">
      <c r="A7" s="3">
        <v>6</v>
      </c>
      <c r="B7" s="3">
        <v>0.66</v>
      </c>
      <c r="C7" s="3">
        <v>48.7</v>
      </c>
    </row>
    <row r="8" spans="1:3">
      <c r="A8" s="3">
        <v>7</v>
      </c>
      <c r="B8" s="3">
        <v>0.72</v>
      </c>
      <c r="C8" s="3">
        <v>49.2</v>
      </c>
    </row>
    <row r="9" spans="1:3">
      <c r="A9" s="3">
        <v>8</v>
      </c>
      <c r="B9" s="3">
        <v>0.72</v>
      </c>
      <c r="C9" s="3">
        <v>53.7</v>
      </c>
    </row>
    <row r="10" spans="1:3">
      <c r="A10" s="3">
        <v>9</v>
      </c>
      <c r="B10" s="3">
        <v>0.72</v>
      </c>
      <c r="C10" s="3">
        <v>53.2</v>
      </c>
    </row>
    <row r="11" spans="1:3">
      <c r="A11" s="3">
        <v>10</v>
      </c>
      <c r="B11" s="3">
        <v>0.75</v>
      </c>
      <c r="C11" s="3">
        <v>57.6</v>
      </c>
    </row>
    <row r="12" spans="1:3">
      <c r="A12" s="3">
        <v>11</v>
      </c>
      <c r="B12" s="3">
        <v>0.76</v>
      </c>
      <c r="C12" s="3">
        <v>58.3</v>
      </c>
    </row>
    <row r="13" spans="1:3">
      <c r="A13" s="3">
        <v>12</v>
      </c>
      <c r="B13" s="3">
        <v>0.62</v>
      </c>
      <c r="C13" s="3">
        <v>45.7</v>
      </c>
    </row>
    <row r="14" spans="1:3">
      <c r="A14" s="3">
        <v>13</v>
      </c>
      <c r="B14" s="3">
        <v>0.69</v>
      </c>
      <c r="C14" s="3">
        <v>49.6</v>
      </c>
    </row>
    <row r="15" spans="1:3">
      <c r="A15" s="3">
        <v>14</v>
      </c>
      <c r="B15" s="3">
        <v>0.72</v>
      </c>
      <c r="C15" s="3">
        <v>49.4</v>
      </c>
    </row>
    <row r="16" spans="1:3">
      <c r="A16" s="3">
        <v>15</v>
      </c>
      <c r="B16" s="3">
        <v>0.66</v>
      </c>
      <c r="C16" s="3">
        <v>49.5</v>
      </c>
    </row>
    <row r="17" spans="1:3">
      <c r="A17" s="3">
        <v>16</v>
      </c>
      <c r="B17" s="3">
        <v>0.69</v>
      </c>
      <c r="C17" s="3">
        <v>51.7</v>
      </c>
    </row>
    <row r="18" spans="1:3">
      <c r="A18" s="3">
        <v>17</v>
      </c>
      <c r="B18" s="3">
        <v>0.65</v>
      </c>
      <c r="C18" s="3">
        <v>43.6</v>
      </c>
    </row>
    <row r="19" spans="1:3">
      <c r="A19" s="3">
        <v>18</v>
      </c>
      <c r="B19" s="3">
        <v>0.68</v>
      </c>
      <c r="C19" s="3">
        <v>51.5</v>
      </c>
    </row>
    <row r="20" spans="1:3">
      <c r="A20" s="3">
        <v>19</v>
      </c>
      <c r="B20" s="3">
        <v>0.71</v>
      </c>
      <c r="C20" s="3">
        <v>46.6</v>
      </c>
    </row>
    <row r="21" spans="1:3">
      <c r="A21" s="3">
        <v>20</v>
      </c>
      <c r="B21" s="3">
        <v>0.67</v>
      </c>
      <c r="C21" s="3">
        <v>43.8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>
      <selection activeCell="E26" sqref="E26"/>
    </sheetView>
  </sheetViews>
  <sheetFormatPr defaultRowHeight="15"/>
  <sheetData>
    <row r="1" spans="1:6">
      <c r="A1" s="3"/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</row>
    <row r="2" spans="1:6">
      <c r="A2" s="3">
        <v>1</v>
      </c>
      <c r="B2" s="3">
        <v>0.69</v>
      </c>
      <c r="C2" s="3">
        <v>53.9</v>
      </c>
      <c r="D2" s="3">
        <f>(B2-$B$23)^2</f>
        <v>2.4999999999998934E-5</v>
      </c>
      <c r="E2" s="3">
        <f>(C2-$C$23)^2</f>
        <v>12.460900000000008</v>
      </c>
      <c r="F2" s="3">
        <f>B2*C2</f>
        <v>37.190999999999995</v>
      </c>
    </row>
    <row r="3" spans="1:6">
      <c r="A3" s="3">
        <v>2</v>
      </c>
      <c r="B3" s="3">
        <v>0.68</v>
      </c>
      <c r="C3" s="3">
        <v>48.9</v>
      </c>
      <c r="D3" s="3">
        <f t="shared" ref="D3:E21" si="0">(B3-$B$23)^2</f>
        <v>2.2499999999999373E-4</v>
      </c>
      <c r="E3" s="3">
        <f t="shared" ref="E3:E21" si="1">(C3-$C$23)^2</f>
        <v>2.1608999999999967</v>
      </c>
      <c r="F3" s="3">
        <f t="shared" ref="F3:F21" si="2">B3*C3</f>
        <v>33.252000000000002</v>
      </c>
    </row>
    <row r="4" spans="1:6">
      <c r="A4" s="3">
        <v>3</v>
      </c>
      <c r="B4" s="3">
        <v>0.65</v>
      </c>
      <c r="C4" s="3">
        <v>46.8</v>
      </c>
      <c r="D4" s="3">
        <f t="shared" si="0"/>
        <v>2.0249999999999834E-3</v>
      </c>
      <c r="E4" s="3">
        <f t="shared" si="1"/>
        <v>12.744900000000001</v>
      </c>
      <c r="F4" s="3">
        <f t="shared" si="2"/>
        <v>30.419999999999998</v>
      </c>
    </row>
    <row r="5" spans="1:6">
      <c r="A5" s="3">
        <v>4</v>
      </c>
      <c r="B5" s="3">
        <v>0.74</v>
      </c>
      <c r="C5" s="3">
        <v>52.2</v>
      </c>
      <c r="D5" s="3">
        <f t="shared" si="0"/>
        <v>2.0250000000000138E-3</v>
      </c>
      <c r="E5" s="3">
        <f t="shared" si="1"/>
        <v>3.34890000000002</v>
      </c>
      <c r="F5" s="3">
        <f t="shared" si="2"/>
        <v>38.628</v>
      </c>
    </row>
    <row r="6" spans="1:6">
      <c r="A6" s="3">
        <v>5</v>
      </c>
      <c r="B6" s="3">
        <v>0.72</v>
      </c>
      <c r="C6" s="3">
        <v>53.5</v>
      </c>
      <c r="D6" s="3">
        <f t="shared" si="0"/>
        <v>6.2500000000000663E-4</v>
      </c>
      <c r="E6" s="3">
        <f t="shared" si="1"/>
        <v>9.7969000000000168</v>
      </c>
      <c r="F6" s="3">
        <f t="shared" si="2"/>
        <v>38.519999999999996</v>
      </c>
    </row>
    <row r="7" spans="1:6">
      <c r="A7" s="3">
        <v>6</v>
      </c>
      <c r="B7" s="3">
        <v>0.66</v>
      </c>
      <c r="C7" s="3">
        <v>48.7</v>
      </c>
      <c r="D7" s="3">
        <f t="shared" si="0"/>
        <v>1.2249999999999867E-3</v>
      </c>
      <c r="E7" s="3">
        <f t="shared" si="1"/>
        <v>2.7888999999999822</v>
      </c>
      <c r="F7" s="3">
        <f t="shared" si="2"/>
        <v>32.142000000000003</v>
      </c>
    </row>
    <row r="8" spans="1:6">
      <c r="A8" s="3">
        <v>7</v>
      </c>
      <c r="B8" s="3">
        <v>0.72</v>
      </c>
      <c r="C8" s="3">
        <v>49.2</v>
      </c>
      <c r="D8" s="3">
        <f t="shared" si="0"/>
        <v>6.2500000000000663E-4</v>
      </c>
      <c r="E8" s="3">
        <f t="shared" si="1"/>
        <v>1.3688999999999873</v>
      </c>
      <c r="F8" s="3">
        <f t="shared" si="2"/>
        <v>35.423999999999999</v>
      </c>
    </row>
    <row r="9" spans="1:6">
      <c r="A9" s="3">
        <v>8</v>
      </c>
      <c r="B9" s="3">
        <v>0.72</v>
      </c>
      <c r="C9" s="3">
        <v>53.7</v>
      </c>
      <c r="D9" s="3">
        <f t="shared" si="0"/>
        <v>6.2500000000000663E-4</v>
      </c>
      <c r="E9" s="3">
        <f t="shared" si="1"/>
        <v>11.088900000000036</v>
      </c>
      <c r="F9" s="3">
        <f t="shared" si="2"/>
        <v>38.664000000000001</v>
      </c>
    </row>
    <row r="10" spans="1:6">
      <c r="A10" s="3">
        <v>9</v>
      </c>
      <c r="B10" s="3">
        <v>0.72</v>
      </c>
      <c r="C10" s="3">
        <v>53.2</v>
      </c>
      <c r="D10" s="3">
        <f t="shared" si="0"/>
        <v>6.2500000000000663E-4</v>
      </c>
      <c r="E10" s="3">
        <f t="shared" si="1"/>
        <v>8.0089000000000308</v>
      </c>
      <c r="F10" s="3">
        <f t="shared" si="2"/>
        <v>38.304000000000002</v>
      </c>
    </row>
    <row r="11" spans="1:6">
      <c r="A11" s="3">
        <v>10</v>
      </c>
      <c r="B11" s="3">
        <v>0.75</v>
      </c>
      <c r="C11" s="3">
        <v>57.6</v>
      </c>
      <c r="D11" s="3">
        <f t="shared" si="0"/>
        <v>3.0250000000000177E-3</v>
      </c>
      <c r="E11" s="3">
        <f t="shared" si="1"/>
        <v>52.272900000000057</v>
      </c>
      <c r="F11" s="3">
        <f t="shared" si="2"/>
        <v>43.2</v>
      </c>
    </row>
    <row r="12" spans="1:6">
      <c r="A12" s="3">
        <v>11</v>
      </c>
      <c r="B12" s="3">
        <v>0.76</v>
      </c>
      <c r="C12" s="3">
        <v>58.3</v>
      </c>
      <c r="D12" s="3">
        <f t="shared" si="0"/>
        <v>4.2250000000000221E-3</v>
      </c>
      <c r="E12" s="3">
        <f t="shared" si="1"/>
        <v>62.884899999999995</v>
      </c>
      <c r="F12" s="3">
        <f t="shared" si="2"/>
        <v>44.308</v>
      </c>
    </row>
    <row r="13" spans="1:6">
      <c r="A13" s="3">
        <v>12</v>
      </c>
      <c r="B13" s="3">
        <v>0.62</v>
      </c>
      <c r="C13" s="3">
        <v>45.7</v>
      </c>
      <c r="D13" s="3">
        <f t="shared" si="0"/>
        <v>5.6249999999999764E-3</v>
      </c>
      <c r="E13" s="3">
        <f t="shared" si="1"/>
        <v>21.808899999999948</v>
      </c>
      <c r="F13" s="3">
        <f t="shared" si="2"/>
        <v>28.334000000000003</v>
      </c>
    </row>
    <row r="14" spans="1:6">
      <c r="A14" s="3">
        <v>13</v>
      </c>
      <c r="B14" s="3">
        <v>0.69</v>
      </c>
      <c r="C14" s="3">
        <v>49.6</v>
      </c>
      <c r="D14" s="3">
        <f t="shared" si="0"/>
        <v>2.4999999999998934E-5</v>
      </c>
      <c r="E14" s="3">
        <f t="shared" si="1"/>
        <v>0.59289999999999388</v>
      </c>
      <c r="F14" s="3">
        <f t="shared" si="2"/>
        <v>34.223999999999997</v>
      </c>
    </row>
    <row r="15" spans="1:6">
      <c r="A15" s="3">
        <v>14</v>
      </c>
      <c r="B15" s="3">
        <v>0.72</v>
      </c>
      <c r="C15" s="3">
        <v>49.4</v>
      </c>
      <c r="D15" s="3">
        <f t="shared" si="0"/>
        <v>6.2500000000000663E-4</v>
      </c>
      <c r="E15" s="3">
        <f t="shared" si="1"/>
        <v>0.94089999999999785</v>
      </c>
      <c r="F15" s="3">
        <f t="shared" si="2"/>
        <v>35.567999999999998</v>
      </c>
    </row>
    <row r="16" spans="1:6">
      <c r="A16" s="3">
        <v>15</v>
      </c>
      <c r="B16" s="3">
        <v>0.66</v>
      </c>
      <c r="C16" s="3">
        <v>49.5</v>
      </c>
      <c r="D16" s="3">
        <f t="shared" si="0"/>
        <v>1.2249999999999867E-3</v>
      </c>
      <c r="E16" s="3">
        <f t="shared" si="1"/>
        <v>0.75689999999999558</v>
      </c>
      <c r="F16" s="3">
        <f t="shared" si="2"/>
        <v>32.67</v>
      </c>
    </row>
    <row r="17" spans="1:6">
      <c r="A17" s="3">
        <v>16</v>
      </c>
      <c r="B17" s="3">
        <v>0.69</v>
      </c>
      <c r="C17" s="3">
        <v>51.7</v>
      </c>
      <c r="D17" s="3">
        <f t="shared" si="0"/>
        <v>2.4999999999998934E-5</v>
      </c>
      <c r="E17" s="3">
        <f t="shared" si="1"/>
        <v>1.7689000000000143</v>
      </c>
      <c r="F17" s="3">
        <f t="shared" si="2"/>
        <v>35.673000000000002</v>
      </c>
    </row>
    <row r="18" spans="1:6">
      <c r="A18" s="3">
        <v>17</v>
      </c>
      <c r="B18" s="3">
        <v>0.65</v>
      </c>
      <c r="C18" s="3">
        <v>43.6</v>
      </c>
      <c r="D18" s="3">
        <f t="shared" si="0"/>
        <v>2.0249999999999834E-3</v>
      </c>
      <c r="E18" s="3">
        <f t="shared" si="1"/>
        <v>45.832899999999945</v>
      </c>
      <c r="F18" s="3">
        <f t="shared" si="2"/>
        <v>28.340000000000003</v>
      </c>
    </row>
    <row r="19" spans="1:6">
      <c r="A19" s="3">
        <v>18</v>
      </c>
      <c r="B19" s="3">
        <v>0.68</v>
      </c>
      <c r="C19" s="3">
        <v>51.5</v>
      </c>
      <c r="D19" s="3">
        <f t="shared" si="0"/>
        <v>2.2499999999999373E-4</v>
      </c>
      <c r="E19" s="3">
        <f t="shared" si="1"/>
        <v>1.2769000000000057</v>
      </c>
      <c r="F19" s="3">
        <f t="shared" si="2"/>
        <v>35.020000000000003</v>
      </c>
    </row>
    <row r="20" spans="1:6">
      <c r="A20" s="3">
        <v>19</v>
      </c>
      <c r="B20" s="3">
        <v>0.71</v>
      </c>
      <c r="C20" s="3">
        <v>46.6</v>
      </c>
      <c r="D20" s="3">
        <f t="shared" si="0"/>
        <v>2.2500000000000373E-4</v>
      </c>
      <c r="E20" s="3">
        <f t="shared" si="1"/>
        <v>14.212899999999969</v>
      </c>
      <c r="F20" s="3">
        <f t="shared" si="2"/>
        <v>33.085999999999999</v>
      </c>
    </row>
    <row r="21" spans="1:6">
      <c r="A21" s="3">
        <v>20</v>
      </c>
      <c r="B21" s="3">
        <v>0.67</v>
      </c>
      <c r="C21" s="3">
        <v>43.8</v>
      </c>
      <c r="D21" s="3">
        <f t="shared" si="0"/>
        <v>6.2499999999999004E-4</v>
      </c>
      <c r="E21" s="3">
        <f t="shared" si="1"/>
        <v>43.164900000000003</v>
      </c>
      <c r="F21" s="3">
        <f t="shared" si="2"/>
        <v>29.346</v>
      </c>
    </row>
    <row r="22" spans="1:6">
      <c r="A22" s="3" t="s">
        <v>42</v>
      </c>
      <c r="B22" s="3">
        <f>SUM(B2:B21)</f>
        <v>13.899999999999997</v>
      </c>
      <c r="C22" s="3">
        <f>SUM(C2:C21)</f>
        <v>1007.4</v>
      </c>
      <c r="D22" s="3">
        <f t="shared" ref="D22:F22" si="3">SUM(D2:D21)</f>
        <v>2.5899999999999979E-2</v>
      </c>
      <c r="E22" s="3">
        <f t="shared" si="3"/>
        <v>309.28199999999998</v>
      </c>
      <c r="F22" s="3">
        <f t="shared" si="3"/>
        <v>702.31399999999996</v>
      </c>
    </row>
    <row r="23" spans="1:6">
      <c r="A23" s="3" t="s">
        <v>53</v>
      </c>
      <c r="B23" s="3">
        <f>B22/20</f>
        <v>0.69499999999999984</v>
      </c>
      <c r="C23" s="3">
        <f>C22/20</f>
        <v>50.37</v>
      </c>
    </row>
    <row r="24" spans="1:6">
      <c r="D24" s="3" t="s">
        <v>55</v>
      </c>
      <c r="E24" s="3">
        <f>SQRT(1/20*D22)</f>
        <v>3.598610843089315E-2</v>
      </c>
    </row>
    <row r="25" spans="1:6">
      <c r="A25" s="3" t="s">
        <v>54</v>
      </c>
      <c r="B25" s="3">
        <f>(F22-20*B23*C23)/(20*E24*E25)</f>
        <v>0.76706579808690134</v>
      </c>
      <c r="D25" s="3" t="s">
        <v>56</v>
      </c>
      <c r="E25" s="3">
        <f>SQRT(1/20*E22)</f>
        <v>3.9324419894004796</v>
      </c>
    </row>
    <row r="26" spans="1:6">
      <c r="A26" s="11" t="s">
        <v>54</v>
      </c>
      <c r="B26" s="3">
        <v>0.45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D7" sqref="D7"/>
    </sheetView>
  </sheetViews>
  <sheetFormatPr defaultRowHeight="15"/>
  <cols>
    <col min="2" max="2" width="10.140625" customWidth="1"/>
    <col min="3" max="3" width="10.42578125" customWidth="1"/>
    <col min="4" max="4" width="12.57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2.99</v>
      </c>
      <c r="B2">
        <v>2.66</v>
      </c>
      <c r="C2">
        <v>2.63</v>
      </c>
      <c r="D2">
        <v>2.56</v>
      </c>
      <c r="E2">
        <v>2.4</v>
      </c>
      <c r="F2">
        <v>2.2200000000000002</v>
      </c>
      <c r="G2">
        <v>1.97</v>
      </c>
      <c r="H2">
        <v>1.72</v>
      </c>
      <c r="I2">
        <v>1.56</v>
      </c>
      <c r="J2">
        <v>1.42</v>
      </c>
    </row>
    <row r="4" spans="1:10" ht="71.25" customHeight="1">
      <c r="A4" s="1" t="s">
        <v>10</v>
      </c>
      <c r="B4" s="2" t="s">
        <v>13</v>
      </c>
      <c r="C4" s="2" t="s">
        <v>12</v>
      </c>
      <c r="D4" s="2" t="s">
        <v>11</v>
      </c>
      <c r="E4" s="6" t="s">
        <v>17</v>
      </c>
    </row>
    <row r="5" spans="1:10">
      <c r="A5" s="3" t="s">
        <v>0</v>
      </c>
      <c r="B5" s="3">
        <v>2.99</v>
      </c>
      <c r="C5" s="3"/>
      <c r="D5" s="3"/>
      <c r="E5" s="7">
        <f>D15/8</f>
        <v>1.117326206013459</v>
      </c>
    </row>
    <row r="6" spans="1:10">
      <c r="A6" s="3" t="s">
        <v>1</v>
      </c>
      <c r="B6" s="3">
        <v>2.66</v>
      </c>
      <c r="C6" s="3">
        <f>AVERAGE(B5:B7)</f>
        <v>2.7600000000000002</v>
      </c>
      <c r="D6" s="3">
        <f>(ABS(B6-C6)/B6)*100</f>
        <v>3.7593984962406046</v>
      </c>
    </row>
    <row r="7" spans="1:10">
      <c r="A7" s="3" t="s">
        <v>2</v>
      </c>
      <c r="B7" s="3">
        <v>2.63</v>
      </c>
      <c r="C7" s="3">
        <f>AVERAGE(B6:B8)</f>
        <v>2.6166666666666667</v>
      </c>
      <c r="D7" s="3">
        <f t="shared" ref="D6:D13" si="0">(ABS(B7-C7)/B7)*100</f>
        <v>0.50697084917616719</v>
      </c>
    </row>
    <row r="8" spans="1:10">
      <c r="A8" s="3" t="s">
        <v>3</v>
      </c>
      <c r="B8" s="3">
        <v>2.56</v>
      </c>
      <c r="C8" s="3">
        <f>AVERAGE(B7:B9)</f>
        <v>2.5299999999999998</v>
      </c>
      <c r="D8" s="3">
        <f t="shared" si="0"/>
        <v>1.1718750000000098</v>
      </c>
    </row>
    <row r="9" spans="1:10">
      <c r="A9" s="3" t="s">
        <v>4</v>
      </c>
      <c r="B9" s="3">
        <v>2.4</v>
      </c>
      <c r="C9" s="3">
        <f>AVERAGE(B8:B10)</f>
        <v>2.3933333333333331</v>
      </c>
      <c r="D9" s="3">
        <f>(ABS(B9-C9)/B9)*100</f>
        <v>0.27777777777778423</v>
      </c>
    </row>
    <row r="10" spans="1:10">
      <c r="A10" s="3" t="s">
        <v>5</v>
      </c>
      <c r="B10" s="3">
        <v>2.2200000000000002</v>
      </c>
      <c r="C10" s="3">
        <f t="shared" ref="C10:C16" si="1">AVERAGE(B9:B11)</f>
        <v>2.1966666666666668</v>
      </c>
      <c r="D10" s="3">
        <f t="shared" si="0"/>
        <v>1.0510510510510553</v>
      </c>
    </row>
    <row r="11" spans="1:10">
      <c r="A11" s="3" t="s">
        <v>6</v>
      </c>
      <c r="B11" s="3">
        <v>1.97</v>
      </c>
      <c r="C11" s="3">
        <f t="shared" si="1"/>
        <v>1.97</v>
      </c>
      <c r="D11" s="3">
        <f t="shared" si="0"/>
        <v>0</v>
      </c>
    </row>
    <row r="12" spans="1:10">
      <c r="A12" s="3" t="s">
        <v>7</v>
      </c>
      <c r="B12" s="3">
        <v>1.72</v>
      </c>
      <c r="C12" s="3">
        <f t="shared" si="1"/>
        <v>1.75</v>
      </c>
      <c r="D12" s="3">
        <f t="shared" si="0"/>
        <v>1.7441860465116297</v>
      </c>
    </row>
    <row r="13" spans="1:10">
      <c r="A13" s="3" t="s">
        <v>8</v>
      </c>
      <c r="B13" s="3">
        <v>1.56</v>
      </c>
      <c r="C13" s="3">
        <f t="shared" si="1"/>
        <v>1.5666666666666667</v>
      </c>
      <c r="D13" s="3">
        <f t="shared" si="0"/>
        <v>0.42735042735042295</v>
      </c>
    </row>
    <row r="14" spans="1:10">
      <c r="A14" s="3" t="s">
        <v>9</v>
      </c>
      <c r="B14" s="3">
        <v>1.42</v>
      </c>
      <c r="C14" s="3"/>
      <c r="D14" s="3"/>
    </row>
    <row r="15" spans="1:10">
      <c r="A15" s="5" t="s">
        <v>14</v>
      </c>
      <c r="D15" s="5">
        <f>SUM(D6:D13)</f>
        <v>8.938609648107672</v>
      </c>
    </row>
    <row r="16" spans="1:10">
      <c r="A16" s="4" t="s">
        <v>15</v>
      </c>
      <c r="B16" s="4">
        <f>C13+1/3*(B14-B13)</f>
        <v>1.52</v>
      </c>
      <c r="C16" s="4">
        <f>AVERAGE(B14:B17)</f>
        <v>0.99111111111111105</v>
      </c>
      <c r="D16" s="4">
        <f>ABS(B16-C16)/B16*100</f>
        <v>34.795321637426909</v>
      </c>
    </row>
    <row r="17" spans="1:4">
      <c r="A17" s="4" t="s">
        <v>16</v>
      </c>
      <c r="B17" s="4">
        <f>C14+1/3*(B16-B14)</f>
        <v>3.3333333333333361E-2</v>
      </c>
      <c r="C17" s="4">
        <f>AVERAGE(B16:B18)</f>
        <v>0.68296296296296299</v>
      </c>
      <c r="D17" s="4">
        <f>ABS(B17-C17)/B17*100</f>
        <v>1948.8888888888873</v>
      </c>
    </row>
    <row r="18" spans="1:4">
      <c r="A18" s="4" t="s">
        <v>0</v>
      </c>
      <c r="B18" s="4">
        <f>C16+1/3*(B17-B16)</f>
        <v>0.49555555555555553</v>
      </c>
      <c r="C18" s="4"/>
      <c r="D18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E5" sqref="E5:F5"/>
    </sheetView>
  </sheetViews>
  <sheetFormatPr defaultRowHeight="15"/>
  <cols>
    <col min="1" max="1" width="13.85546875" customWidth="1"/>
  </cols>
  <sheetData>
    <row r="1" spans="1:16" ht="38.25" customHeight="1">
      <c r="A1" s="13" t="s">
        <v>18</v>
      </c>
      <c r="B1" s="13" t="s">
        <v>19</v>
      </c>
      <c r="C1" s="13" t="s">
        <v>20</v>
      </c>
    </row>
    <row r="2" spans="1:16">
      <c r="A2" s="3">
        <f>2/11</f>
        <v>0.18181818181818182</v>
      </c>
      <c r="B2" s="3">
        <f>SUM(G3:P3)/10</f>
        <v>2.2130000000000001</v>
      </c>
      <c r="C2" s="3">
        <f>G3</f>
        <v>2.99</v>
      </c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</row>
    <row r="3" spans="1:16">
      <c r="G3" s="3">
        <v>2.99</v>
      </c>
      <c r="H3" s="3">
        <v>2.66</v>
      </c>
      <c r="I3" s="3">
        <v>2.63</v>
      </c>
      <c r="J3" s="3">
        <v>2.56</v>
      </c>
      <c r="K3" s="3">
        <v>2.4</v>
      </c>
      <c r="L3" s="3">
        <v>2.2200000000000002</v>
      </c>
      <c r="M3" s="3">
        <v>1.97</v>
      </c>
      <c r="N3" s="3">
        <v>1.72</v>
      </c>
      <c r="O3" s="3">
        <v>1.56</v>
      </c>
      <c r="P3" s="3">
        <v>1.42</v>
      </c>
    </row>
    <row r="5" spans="1:16" ht="60.75" customHeight="1">
      <c r="A5" s="8" t="s">
        <v>10</v>
      </c>
      <c r="B5" s="9" t="s">
        <v>13</v>
      </c>
      <c r="C5" s="9" t="s">
        <v>23</v>
      </c>
      <c r="D5" s="9"/>
      <c r="E5" s="9" t="s">
        <v>24</v>
      </c>
      <c r="F5" s="9"/>
      <c r="G5" s="8" t="s">
        <v>17</v>
      </c>
      <c r="H5" s="8"/>
    </row>
    <row r="6" spans="1:16" ht="16.5" customHeight="1">
      <c r="A6" s="8"/>
      <c r="B6" s="9"/>
      <c r="C6" s="3" t="s">
        <v>21</v>
      </c>
      <c r="D6" s="3" t="s">
        <v>22</v>
      </c>
      <c r="E6" s="3" t="s">
        <v>21</v>
      </c>
      <c r="F6" s="3" t="s">
        <v>22</v>
      </c>
      <c r="G6" s="3" t="s">
        <v>21</v>
      </c>
      <c r="H6" s="3" t="s">
        <v>22</v>
      </c>
    </row>
    <row r="7" spans="1:16">
      <c r="A7" s="3" t="s">
        <v>0</v>
      </c>
      <c r="B7" s="10">
        <v>2.99</v>
      </c>
      <c r="C7" s="3">
        <f>$A$2*B7+(1-$A$2)*B2</f>
        <v>2.3542727272727273</v>
      </c>
      <c r="D7" s="3">
        <f>$A$2*B7+(1-$A$2)*C2</f>
        <v>2.99</v>
      </c>
      <c r="E7" s="3">
        <f>ABS(B7-C7)/B7*100</f>
        <v>21.261781696564309</v>
      </c>
      <c r="F7" s="3">
        <f>ABS(B7-D7)/B7*100</f>
        <v>0</v>
      </c>
      <c r="G7" s="3">
        <f>1/10*E17</f>
        <v>17.554600642037276</v>
      </c>
      <c r="H7" s="3">
        <f>1/10*F17</f>
        <v>21.894683456440326</v>
      </c>
    </row>
    <row r="8" spans="1:16">
      <c r="A8" s="3" t="s">
        <v>1</v>
      </c>
      <c r="B8" s="10">
        <v>2.66</v>
      </c>
      <c r="C8" s="3">
        <f>$A$2*B8+(1-$A$2)*C7</f>
        <v>2.4098595041322315</v>
      </c>
      <c r="D8" s="3">
        <f>$A$2*B8+(1-$A$2)*D7</f>
        <v>2.93</v>
      </c>
      <c r="E8" s="3">
        <f t="shared" ref="E8:E19" si="0">ABS(B8-C8)/B8*100</f>
        <v>9.4037780401416775</v>
      </c>
      <c r="F8" s="3">
        <f t="shared" ref="F8:F16" si="1">ABS(B8-D8)/B8*100</f>
        <v>10.150375939849624</v>
      </c>
    </row>
    <row r="9" spans="1:16">
      <c r="A9" s="3" t="s">
        <v>2</v>
      </c>
      <c r="B9" s="10">
        <v>2.63</v>
      </c>
      <c r="C9" s="3">
        <f t="shared" ref="C9:C19" si="2">$A$2*B9+(1-$A$2)*C8</f>
        <v>2.449885048835462</v>
      </c>
      <c r="D9" s="3">
        <f t="shared" ref="D9:D19" si="3">$A$2*B9+(1-$A$2)*D8</f>
        <v>2.8754545454545455</v>
      </c>
      <c r="E9" s="3">
        <f t="shared" si="0"/>
        <v>6.8484772305907953</v>
      </c>
      <c r="F9" s="3">
        <f t="shared" si="1"/>
        <v>9.3328724507431797</v>
      </c>
    </row>
    <row r="10" spans="1:16">
      <c r="A10" s="3" t="s">
        <v>3</v>
      </c>
      <c r="B10" s="10">
        <v>2.56</v>
      </c>
      <c r="C10" s="3">
        <f t="shared" si="2"/>
        <v>2.4699059490471957</v>
      </c>
      <c r="D10" s="3">
        <f t="shared" si="3"/>
        <v>2.8180991735537186</v>
      </c>
      <c r="E10" s="3">
        <f t="shared" si="0"/>
        <v>3.5192988653439188</v>
      </c>
      <c r="F10" s="3">
        <f t="shared" si="1"/>
        <v>10.081998966942132</v>
      </c>
    </row>
    <row r="11" spans="1:16">
      <c r="A11" s="3" t="s">
        <v>4</v>
      </c>
      <c r="B11" s="10">
        <v>2.4</v>
      </c>
      <c r="C11" s="3">
        <f t="shared" si="2"/>
        <v>2.45719577649316</v>
      </c>
      <c r="D11" s="3">
        <f t="shared" si="3"/>
        <v>2.7420811419984972</v>
      </c>
      <c r="E11" s="3">
        <f t="shared" si="0"/>
        <v>2.3831573538816708</v>
      </c>
      <c r="F11" s="3">
        <f t="shared" si="1"/>
        <v>14.253380916604053</v>
      </c>
    </row>
    <row r="12" spans="1:16">
      <c r="A12" s="3" t="s">
        <v>5</v>
      </c>
      <c r="B12" s="10">
        <v>2.2200000000000002</v>
      </c>
      <c r="C12" s="3">
        <f t="shared" si="2"/>
        <v>2.414069271676222</v>
      </c>
      <c r="D12" s="3">
        <f t="shared" si="3"/>
        <v>2.6471572979987705</v>
      </c>
      <c r="E12" s="3">
        <f t="shared" si="0"/>
        <v>8.7418590845144948</v>
      </c>
      <c r="F12" s="3">
        <f t="shared" si="1"/>
        <v>19.241319729674338</v>
      </c>
    </row>
    <row r="13" spans="1:16">
      <c r="A13" s="3" t="s">
        <v>6</v>
      </c>
      <c r="B13" s="10">
        <v>1.97</v>
      </c>
      <c r="C13" s="3">
        <f t="shared" si="2"/>
        <v>2.3333294040987269</v>
      </c>
      <c r="D13" s="3">
        <f t="shared" si="3"/>
        <v>2.5240377892717212</v>
      </c>
      <c r="E13" s="3">
        <f t="shared" si="0"/>
        <v>18.443116959326243</v>
      </c>
      <c r="F13" s="3">
        <f t="shared" si="1"/>
        <v>28.12374564831072</v>
      </c>
    </row>
    <row r="14" spans="1:16">
      <c r="A14" s="3" t="s">
        <v>7</v>
      </c>
      <c r="B14" s="10">
        <v>1.72</v>
      </c>
      <c r="C14" s="3">
        <f t="shared" si="2"/>
        <v>2.221814966989867</v>
      </c>
      <c r="D14" s="3">
        <f t="shared" si="3"/>
        <v>2.3778491003132265</v>
      </c>
      <c r="E14" s="3">
        <f t="shared" si="0"/>
        <v>29.175288778480642</v>
      </c>
      <c r="F14" s="3">
        <f t="shared" si="1"/>
        <v>38.247040715885262</v>
      </c>
    </row>
    <row r="15" spans="1:16">
      <c r="A15" s="3" t="s">
        <v>8</v>
      </c>
      <c r="B15" s="10">
        <v>1.56</v>
      </c>
      <c r="C15" s="3">
        <f t="shared" si="2"/>
        <v>2.1014849729917091</v>
      </c>
      <c r="D15" s="3">
        <f t="shared" si="3"/>
        <v>2.2291492638926398</v>
      </c>
      <c r="E15" s="3">
        <f t="shared" si="0"/>
        <v>34.710575191776222</v>
      </c>
      <c r="F15" s="3">
        <f t="shared" si="1"/>
        <v>42.894183582861523</v>
      </c>
    </row>
    <row r="16" spans="1:16">
      <c r="A16" s="3" t="s">
        <v>9</v>
      </c>
      <c r="B16" s="10">
        <v>1.42</v>
      </c>
      <c r="C16" s="3">
        <f>$A$2*B15+(1-$A$2)*C15</f>
        <v>2.0030331597204891</v>
      </c>
      <c r="D16" s="3">
        <f t="shared" si="3"/>
        <v>2.0820312159121599</v>
      </c>
      <c r="E16" s="3">
        <f t="shared" si="0"/>
        <v>41.058673219752762</v>
      </c>
      <c r="F16" s="3">
        <f t="shared" si="1"/>
        <v>46.621916613532392</v>
      </c>
    </row>
    <row r="17" spans="1:6">
      <c r="A17" s="11" t="s">
        <v>15</v>
      </c>
      <c r="B17" s="3"/>
      <c r="C17" s="3">
        <f>$A$2*B16+(1-$A$2)*C16</f>
        <v>1.8970271306803999</v>
      </c>
      <c r="D17" s="3">
        <f>$A$2*B16+(1-$A$2)*D16</f>
        <v>1.9616619039281309</v>
      </c>
      <c r="E17" s="12">
        <f>SUM(E7:E16)</f>
        <v>175.54600642037275</v>
      </c>
      <c r="F17" s="12">
        <f>SUM(F7:F16)</f>
        <v>218.94683456440325</v>
      </c>
    </row>
    <row r="18" spans="1:6">
      <c r="A18" s="11" t="s">
        <v>16</v>
      </c>
      <c r="B18" s="3"/>
      <c r="C18" s="3">
        <f>$A$2*B16+(1-$A$2)*C17</f>
        <v>1.8102949251021454</v>
      </c>
      <c r="D18" s="3">
        <f>$A$2*B16+(1-$A$2)*D17</f>
        <v>1.8631779213957431</v>
      </c>
    </row>
    <row r="19" spans="1:6">
      <c r="A19" s="11" t="s">
        <v>0</v>
      </c>
      <c r="B19" s="3"/>
      <c r="C19" s="3">
        <f>$A$2*B16+(1-$A$2)*C18</f>
        <v>1.7393322114472096</v>
      </c>
      <c r="D19" s="3">
        <f>$A$2*B16+(1-$A$2)*D18</f>
        <v>1.7826001175056079</v>
      </c>
    </row>
  </sheetData>
  <mergeCells count="5">
    <mergeCell ref="A5:A6"/>
    <mergeCell ref="B5:B6"/>
    <mergeCell ref="C5:D5"/>
    <mergeCell ref="E5:F5"/>
    <mergeCell ref="G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I8" sqref="I8"/>
    </sheetView>
  </sheetViews>
  <sheetFormatPr defaultRowHeight="15"/>
  <cols>
    <col min="2" max="2" width="13.28515625" customWidth="1"/>
    <col min="7" max="7" width="16" customWidth="1"/>
  </cols>
  <sheetData>
    <row r="1" spans="1:8" ht="60" customHeight="1">
      <c r="A1" s="2" t="s">
        <v>10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24</v>
      </c>
      <c r="H1" s="2" t="s">
        <v>17</v>
      </c>
    </row>
    <row r="2" spans="1:8">
      <c r="A2" s="3" t="s">
        <v>30</v>
      </c>
      <c r="B2" s="3">
        <v>2.99</v>
      </c>
      <c r="C2" s="3">
        <v>1</v>
      </c>
      <c r="D2" s="3">
        <f>B2*C2</f>
        <v>2.99</v>
      </c>
      <c r="E2" s="3">
        <f>C2^2</f>
        <v>1</v>
      </c>
      <c r="F2" s="3">
        <f>$B$13*C2+$B$14</f>
        <v>2.9856363636363632</v>
      </c>
      <c r="G2" s="3">
        <f>ABS(B2-F2)/B2*100</f>
        <v>0.1459410155062546</v>
      </c>
      <c r="H2" s="3">
        <f>G12/10</f>
        <v>2.750641750367115</v>
      </c>
    </row>
    <row r="3" spans="1:8">
      <c r="A3" s="3" t="s">
        <v>31</v>
      </c>
      <c r="B3" s="3">
        <v>2.66</v>
      </c>
      <c r="C3" s="3">
        <v>2</v>
      </c>
      <c r="D3" s="3">
        <f t="shared" ref="D3:D11" si="0">B3*C3</f>
        <v>5.32</v>
      </c>
      <c r="E3" s="3">
        <f t="shared" ref="E3:E11" si="1">C3^2</f>
        <v>4</v>
      </c>
      <c r="F3" s="3">
        <f t="shared" ref="F3:G12" si="2">$B$13*C3+$B$14</f>
        <v>2.8139393939393935</v>
      </c>
      <c r="G3" s="3">
        <f>ABS(B3-F3)/B3*100</f>
        <v>5.7871952608794501</v>
      </c>
    </row>
    <row r="4" spans="1:8">
      <c r="A4" s="3" t="s">
        <v>32</v>
      </c>
      <c r="B4" s="3">
        <v>2.63</v>
      </c>
      <c r="C4" s="3">
        <v>3</v>
      </c>
      <c r="D4" s="3">
        <f t="shared" si="0"/>
        <v>7.89</v>
      </c>
      <c r="E4" s="3">
        <f t="shared" si="1"/>
        <v>9</v>
      </c>
      <c r="F4" s="3">
        <f t="shared" si="2"/>
        <v>2.6422424242424238</v>
      </c>
      <c r="G4" s="3">
        <f t="shared" ref="G4:G11" si="3">ABS(B4-F4)/B4*100</f>
        <v>0.46549141606174693</v>
      </c>
    </row>
    <row r="5" spans="1:8">
      <c r="A5" s="3" t="s">
        <v>33</v>
      </c>
      <c r="B5" s="3">
        <v>2.56</v>
      </c>
      <c r="C5" s="3">
        <v>4</v>
      </c>
      <c r="D5" s="3">
        <f t="shared" si="0"/>
        <v>10.24</v>
      </c>
      <c r="E5" s="3">
        <f t="shared" si="1"/>
        <v>16</v>
      </c>
      <c r="F5" s="3">
        <f t="shared" si="2"/>
        <v>2.4705454545454546</v>
      </c>
      <c r="G5" s="3">
        <f t="shared" si="3"/>
        <v>3.4943181818181817</v>
      </c>
    </row>
    <row r="6" spans="1:8">
      <c r="A6" s="3" t="s">
        <v>34</v>
      </c>
      <c r="B6" s="3">
        <v>2.4</v>
      </c>
      <c r="C6" s="3">
        <v>5</v>
      </c>
      <c r="D6" s="3">
        <f t="shared" si="0"/>
        <v>12</v>
      </c>
      <c r="E6" s="3">
        <f t="shared" si="1"/>
        <v>25</v>
      </c>
      <c r="F6" s="3">
        <f t="shared" si="2"/>
        <v>2.2988484848484849</v>
      </c>
      <c r="G6" s="3">
        <f t="shared" si="3"/>
        <v>4.2146464646464583</v>
      </c>
    </row>
    <row r="7" spans="1:8">
      <c r="A7" s="3" t="s">
        <v>35</v>
      </c>
      <c r="B7" s="3">
        <v>2.2200000000000002</v>
      </c>
      <c r="C7" s="3">
        <v>6</v>
      </c>
      <c r="D7" s="3">
        <f t="shared" si="0"/>
        <v>13.32</v>
      </c>
      <c r="E7" s="3">
        <f t="shared" si="1"/>
        <v>36</v>
      </c>
      <c r="F7" s="3">
        <f t="shared" si="2"/>
        <v>2.1271515151515152</v>
      </c>
      <c r="G7" s="3">
        <f t="shared" si="3"/>
        <v>4.1823641823641875</v>
      </c>
    </row>
    <row r="8" spans="1:8">
      <c r="A8" s="3" t="s">
        <v>36</v>
      </c>
      <c r="B8" s="3">
        <v>1.97</v>
      </c>
      <c r="C8" s="3">
        <v>7</v>
      </c>
      <c r="D8" s="3">
        <f t="shared" si="0"/>
        <v>13.79</v>
      </c>
      <c r="E8" s="3">
        <f t="shared" si="1"/>
        <v>49</v>
      </c>
      <c r="F8" s="3">
        <f t="shared" si="2"/>
        <v>1.9554545454545458</v>
      </c>
      <c r="G8" s="3">
        <f t="shared" si="3"/>
        <v>0.7383479464697561</v>
      </c>
    </row>
    <row r="9" spans="1:8">
      <c r="A9" s="3" t="s">
        <v>37</v>
      </c>
      <c r="B9" s="3">
        <v>1.72</v>
      </c>
      <c r="C9" s="3">
        <v>8</v>
      </c>
      <c r="D9" s="3">
        <f t="shared" si="0"/>
        <v>13.76</v>
      </c>
      <c r="E9" s="3">
        <f t="shared" si="1"/>
        <v>64</v>
      </c>
      <c r="F9" s="3">
        <f t="shared" si="2"/>
        <v>1.7837575757575761</v>
      </c>
      <c r="G9" s="3">
        <f t="shared" si="3"/>
        <v>3.7068357998590771</v>
      </c>
    </row>
    <row r="10" spans="1:8">
      <c r="A10" s="3" t="s">
        <v>38</v>
      </c>
      <c r="B10" s="3">
        <v>1.56</v>
      </c>
      <c r="C10" s="3">
        <v>9</v>
      </c>
      <c r="D10" s="3">
        <f t="shared" si="0"/>
        <v>14.040000000000001</v>
      </c>
      <c r="E10" s="3">
        <f t="shared" si="1"/>
        <v>81</v>
      </c>
      <c r="F10" s="3">
        <f t="shared" si="2"/>
        <v>1.6120606060606064</v>
      </c>
      <c r="G10" s="3">
        <f t="shared" si="3"/>
        <v>3.3372183372183564</v>
      </c>
    </row>
    <row r="11" spans="1:8">
      <c r="A11" s="3" t="s">
        <v>39</v>
      </c>
      <c r="B11" s="3">
        <v>1.42</v>
      </c>
      <c r="C11" s="3">
        <v>10</v>
      </c>
      <c r="D11" s="3">
        <f t="shared" si="0"/>
        <v>14.2</v>
      </c>
      <c r="E11" s="3">
        <f t="shared" si="1"/>
        <v>100</v>
      </c>
      <c r="F11" s="3">
        <f t="shared" si="2"/>
        <v>1.440363636363637</v>
      </c>
      <c r="G11" s="3">
        <f t="shared" si="3"/>
        <v>1.4340588988476781</v>
      </c>
    </row>
    <row r="12" spans="1:8">
      <c r="A12" s="3" t="s">
        <v>42</v>
      </c>
      <c r="B12" s="3">
        <f>SUM(B2:B11)</f>
        <v>22.130000000000003</v>
      </c>
      <c r="C12" s="3">
        <f t="shared" ref="C12:E12" si="4">SUM(C2:C11)</f>
        <v>55</v>
      </c>
      <c r="D12" s="3">
        <f t="shared" si="4"/>
        <v>107.55000000000001</v>
      </c>
      <c r="E12" s="3">
        <f t="shared" si="4"/>
        <v>385</v>
      </c>
      <c r="F12" s="3">
        <f t="shared" ref="F12" si="5">SUM(F2:F11)</f>
        <v>22.130000000000003</v>
      </c>
      <c r="G12" s="3">
        <f t="shared" ref="G12" si="6">SUM(G2:G11)</f>
        <v>27.506417503671148</v>
      </c>
    </row>
    <row r="13" spans="1:8">
      <c r="A13" s="14" t="s">
        <v>40</v>
      </c>
      <c r="B13" s="14">
        <f>(D12-(C12*B12)/10)/(E12-C12^2/10)</f>
        <v>-0.1716969696969696</v>
      </c>
    </row>
    <row r="14" spans="1:8">
      <c r="A14" s="3" t="s">
        <v>41</v>
      </c>
      <c r="B14" s="3">
        <f>B12/10-B13*C12/10</f>
        <v>3.1573333333333329</v>
      </c>
    </row>
    <row r="15" spans="1:8">
      <c r="A15" s="3" t="s">
        <v>43</v>
      </c>
      <c r="B15" s="3">
        <f>$B$13*C15+$B$14</f>
        <v>1.2686666666666673</v>
      </c>
      <c r="C15" s="3">
        <v>11</v>
      </c>
    </row>
    <row r="16" spans="1:8">
      <c r="A16" s="3" t="s">
        <v>44</v>
      </c>
      <c r="B16" s="3">
        <f>$B$13*C16+$B$14</f>
        <v>1.0969696969696976</v>
      </c>
      <c r="C16" s="3">
        <v>12</v>
      </c>
    </row>
    <row r="17" spans="1:3">
      <c r="A17" s="3" t="s">
        <v>30</v>
      </c>
      <c r="B17" s="3">
        <f>$B$13*C17+$B$14</f>
        <v>0.92527272727272791</v>
      </c>
      <c r="C17" s="3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1.1</vt:lpstr>
      <vt:lpstr>1.2</vt:lpstr>
      <vt:lpstr>2.1</vt:lpstr>
      <vt:lpstr>2.2</vt:lpstr>
      <vt:lpstr>2.3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</dc:creator>
  <cp:lastModifiedBy>Елизавета</cp:lastModifiedBy>
  <dcterms:created xsi:type="dcterms:W3CDTF">2020-06-02T14:31:21Z</dcterms:created>
  <dcterms:modified xsi:type="dcterms:W3CDTF">2020-06-02T21:08:59Z</dcterms:modified>
</cp:coreProperties>
</file>