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 activeTab="1"/>
  </bookViews>
  <sheets>
    <sheet name="1" sheetId="1" r:id="rId1"/>
    <sheet name="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G2" i="2"/>
  <c r="C5" i="1"/>
  <c r="M11" i="2"/>
  <c r="M2"/>
  <c r="D26"/>
  <c r="E26"/>
  <c r="D20"/>
  <c r="B27"/>
  <c r="B25"/>
  <c r="B26"/>
  <c r="M12"/>
  <c r="I17"/>
  <c r="D28" s="1"/>
  <c r="D21"/>
  <c r="F18"/>
  <c r="B28"/>
  <c r="D18"/>
  <c r="E18"/>
  <c r="C18"/>
  <c r="B18"/>
  <c r="J17"/>
  <c r="C17"/>
  <c r="J21" s="1"/>
  <c r="B17"/>
  <c r="H20" s="1"/>
  <c r="F16"/>
  <c r="E16"/>
  <c r="D16"/>
  <c r="F15"/>
  <c r="E15"/>
  <c r="D15"/>
  <c r="F14"/>
  <c r="E14"/>
  <c r="D14"/>
  <c r="F13"/>
  <c r="E13"/>
  <c r="D13"/>
  <c r="F12"/>
  <c r="E12"/>
  <c r="D12"/>
  <c r="F11"/>
  <c r="E11"/>
  <c r="D11"/>
  <c r="F10"/>
  <c r="E10"/>
  <c r="D10"/>
  <c r="F9"/>
  <c r="E9"/>
  <c r="D9"/>
  <c r="F8"/>
  <c r="E8"/>
  <c r="D8"/>
  <c r="F7"/>
  <c r="E7"/>
  <c r="D7"/>
  <c r="F6"/>
  <c r="E6"/>
  <c r="D6"/>
  <c r="F5"/>
  <c r="E5"/>
  <c r="D5"/>
  <c r="F4"/>
  <c r="E4"/>
  <c r="D4"/>
  <c r="F3"/>
  <c r="E3"/>
  <c r="D3"/>
  <c r="F2"/>
  <c r="F17" s="1"/>
  <c r="J20" s="1"/>
  <c r="E2"/>
  <c r="E17" s="1"/>
  <c r="D2"/>
  <c r="D17" s="1"/>
  <c r="G20" s="1"/>
  <c r="B6" i="1"/>
  <c r="B5"/>
  <c r="B4"/>
  <c r="C4" s="1"/>
  <c r="B3"/>
  <c r="C3" s="1"/>
  <c r="G23" i="2" l="1" a="1"/>
  <c r="G21"/>
  <c r="C6" i="1"/>
  <c r="D6" s="1"/>
  <c r="E6" s="1"/>
  <c r="F6" s="1"/>
  <c r="G6" s="1"/>
  <c r="D5"/>
  <c r="E5" s="1"/>
  <c r="F5" s="1"/>
  <c r="G5" s="1"/>
  <c r="G23" i="2" l="1"/>
  <c r="J23" s="1" a="1"/>
  <c r="G24"/>
  <c r="H24"/>
  <c r="H23"/>
  <c r="J24" l="1"/>
  <c r="J23"/>
  <c r="G15" l="1"/>
  <c r="H15" s="1"/>
  <c r="G11"/>
  <c r="H11" s="1"/>
  <c r="G7"/>
  <c r="H7" s="1"/>
  <c r="G3"/>
  <c r="H3" s="1"/>
  <c r="G14"/>
  <c r="H14" s="1"/>
  <c r="G10"/>
  <c r="H10" s="1"/>
  <c r="G6"/>
  <c r="H6" s="1"/>
  <c r="G13"/>
  <c r="H13" s="1"/>
  <c r="G9"/>
  <c r="H9" s="1"/>
  <c r="G5"/>
  <c r="H5" s="1"/>
  <c r="G16"/>
  <c r="H16" s="1"/>
  <c r="G12"/>
  <c r="H12" s="1"/>
  <c r="G8"/>
  <c r="H8" s="1"/>
  <c r="G4"/>
  <c r="H4" s="1"/>
  <c r="I4" l="1"/>
  <c r="J4"/>
  <c r="J6"/>
  <c r="I6"/>
  <c r="I3"/>
  <c r="J3"/>
  <c r="I13"/>
  <c r="J13"/>
  <c r="J14"/>
  <c r="I14"/>
  <c r="I15"/>
  <c r="J15"/>
  <c r="I5"/>
  <c r="J5"/>
  <c r="G17"/>
  <c r="H2"/>
  <c r="I12"/>
  <c r="J12"/>
  <c r="I8"/>
  <c r="J8"/>
  <c r="I9"/>
  <c r="J9"/>
  <c r="J10"/>
  <c r="I10"/>
  <c r="I11"/>
  <c r="J11"/>
  <c r="I7"/>
  <c r="J7"/>
  <c r="I16"/>
  <c r="J16"/>
  <c r="J2" l="1"/>
  <c r="H17"/>
  <c r="I2"/>
</calcChain>
</file>

<file path=xl/sharedStrings.xml><?xml version="1.0" encoding="utf-8"?>
<sst xmlns="http://schemas.openxmlformats.org/spreadsheetml/2006/main" count="34" uniqueCount="30">
  <si>
    <t>y</t>
  </si>
  <si>
    <t>x</t>
  </si>
  <si>
    <t>hx</t>
  </si>
  <si>
    <t>hy</t>
  </si>
  <si>
    <t>№ п/п</t>
  </si>
  <si>
    <t>x2</t>
  </si>
  <si>
    <t>y2</t>
  </si>
  <si>
    <t>xy</t>
  </si>
  <si>
    <t>y'</t>
  </si>
  <si>
    <t>y-y'</t>
  </si>
  <si>
    <t>(y-y')2</t>
  </si>
  <si>
    <t>A=|(y-y')/y|</t>
  </si>
  <si>
    <t>Сумма</t>
  </si>
  <si>
    <t>b0=</t>
  </si>
  <si>
    <t>b1=</t>
  </si>
  <si>
    <t>Aср</t>
  </si>
  <si>
    <t>Среднее</t>
  </si>
  <si>
    <t>Э</t>
  </si>
  <si>
    <t>СКО x</t>
  </si>
  <si>
    <t>СКО y</t>
  </si>
  <si>
    <t>r</t>
  </si>
  <si>
    <t>r2</t>
  </si>
  <si>
    <t>tрасч</t>
  </si>
  <si>
    <t>tкр</t>
  </si>
  <si>
    <t>mb0</t>
  </si>
  <si>
    <t>Fрасч</t>
  </si>
  <si>
    <t>Fкр</t>
  </si>
  <si>
    <t>xp</t>
  </si>
  <si>
    <t>y'p</t>
  </si>
  <si>
    <t>https://drive.google.com/open?id=18TWW-YAPZU3kYgCiFaMqTHv53ot6sN9j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</si>
</sst>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10" fontId="0" fillId="0" borderId="1" xfId="1" applyNumberFormat="1" applyFont="1" applyBorder="1"/>
    <xf numFmtId="0" fontId="3" fillId="0" borderId="0" xfId="2" applyAlignment="1" applyProtection="1"/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7.7543963254593173E-2"/>
          <c:y val="5.1400554097404488E-2"/>
          <c:w val="0.86090726159230091"/>
          <c:h val="0.8326195683872849"/>
        </c:manualLayout>
      </c:layout>
      <c:scatterChart>
        <c:scatterStyle val="lineMarker"/>
        <c:ser>
          <c:idx val="1"/>
          <c:order val="0"/>
          <c:spPr>
            <a:ln w="28575">
              <a:noFill/>
            </a:ln>
          </c:spPr>
          <c:xVal>
            <c:numRef>
              <c:f>'1'!$B$2:$P$2</c:f>
              <c:numCache>
                <c:formatCode>General</c:formatCode>
                <c:ptCount val="15"/>
                <c:pt idx="0">
                  <c:v>33</c:v>
                </c:pt>
                <c:pt idx="1">
                  <c:v>40</c:v>
                </c:pt>
                <c:pt idx="2">
                  <c:v>36</c:v>
                </c:pt>
                <c:pt idx="3">
                  <c:v>60</c:v>
                </c:pt>
                <c:pt idx="4">
                  <c:v>55</c:v>
                </c:pt>
                <c:pt idx="5">
                  <c:v>80</c:v>
                </c:pt>
                <c:pt idx="6">
                  <c:v>95</c:v>
                </c:pt>
                <c:pt idx="7">
                  <c:v>70</c:v>
                </c:pt>
                <c:pt idx="8">
                  <c:v>48</c:v>
                </c:pt>
                <c:pt idx="9">
                  <c:v>53</c:v>
                </c:pt>
                <c:pt idx="10">
                  <c:v>95</c:v>
                </c:pt>
                <c:pt idx="11">
                  <c:v>75</c:v>
                </c:pt>
                <c:pt idx="12">
                  <c:v>63</c:v>
                </c:pt>
                <c:pt idx="13">
                  <c:v>112</c:v>
                </c:pt>
                <c:pt idx="14">
                  <c:v>70</c:v>
                </c:pt>
              </c:numCache>
            </c:numRef>
          </c:xVal>
          <c:yVal>
            <c:numRef>
              <c:f>'1'!$B$1:$P$1</c:f>
              <c:numCache>
                <c:formatCode>General</c:formatCode>
                <c:ptCount val="15"/>
                <c:pt idx="0">
                  <c:v>13.8</c:v>
                </c:pt>
                <c:pt idx="1">
                  <c:v>13.8</c:v>
                </c:pt>
                <c:pt idx="2">
                  <c:v>14</c:v>
                </c:pt>
                <c:pt idx="3">
                  <c:v>22.5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20.9</c:v>
                </c:pt>
                <c:pt idx="8">
                  <c:v>22</c:v>
                </c:pt>
                <c:pt idx="9">
                  <c:v>21.5</c:v>
                </c:pt>
                <c:pt idx="10">
                  <c:v>32</c:v>
                </c:pt>
                <c:pt idx="11">
                  <c:v>35</c:v>
                </c:pt>
                <c:pt idx="12">
                  <c:v>24</c:v>
                </c:pt>
                <c:pt idx="13">
                  <c:v>37.9</c:v>
                </c:pt>
                <c:pt idx="14">
                  <c:v>27.5</c:v>
                </c:pt>
              </c:numCache>
            </c:numRef>
          </c:yVal>
        </c:ser>
        <c:ser>
          <c:idx val="0"/>
          <c:order val="1"/>
          <c:marker>
            <c:symbol val="none"/>
          </c:marker>
          <c:xVal>
            <c:numRef>
              <c:f>'1'!$B$5:$G$5</c:f>
              <c:numCache>
                <c:formatCode>General</c:formatCode>
                <c:ptCount val="6"/>
                <c:pt idx="0">
                  <c:v>33</c:v>
                </c:pt>
                <c:pt idx="1">
                  <c:v>49</c:v>
                </c:pt>
                <c:pt idx="2">
                  <c:v>65</c:v>
                </c:pt>
                <c:pt idx="3">
                  <c:v>81</c:v>
                </c:pt>
                <c:pt idx="4">
                  <c:v>97</c:v>
                </c:pt>
                <c:pt idx="5">
                  <c:v>113</c:v>
                </c:pt>
              </c:numCache>
            </c:numRef>
          </c:xVal>
          <c:yVal>
            <c:numRef>
              <c:f>'1'!$B$6:$G$6</c:f>
              <c:numCache>
                <c:formatCode>General</c:formatCode>
                <c:ptCount val="6"/>
                <c:pt idx="0">
                  <c:v>13</c:v>
                </c:pt>
                <c:pt idx="1">
                  <c:v>18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38</c:v>
                </c:pt>
              </c:numCache>
            </c:numRef>
          </c:yVal>
        </c:ser>
        <c:axId val="47496576"/>
        <c:axId val="47658880"/>
      </c:scatterChart>
      <c:valAx>
        <c:axId val="47496576"/>
        <c:scaling>
          <c:orientation val="minMax"/>
        </c:scaling>
        <c:axPos val="b"/>
        <c:numFmt formatCode="General" sourceLinked="1"/>
        <c:tickLblPos val="nextTo"/>
        <c:crossAx val="47658880"/>
        <c:crosses val="autoZero"/>
        <c:crossBetween val="midCat"/>
      </c:valAx>
      <c:valAx>
        <c:axId val="47658880"/>
        <c:scaling>
          <c:orientation val="minMax"/>
        </c:scaling>
        <c:axPos val="l"/>
        <c:majorGridlines/>
        <c:numFmt formatCode="General" sourceLinked="1"/>
        <c:tickLblPos val="nextTo"/>
        <c:crossAx val="47496576"/>
        <c:crosses val="autoZero"/>
        <c:crossBetween val="midCat"/>
      </c:valAx>
    </c:plotArea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7</xdr:row>
      <xdr:rowOff>85725</xdr:rowOff>
    </xdr:from>
    <xdr:to>
      <xdr:col>7</xdr:col>
      <xdr:colOff>514350</xdr:colOff>
      <xdr:row>21</xdr:row>
      <xdr:rowOff>161925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171450</xdr:colOff>
      <xdr:row>8</xdr:row>
      <xdr:rowOff>57150</xdr:rowOff>
    </xdr:from>
    <xdr:to>
      <xdr:col>10</xdr:col>
      <xdr:colOff>504825</xdr:colOff>
      <xdr:row>10</xdr:row>
      <xdr:rowOff>123825</xdr:rowOff>
    </xdr:to>
    <xdr:sp macro="" textlink="">
      <xdr:nvSpPr>
        <xdr:cNvPr id="4" name="TextBox 3"/>
        <xdr:cNvSpPr txBox="1"/>
      </xdr:nvSpPr>
      <xdr:spPr>
        <a:xfrm>
          <a:off x="5657850" y="1581150"/>
          <a:ext cx="9429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ru-RU" sz="1100"/>
            <a:t>Программа</a:t>
          </a:r>
        </a:p>
      </xdr:txBody>
    </xdr:sp>
    <xdr:clientData/>
  </xdr:twoCellAnchor>
  <xdr:twoCellAnchor editAs="oneCell">
    <xdr:from>
      <xdr:col>18</xdr:col>
      <xdr:colOff>263769</xdr:colOff>
      <xdr:row>11</xdr:row>
      <xdr:rowOff>0</xdr:rowOff>
    </xdr:from>
    <xdr:to>
      <xdr:col>24</xdr:col>
      <xdr:colOff>447674</xdr:colOff>
      <xdr:row>28</xdr:row>
      <xdr:rowOff>28574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236569" y="2095500"/>
          <a:ext cx="3841505" cy="32670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112805</xdr:colOff>
      <xdr:row>11</xdr:row>
      <xdr:rowOff>19049</xdr:rowOff>
    </xdr:from>
    <xdr:to>
      <xdr:col>18</xdr:col>
      <xdr:colOff>66675</xdr:colOff>
      <xdr:row>36</xdr:row>
      <xdr:rowOff>8045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989605" y="2114549"/>
          <a:ext cx="6049870" cy="47514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24</xdr:row>
      <xdr:rowOff>95249</xdr:rowOff>
    </xdr:from>
    <xdr:to>
      <xdr:col>10</xdr:col>
      <xdr:colOff>295275</xdr:colOff>
      <xdr:row>30</xdr:row>
      <xdr:rowOff>152400</xdr:rowOff>
    </xdr:to>
    <xdr:sp macro="" textlink="">
      <xdr:nvSpPr>
        <xdr:cNvPr id="2" name="TextBox 1"/>
        <xdr:cNvSpPr txBox="1"/>
      </xdr:nvSpPr>
      <xdr:spPr>
        <a:xfrm>
          <a:off x="3857625" y="4667249"/>
          <a:ext cx="2533650" cy="1200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100"/>
            <a:t>H0</a:t>
          </a:r>
          <a:r>
            <a:rPr lang="ru-RU" sz="1100"/>
            <a:t>: коэффициент</a:t>
          </a:r>
          <a:r>
            <a:rPr lang="ru-RU" sz="1100" baseline="0"/>
            <a:t> корреляции в генеральной совокупности равен нулю, и изучаемый фактор не оказывает существенного влияния на результативный признак</a:t>
          </a:r>
        </a:p>
        <a:p>
          <a:pPr algn="ctr"/>
          <a:r>
            <a:rPr lang="en-US" sz="1100" baseline="0"/>
            <a:t>H0</a:t>
          </a:r>
          <a:r>
            <a:rPr lang="ru-RU" sz="1100" baseline="0"/>
            <a:t>:</a:t>
          </a:r>
          <a:r>
            <a:rPr lang="en-US" sz="1100" baseline="0"/>
            <a:t>rs=0, </a:t>
          </a:r>
          <a:r>
            <a:rPr lang="ru-RU" sz="1100" baseline="0"/>
            <a:t>при Н1: </a:t>
          </a:r>
          <a:r>
            <a:rPr lang="en-US" sz="1100" baseline="0"/>
            <a:t>rs!=0</a:t>
          </a:r>
          <a:endParaRPr lang="ru-RU" sz="1100"/>
        </a:p>
      </xdr:txBody>
    </xdr:sp>
    <xdr:clientData/>
  </xdr:twoCellAnchor>
  <xdr:twoCellAnchor>
    <xdr:from>
      <xdr:col>2</xdr:col>
      <xdr:colOff>19049</xdr:colOff>
      <xdr:row>21</xdr:row>
      <xdr:rowOff>95251</xdr:rowOff>
    </xdr:from>
    <xdr:to>
      <xdr:col>5</xdr:col>
      <xdr:colOff>600075</xdr:colOff>
      <xdr:row>24</xdr:row>
      <xdr:rowOff>152400</xdr:rowOff>
    </xdr:to>
    <xdr:sp macro="" textlink="">
      <xdr:nvSpPr>
        <xdr:cNvPr id="3" name="TextBox 2"/>
        <xdr:cNvSpPr txBox="1"/>
      </xdr:nvSpPr>
      <xdr:spPr>
        <a:xfrm>
          <a:off x="1238249" y="4095751"/>
          <a:ext cx="2409826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ru-RU" sz="1100"/>
            <a:t>Прямая</a:t>
          </a:r>
          <a:r>
            <a:rPr lang="ru-RU" sz="1100" baseline="0"/>
            <a:t> тесная связь, 85% различий в стоимости квартир объясняется вариацией их площади</a:t>
          </a:r>
          <a:endParaRPr lang="ru-RU" sz="1100"/>
        </a:p>
      </xdr:txBody>
    </xdr:sp>
    <xdr:clientData/>
  </xdr:twoCellAnchor>
  <xdr:twoCellAnchor>
    <xdr:from>
      <xdr:col>0</xdr:col>
      <xdr:colOff>371475</xdr:colOff>
      <xdr:row>29</xdr:row>
      <xdr:rowOff>76200</xdr:rowOff>
    </xdr:from>
    <xdr:to>
      <xdr:col>4</xdr:col>
      <xdr:colOff>571500</xdr:colOff>
      <xdr:row>33</xdr:row>
      <xdr:rowOff>38100</xdr:rowOff>
    </xdr:to>
    <xdr:sp macro="" textlink="">
      <xdr:nvSpPr>
        <xdr:cNvPr id="4" name="TextBox 3"/>
        <xdr:cNvSpPr txBox="1"/>
      </xdr:nvSpPr>
      <xdr:spPr>
        <a:xfrm>
          <a:off x="371475" y="5600700"/>
          <a:ext cx="263842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</a:t>
          </a:r>
          <a:r>
            <a:rPr lang="ru-RU" sz="1100"/>
            <a:t>расч</a:t>
          </a:r>
          <a:r>
            <a:rPr lang="en-US" sz="1100" baseline="0"/>
            <a:t> &gt; t</a:t>
          </a:r>
          <a:r>
            <a:rPr lang="ru-RU" sz="1100" baseline="0"/>
            <a:t>кр, коэффициент регрессии статистически значим. Н1 подтверждается</a:t>
          </a:r>
          <a:endParaRPr lang="ru-RU" sz="1100"/>
        </a:p>
      </xdr:txBody>
    </xdr:sp>
    <xdr:clientData/>
  </xdr:twoCellAnchor>
  <xdr:twoCellAnchor>
    <xdr:from>
      <xdr:col>10</xdr:col>
      <xdr:colOff>447675</xdr:colOff>
      <xdr:row>3</xdr:row>
      <xdr:rowOff>95249</xdr:rowOff>
    </xdr:from>
    <xdr:to>
      <xdr:col>13</xdr:col>
      <xdr:colOff>104775</xdr:colOff>
      <xdr:row>9</xdr:row>
      <xdr:rowOff>0</xdr:rowOff>
    </xdr:to>
    <xdr:sp macro="" textlink="">
      <xdr:nvSpPr>
        <xdr:cNvPr id="5" name="TextBox 4"/>
        <xdr:cNvSpPr txBox="1"/>
      </xdr:nvSpPr>
      <xdr:spPr>
        <a:xfrm>
          <a:off x="6543675" y="666749"/>
          <a:ext cx="1485900" cy="1047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F</a:t>
          </a:r>
          <a:r>
            <a:rPr lang="ru-RU" sz="1100"/>
            <a:t>расч </a:t>
          </a:r>
          <a:r>
            <a:rPr lang="en-US" sz="1100"/>
            <a:t>&gt; F</a:t>
          </a:r>
          <a:r>
            <a:rPr lang="ru-RU" sz="1100"/>
            <a:t>кр, уравнениерегрессии статистически</a:t>
          </a:r>
          <a:r>
            <a:rPr lang="ru-RU" sz="1100" baseline="0"/>
            <a:t> значимое или надежное</a:t>
          </a:r>
          <a:endParaRPr lang="ru-RU" sz="1100"/>
        </a:p>
      </xdr:txBody>
    </xdr:sp>
    <xdr:clientData/>
  </xdr:twoCellAnchor>
  <xdr:twoCellAnchor>
    <xdr:from>
      <xdr:col>10</xdr:col>
      <xdr:colOff>419100</xdr:colOff>
      <xdr:row>12</xdr:row>
      <xdr:rowOff>104775</xdr:rowOff>
    </xdr:from>
    <xdr:to>
      <xdr:col>13</xdr:col>
      <xdr:colOff>209550</xdr:colOff>
      <xdr:row>17</xdr:row>
      <xdr:rowOff>104775</xdr:rowOff>
    </xdr:to>
    <xdr:sp macro="" textlink="">
      <xdr:nvSpPr>
        <xdr:cNvPr id="7" name="TextBox 6"/>
        <xdr:cNvSpPr txBox="1"/>
      </xdr:nvSpPr>
      <xdr:spPr>
        <a:xfrm>
          <a:off x="6515100" y="2390775"/>
          <a:ext cx="161925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ru-RU" sz="1100"/>
            <a:t>При площади квартиры 78,8</a:t>
          </a:r>
          <a:r>
            <a:rPr lang="ru-RU" sz="1100" baseline="0"/>
            <a:t> м</a:t>
          </a:r>
          <a:r>
            <a:rPr lang="ru-RU" sz="1100" baseline="30000"/>
            <a:t>2 </a:t>
          </a:r>
          <a:r>
            <a:rPr lang="ru-RU" sz="1100" baseline="0"/>
            <a:t>возможная стоимость квартиры составляет 25,56 тыс. у. е.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18TWW-YAPZU3kYgCiFaMqTHv53ot6sN9j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workbookViewId="0">
      <selection activeCell="T9" sqref="T9"/>
    </sheetView>
  </sheetViews>
  <sheetFormatPr defaultRowHeight="15"/>
  <sheetData>
    <row r="1" spans="1:16">
      <c r="A1" s="1" t="s">
        <v>0</v>
      </c>
      <c r="B1" s="1">
        <v>13.8</v>
      </c>
      <c r="C1" s="1">
        <v>13.8</v>
      </c>
      <c r="D1" s="1">
        <v>14</v>
      </c>
      <c r="E1" s="1">
        <v>22.5</v>
      </c>
      <c r="F1" s="1">
        <v>24</v>
      </c>
      <c r="G1" s="1">
        <v>28</v>
      </c>
      <c r="H1" s="1">
        <v>32</v>
      </c>
      <c r="I1" s="1">
        <v>20.9</v>
      </c>
      <c r="J1" s="1">
        <v>22</v>
      </c>
      <c r="K1" s="1">
        <v>21.5</v>
      </c>
      <c r="L1" s="1">
        <v>32</v>
      </c>
      <c r="M1" s="1">
        <v>35</v>
      </c>
      <c r="N1" s="1">
        <v>24</v>
      </c>
      <c r="O1" s="1">
        <v>37.9</v>
      </c>
      <c r="P1" s="1">
        <v>27.5</v>
      </c>
    </row>
    <row r="2" spans="1:16">
      <c r="A2" s="1" t="s">
        <v>1</v>
      </c>
      <c r="B2" s="1">
        <v>33</v>
      </c>
      <c r="C2" s="1">
        <v>40</v>
      </c>
      <c r="D2" s="1">
        <v>36</v>
      </c>
      <c r="E2" s="1">
        <v>60</v>
      </c>
      <c r="F2" s="1">
        <v>55</v>
      </c>
      <c r="G2" s="1">
        <v>80</v>
      </c>
      <c r="H2" s="1">
        <v>95</v>
      </c>
      <c r="I2" s="1">
        <v>70</v>
      </c>
      <c r="J2" s="1">
        <v>48</v>
      </c>
      <c r="K2" s="1">
        <v>53</v>
      </c>
      <c r="L2" s="1">
        <v>95</v>
      </c>
      <c r="M2" s="1">
        <v>75</v>
      </c>
      <c r="N2" s="1">
        <v>63</v>
      </c>
      <c r="O2" s="1">
        <v>112</v>
      </c>
      <c r="P2" s="1">
        <v>70</v>
      </c>
    </row>
    <row r="3" spans="1:16">
      <c r="A3" s="3" t="s">
        <v>2</v>
      </c>
      <c r="B3" s="3">
        <f>(O2-B2)/5</f>
        <v>15.8</v>
      </c>
      <c r="C3" s="3">
        <f>ROUND(B3, 0)</f>
        <v>16</v>
      </c>
    </row>
    <row r="4" spans="1:16">
      <c r="A4" s="1" t="s">
        <v>3</v>
      </c>
      <c r="B4" s="1">
        <f>(O1-B1)/5</f>
        <v>4.8199999999999994</v>
      </c>
      <c r="C4" s="1">
        <f>ROUND(B4, 0)</f>
        <v>5</v>
      </c>
    </row>
    <row r="5" spans="1:16">
      <c r="A5" s="1" t="s">
        <v>1</v>
      </c>
      <c r="B5" s="1">
        <f>33</f>
        <v>33</v>
      </c>
      <c r="C5" s="1">
        <f>B5+$C$3</f>
        <v>49</v>
      </c>
      <c r="D5" s="1">
        <f>C5+$C$3</f>
        <v>65</v>
      </c>
      <c r="E5" s="1">
        <f>D5+$C$3</f>
        <v>81</v>
      </c>
      <c r="F5" s="1">
        <f>E5+$C$3</f>
        <v>97</v>
      </c>
      <c r="G5" s="1">
        <f>F5+$C$3</f>
        <v>113</v>
      </c>
    </row>
    <row r="6" spans="1:16">
      <c r="A6" s="1" t="s">
        <v>0</v>
      </c>
      <c r="B6" s="1">
        <f>ROUNDDOWN(B1,0)</f>
        <v>13</v>
      </c>
      <c r="C6" s="1">
        <f>B6+$C$4</f>
        <v>18</v>
      </c>
      <c r="D6" s="1">
        <f t="shared" ref="D6:G6" si="0">C6+$C$4</f>
        <v>23</v>
      </c>
      <c r="E6" s="1">
        <f t="shared" si="0"/>
        <v>28</v>
      </c>
      <c r="F6" s="1">
        <f t="shared" si="0"/>
        <v>33</v>
      </c>
      <c r="G6" s="1">
        <f t="shared" si="0"/>
        <v>38</v>
      </c>
    </row>
    <row r="10" spans="1:16">
      <c r="L10" s="5" t="s">
        <v>29</v>
      </c>
    </row>
  </sheetData>
  <hyperlinks>
    <hyperlink ref="L10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tabSelected="1" topLeftCell="E1" workbookViewId="0">
      <selection activeCell="G1" sqref="G1"/>
    </sheetView>
  </sheetViews>
  <sheetFormatPr defaultRowHeight="15"/>
  <sheetData>
    <row r="1" spans="1:13">
      <c r="A1" s="1" t="s">
        <v>4</v>
      </c>
      <c r="B1" s="1" t="s">
        <v>1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3">
      <c r="A2" s="1">
        <v>1</v>
      </c>
      <c r="B2" s="1">
        <v>33</v>
      </c>
      <c r="C2" s="1">
        <v>13.8</v>
      </c>
      <c r="D2" s="1">
        <f t="shared" ref="D2:D16" si="0">B2*B2</f>
        <v>1089</v>
      </c>
      <c r="E2" s="1">
        <f t="shared" ref="E2:E16" si="1">C2*C2</f>
        <v>190.44000000000003</v>
      </c>
      <c r="F2" s="1">
        <f t="shared" ref="F2:F16" si="2">B2*C2</f>
        <v>455.40000000000003</v>
      </c>
      <c r="G2" s="1">
        <f>$J$24+$J$23*B2</f>
        <v>14.734120603015077</v>
      </c>
      <c r="H2" s="1">
        <f t="shared" ref="H2:H16" si="3">C2-G2</f>
        <v>-0.93412060301507616</v>
      </c>
      <c r="I2" s="1">
        <f t="shared" ref="I2:I16" si="4">H2*H2</f>
        <v>0.87258130097724951</v>
      </c>
      <c r="J2" s="1">
        <f t="shared" ref="J2:J16" si="5">ABS(H2/C2)</f>
        <v>6.7689898769208418E-2</v>
      </c>
      <c r="L2" s="1" t="s">
        <v>25</v>
      </c>
      <c r="M2" s="1">
        <f>D21/(1-D21)*(15-2)</f>
        <v>74.163818997815142</v>
      </c>
    </row>
    <row r="3" spans="1:13">
      <c r="A3" s="1">
        <v>2</v>
      </c>
      <c r="B3" s="1">
        <v>40</v>
      </c>
      <c r="C3" s="1">
        <v>13.8</v>
      </c>
      <c r="D3" s="1">
        <f t="shared" si="0"/>
        <v>1600</v>
      </c>
      <c r="E3" s="1">
        <f t="shared" si="1"/>
        <v>190.44000000000003</v>
      </c>
      <c r="F3" s="1">
        <f t="shared" si="2"/>
        <v>552</v>
      </c>
      <c r="G3" s="1">
        <f t="shared" ref="G3:G16" si="6">$J$24+$J$23*B3</f>
        <v>16.846809045226141</v>
      </c>
      <c r="H3" s="1">
        <f t="shared" si="3"/>
        <v>-3.0468090452261407</v>
      </c>
      <c r="I3" s="1">
        <f t="shared" si="4"/>
        <v>9.2830453580718277</v>
      </c>
      <c r="J3" s="1">
        <f t="shared" si="5"/>
        <v>0.22078326414682178</v>
      </c>
      <c r="L3" s="1" t="s">
        <v>26</v>
      </c>
      <c r="M3" s="1">
        <v>4.67</v>
      </c>
    </row>
    <row r="4" spans="1:13">
      <c r="A4" s="1">
        <v>3</v>
      </c>
      <c r="B4" s="1">
        <v>36</v>
      </c>
      <c r="C4" s="1">
        <v>14</v>
      </c>
      <c r="D4" s="1">
        <f t="shared" si="0"/>
        <v>1296</v>
      </c>
      <c r="E4" s="1">
        <f t="shared" si="1"/>
        <v>196</v>
      </c>
      <c r="F4" s="1">
        <f t="shared" si="2"/>
        <v>504</v>
      </c>
      <c r="G4" s="1">
        <f t="shared" si="6"/>
        <v>15.639558506819819</v>
      </c>
      <c r="H4" s="1">
        <f t="shared" si="3"/>
        <v>-1.6395585068198191</v>
      </c>
      <c r="I4" s="1">
        <f t="shared" si="4"/>
        <v>2.6881520972852346</v>
      </c>
      <c r="J4" s="1">
        <f t="shared" si="5"/>
        <v>0.11711132191570137</v>
      </c>
    </row>
    <row r="5" spans="1:13">
      <c r="A5" s="1">
        <v>4</v>
      </c>
      <c r="B5" s="1">
        <v>60</v>
      </c>
      <c r="C5" s="1">
        <v>22.5</v>
      </c>
      <c r="D5" s="1">
        <f t="shared" si="0"/>
        <v>3600</v>
      </c>
      <c r="E5" s="1">
        <f t="shared" si="1"/>
        <v>506.25</v>
      </c>
      <c r="F5" s="1">
        <f t="shared" si="2"/>
        <v>1350</v>
      </c>
      <c r="G5" s="1">
        <f t="shared" si="6"/>
        <v>22.883061737257755</v>
      </c>
      <c r="H5" s="1">
        <f t="shared" si="3"/>
        <v>-0.38306173725775494</v>
      </c>
      <c r="I5" s="1">
        <f t="shared" si="4"/>
        <v>0.14673629455092929</v>
      </c>
      <c r="J5" s="1">
        <f t="shared" si="5"/>
        <v>1.7024966100344666E-2</v>
      </c>
    </row>
    <row r="6" spans="1:13">
      <c r="A6" s="1">
        <v>5</v>
      </c>
      <c r="B6" s="1">
        <v>55</v>
      </c>
      <c r="C6" s="1">
        <v>24</v>
      </c>
      <c r="D6" s="1">
        <f t="shared" si="0"/>
        <v>3025</v>
      </c>
      <c r="E6" s="1">
        <f t="shared" si="1"/>
        <v>576</v>
      </c>
      <c r="F6" s="1">
        <f t="shared" si="2"/>
        <v>1320</v>
      </c>
      <c r="G6" s="1">
        <f t="shared" si="6"/>
        <v>21.373998564249849</v>
      </c>
      <c r="H6" s="1">
        <f t="shared" si="3"/>
        <v>2.6260014357501511</v>
      </c>
      <c r="I6" s="1">
        <f t="shared" si="4"/>
        <v>6.8958835405618553</v>
      </c>
      <c r="J6" s="1">
        <f t="shared" si="5"/>
        <v>0.10941672648958962</v>
      </c>
    </row>
    <row r="7" spans="1:13">
      <c r="A7" s="1">
        <v>6</v>
      </c>
      <c r="B7" s="1">
        <v>80</v>
      </c>
      <c r="C7" s="1">
        <v>28</v>
      </c>
      <c r="D7" s="1">
        <f t="shared" si="0"/>
        <v>6400</v>
      </c>
      <c r="E7" s="1">
        <f t="shared" si="1"/>
        <v>784</v>
      </c>
      <c r="F7" s="1">
        <f t="shared" si="2"/>
        <v>2240</v>
      </c>
      <c r="G7" s="1">
        <f t="shared" si="6"/>
        <v>28.919314429289365</v>
      </c>
      <c r="H7" s="1">
        <f t="shared" si="3"/>
        <v>-0.91931442928936491</v>
      </c>
      <c r="I7" s="1">
        <f t="shared" si="4"/>
        <v>0.84513901989963069</v>
      </c>
      <c r="J7" s="1">
        <f t="shared" si="5"/>
        <v>3.2832658188905892E-2</v>
      </c>
    </row>
    <row r="8" spans="1:13">
      <c r="A8" s="1">
        <v>7</v>
      </c>
      <c r="B8" s="1">
        <v>95</v>
      </c>
      <c r="C8" s="1">
        <v>32</v>
      </c>
      <c r="D8" s="1">
        <f t="shared" si="0"/>
        <v>9025</v>
      </c>
      <c r="E8" s="1">
        <f t="shared" si="1"/>
        <v>1024</v>
      </c>
      <c r="F8" s="1">
        <f t="shared" si="2"/>
        <v>3040</v>
      </c>
      <c r="G8" s="1">
        <f t="shared" si="6"/>
        <v>33.446503948313072</v>
      </c>
      <c r="H8" s="1">
        <f t="shared" si="3"/>
        <v>-1.4465039483130724</v>
      </c>
      <c r="I8" s="1">
        <f t="shared" si="4"/>
        <v>2.0923736724853077</v>
      </c>
      <c r="J8" s="1">
        <f t="shared" si="5"/>
        <v>4.5203248384783512E-2</v>
      </c>
    </row>
    <row r="9" spans="1:13">
      <c r="A9" s="1">
        <v>8</v>
      </c>
      <c r="B9" s="1">
        <v>70</v>
      </c>
      <c r="C9" s="1">
        <v>20.9</v>
      </c>
      <c r="D9" s="1">
        <f t="shared" si="0"/>
        <v>4900</v>
      </c>
      <c r="E9" s="1">
        <f t="shared" si="1"/>
        <v>436.80999999999995</v>
      </c>
      <c r="F9" s="1">
        <f t="shared" si="2"/>
        <v>1463</v>
      </c>
      <c r="G9" s="1">
        <f t="shared" si="6"/>
        <v>25.90118808327356</v>
      </c>
      <c r="H9" s="1">
        <f t="shared" si="3"/>
        <v>-5.0011880832735613</v>
      </c>
      <c r="I9" s="1">
        <f t="shared" si="4"/>
        <v>25.01188224427748</v>
      </c>
      <c r="J9" s="1">
        <f t="shared" si="5"/>
        <v>0.23929129585040965</v>
      </c>
    </row>
    <row r="10" spans="1:13">
      <c r="A10" s="1">
        <v>9</v>
      </c>
      <c r="B10" s="1">
        <v>48</v>
      </c>
      <c r="C10" s="1">
        <v>22</v>
      </c>
      <c r="D10" s="1">
        <f t="shared" si="0"/>
        <v>2304</v>
      </c>
      <c r="E10" s="1">
        <f t="shared" si="1"/>
        <v>484</v>
      </c>
      <c r="F10" s="1">
        <f t="shared" si="2"/>
        <v>1056</v>
      </c>
      <c r="G10" s="1">
        <f t="shared" si="6"/>
        <v>19.261310122038786</v>
      </c>
      <c r="H10" s="1">
        <f t="shared" si="3"/>
        <v>2.7386898779612139</v>
      </c>
      <c r="I10" s="1">
        <f t="shared" si="4"/>
        <v>7.5004222476472089</v>
      </c>
      <c r="J10" s="1">
        <f t="shared" si="5"/>
        <v>0.12448590354369155</v>
      </c>
    </row>
    <row r="11" spans="1:13">
      <c r="A11" s="1">
        <v>10</v>
      </c>
      <c r="B11" s="1">
        <v>53</v>
      </c>
      <c r="C11" s="1">
        <v>21.5</v>
      </c>
      <c r="D11" s="1">
        <f t="shared" si="0"/>
        <v>2809</v>
      </c>
      <c r="E11" s="1">
        <f t="shared" si="1"/>
        <v>462.25</v>
      </c>
      <c r="F11" s="1">
        <f t="shared" si="2"/>
        <v>1139.5</v>
      </c>
      <c r="G11" s="1">
        <f t="shared" si="6"/>
        <v>20.770373295046689</v>
      </c>
      <c r="H11" s="1">
        <f t="shared" si="3"/>
        <v>0.72962670495331139</v>
      </c>
      <c r="I11" s="1">
        <f t="shared" si="4"/>
        <v>0.53235512858102652</v>
      </c>
      <c r="J11" s="1">
        <f t="shared" si="5"/>
        <v>3.3936125811781924E-2</v>
      </c>
      <c r="L11" s="1" t="s">
        <v>27</v>
      </c>
      <c r="M11" s="1">
        <f>B18*1.2</f>
        <v>78.8</v>
      </c>
    </row>
    <row r="12" spans="1:13">
      <c r="A12" s="1">
        <v>11</v>
      </c>
      <c r="B12" s="1">
        <v>95</v>
      </c>
      <c r="C12" s="1">
        <v>32</v>
      </c>
      <c r="D12" s="1">
        <f t="shared" si="0"/>
        <v>9025</v>
      </c>
      <c r="E12" s="1">
        <f t="shared" si="1"/>
        <v>1024</v>
      </c>
      <c r="F12" s="1">
        <f t="shared" si="2"/>
        <v>3040</v>
      </c>
      <c r="G12" s="1">
        <f t="shared" si="6"/>
        <v>33.446503948313072</v>
      </c>
      <c r="H12" s="1">
        <f t="shared" si="3"/>
        <v>-1.4465039483130724</v>
      </c>
      <c r="I12" s="1">
        <f t="shared" si="4"/>
        <v>2.0923736724853077</v>
      </c>
      <c r="J12" s="1">
        <f t="shared" si="5"/>
        <v>4.5203248384783512E-2</v>
      </c>
      <c r="L12" s="1" t="s">
        <v>28</v>
      </c>
      <c r="M12" s="1">
        <f>J24+J23*M11</f>
        <v>28.557139267767468</v>
      </c>
    </row>
    <row r="13" spans="1:13">
      <c r="A13" s="1">
        <v>12</v>
      </c>
      <c r="B13" s="1">
        <v>75</v>
      </c>
      <c r="C13" s="1">
        <v>35</v>
      </c>
      <c r="D13" s="1">
        <f t="shared" si="0"/>
        <v>5625</v>
      </c>
      <c r="E13" s="1">
        <f t="shared" si="1"/>
        <v>1225</v>
      </c>
      <c r="F13" s="1">
        <f t="shared" si="2"/>
        <v>2625</v>
      </c>
      <c r="G13" s="1">
        <f t="shared" si="6"/>
        <v>27.410251256281462</v>
      </c>
      <c r="H13" s="1">
        <f t="shared" si="3"/>
        <v>7.5897487437185376</v>
      </c>
      <c r="I13" s="1">
        <f t="shared" si="4"/>
        <v>57.604285992777122</v>
      </c>
      <c r="J13" s="1">
        <f t="shared" si="5"/>
        <v>0.21684996410624394</v>
      </c>
    </row>
    <row r="14" spans="1:13">
      <c r="A14" s="1">
        <v>13</v>
      </c>
      <c r="B14" s="1">
        <v>63</v>
      </c>
      <c r="C14" s="1">
        <v>24</v>
      </c>
      <c r="D14" s="1">
        <f t="shared" si="0"/>
        <v>3969</v>
      </c>
      <c r="E14" s="1">
        <f t="shared" si="1"/>
        <v>576</v>
      </c>
      <c r="F14" s="1">
        <f t="shared" si="2"/>
        <v>1512</v>
      </c>
      <c r="G14" s="1">
        <f t="shared" si="6"/>
        <v>23.788499641062494</v>
      </c>
      <c r="H14" s="1">
        <f t="shared" si="3"/>
        <v>0.21150035893750641</v>
      </c>
      <c r="I14" s="1">
        <f t="shared" si="4"/>
        <v>4.4732401830694046E-2</v>
      </c>
      <c r="J14" s="1">
        <f t="shared" si="5"/>
        <v>8.8125149557294336E-3</v>
      </c>
    </row>
    <row r="15" spans="1:13">
      <c r="A15" s="1">
        <v>14</v>
      </c>
      <c r="B15" s="1">
        <v>112</v>
      </c>
      <c r="C15" s="1">
        <v>37.9</v>
      </c>
      <c r="D15" s="1">
        <f t="shared" si="0"/>
        <v>12544</v>
      </c>
      <c r="E15" s="1">
        <f t="shared" si="1"/>
        <v>1436.4099999999999</v>
      </c>
      <c r="F15" s="1">
        <f t="shared" si="2"/>
        <v>4244.8</v>
      </c>
      <c r="G15" s="1">
        <f t="shared" si="6"/>
        <v>38.577318736539944</v>
      </c>
      <c r="H15" s="1">
        <f t="shared" si="3"/>
        <v>-0.67731873653994512</v>
      </c>
      <c r="I15" s="1">
        <f t="shared" si="4"/>
        <v>0.4587606708680676</v>
      </c>
      <c r="J15" s="1">
        <f t="shared" si="5"/>
        <v>1.7871206768863987E-2</v>
      </c>
    </row>
    <row r="16" spans="1:13">
      <c r="A16" s="1">
        <v>15</v>
      </c>
      <c r="B16" s="1">
        <v>70</v>
      </c>
      <c r="C16" s="1">
        <v>27.5</v>
      </c>
      <c r="D16" s="1">
        <f t="shared" si="0"/>
        <v>4900</v>
      </c>
      <c r="E16" s="1">
        <f t="shared" si="1"/>
        <v>756.25</v>
      </c>
      <c r="F16" s="1">
        <f t="shared" si="2"/>
        <v>1925</v>
      </c>
      <c r="G16" s="1">
        <f t="shared" si="6"/>
        <v>25.90118808327356</v>
      </c>
      <c r="H16" s="1">
        <f t="shared" si="3"/>
        <v>1.5988119167264401</v>
      </c>
      <c r="I16" s="1">
        <f t="shared" si="4"/>
        <v>2.5561995450664732</v>
      </c>
      <c r="J16" s="1">
        <f t="shared" si="5"/>
        <v>5.8138615153688733E-2</v>
      </c>
    </row>
    <row r="17" spans="1:10">
      <c r="A17" s="1" t="s">
        <v>12</v>
      </c>
      <c r="B17" s="2">
        <f t="shared" ref="B17:J17" si="7">SUM(B2:B16)</f>
        <v>985</v>
      </c>
      <c r="C17" s="2">
        <f t="shared" si="7"/>
        <v>368.9</v>
      </c>
      <c r="D17" s="2">
        <f t="shared" si="7"/>
        <v>72111</v>
      </c>
      <c r="E17" s="1">
        <f t="shared" si="7"/>
        <v>9867.85</v>
      </c>
      <c r="F17" s="2">
        <f t="shared" si="7"/>
        <v>26466.7</v>
      </c>
      <c r="G17" s="1">
        <f t="shared" si="7"/>
        <v>368.90000000000066</v>
      </c>
      <c r="H17" s="1">
        <f t="shared" si="7"/>
        <v>-6.4659388954169117E-13</v>
      </c>
      <c r="I17" s="2">
        <f t="shared" si="7"/>
        <v>118.62492318736543</v>
      </c>
      <c r="J17" s="2">
        <f t="shared" si="7"/>
        <v>1.354650958570548</v>
      </c>
    </row>
    <row r="18" spans="1:10">
      <c r="A18" s="1" t="s">
        <v>16</v>
      </c>
      <c r="B18" s="1">
        <f>AVERAGE(B2:B16)</f>
        <v>65.666666666666671</v>
      </c>
      <c r="C18" s="1">
        <f>AVERAGE(C2:C16)</f>
        <v>24.59333333333333</v>
      </c>
      <c r="D18" s="1">
        <f t="shared" ref="D18:F18" si="8">AVERAGE(D2:D16)</f>
        <v>4807.3999999999996</v>
      </c>
      <c r="E18" s="1">
        <f t="shared" si="8"/>
        <v>657.85666666666668</v>
      </c>
      <c r="F18" s="1">
        <f t="shared" si="8"/>
        <v>1764.4466666666667</v>
      </c>
    </row>
    <row r="20" spans="1:10">
      <c r="C20" s="1" t="s">
        <v>20</v>
      </c>
      <c r="D20" s="1">
        <f>(F18-B18*C18)/(B27*B28)</f>
        <v>0.92241831519871587</v>
      </c>
      <c r="G20">
        <f>D17</f>
        <v>72111</v>
      </c>
      <c r="H20">
        <f>B17</f>
        <v>985</v>
      </c>
      <c r="J20">
        <f>F17</f>
        <v>26466.7</v>
      </c>
    </row>
    <row r="21" spans="1:10">
      <c r="C21" s="1" t="s">
        <v>21</v>
      </c>
      <c r="D21" s="1">
        <f>D20*D20</f>
        <v>0.85085554821403753</v>
      </c>
      <c r="G21">
        <f>B17</f>
        <v>985</v>
      </c>
      <c r="H21">
        <v>15</v>
      </c>
      <c r="J21">
        <f>C17</f>
        <v>368.9</v>
      </c>
    </row>
    <row r="23" spans="1:10">
      <c r="G23">
        <f t="array" ref="G23:H24">MINVERSE(G20:H21)</f>
        <v>1.3460157932519731E-4</v>
      </c>
      <c r="H23">
        <v>-8.8388370423546202E-3</v>
      </c>
      <c r="I23" t="s">
        <v>13</v>
      </c>
      <c r="J23">
        <f t="array" ref="J23:J24">MMULT(G23:H24,J20:J21)</f>
        <v>0.30181263460158059</v>
      </c>
    </row>
    <row r="24" spans="1:10">
      <c r="G24">
        <v>-8.838837042354622E-3</v>
      </c>
      <c r="H24">
        <v>0.64708363244795342</v>
      </c>
      <c r="I24" t="s">
        <v>14</v>
      </c>
      <c r="J24">
        <v>4.7743036611629179</v>
      </c>
    </row>
    <row r="25" spans="1:10">
      <c r="A25" s="1" t="s">
        <v>17</v>
      </c>
      <c r="B25" s="1">
        <f>J23*(B18/C18)</f>
        <v>0.80587000564531563</v>
      </c>
    </row>
    <row r="26" spans="1:10">
      <c r="A26" s="1" t="s">
        <v>15</v>
      </c>
      <c r="B26" s="4">
        <f>(1/15)*J17</f>
        <v>9.0310063904703197E-2</v>
      </c>
      <c r="C26" s="1" t="s">
        <v>22</v>
      </c>
      <c r="D26" s="1">
        <f>ABS(D20)/SQRT((1-D21)/(15-2))</f>
        <v>8.6118417889447514</v>
      </c>
      <c r="E26" s="1">
        <f>J23/D28</f>
        <v>8.6118417889448278</v>
      </c>
    </row>
    <row r="27" spans="1:10">
      <c r="A27" s="1" t="s">
        <v>18</v>
      </c>
      <c r="B27" s="1">
        <f>SQRT(D18-B18^2)</f>
        <v>22.255086809286734</v>
      </c>
      <c r="C27" s="1" t="s">
        <v>23</v>
      </c>
      <c r="D27" s="1">
        <v>2.16</v>
      </c>
    </row>
    <row r="28" spans="1:10">
      <c r="A28" s="1" t="s">
        <v>19</v>
      </c>
      <c r="B28" s="1">
        <f>SQRT(E18-C18*C18)</f>
        <v>7.2818007540870298</v>
      </c>
      <c r="C28" s="1" t="s">
        <v>24</v>
      </c>
      <c r="D28" s="1">
        <f>SQRT(I17/(13*B27^2*15))</f>
        <v>3.504623540448952E-2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</dc:creator>
  <cp:lastModifiedBy>Елизавета</cp:lastModifiedBy>
  <dcterms:created xsi:type="dcterms:W3CDTF">2020-05-26T07:15:42Z</dcterms:created>
  <dcterms:modified xsi:type="dcterms:W3CDTF">2020-05-31T18:26:08Z</dcterms:modified>
</cp:coreProperties>
</file>