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5600" windowHeight="9435" activeTab="1"/>
  </bookViews>
  <sheets>
    <sheet name="Rubrics" sheetId="3" r:id="rId1"/>
    <sheet name="PPlog" sheetId="1" r:id="rId2"/>
    <sheet name="Graph" sheetId="4" r:id="rId3"/>
  </sheets>
  <calcPr calcId="145621"/>
</workbook>
</file>

<file path=xl/calcChain.xml><?xml version="1.0" encoding="utf-8"?>
<calcChain xmlns="http://schemas.openxmlformats.org/spreadsheetml/2006/main">
  <c r="D186" i="1" l="1"/>
  <c r="G175" i="1"/>
  <c r="F175" i="1"/>
  <c r="E17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D185" i="1"/>
  <c r="D184" i="1"/>
  <c r="D183" i="1"/>
  <c r="D182" i="1"/>
  <c r="D181" i="1"/>
  <c r="D180" i="1"/>
  <c r="D179" i="1"/>
  <c r="G179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55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6" i="1"/>
  <c r="F176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55" i="1"/>
  <c r="F155" i="1" s="1"/>
  <c r="G180" i="1" l="1"/>
  <c r="E180" i="1"/>
  <c r="F180" i="1" s="1"/>
  <c r="G181" i="1"/>
  <c r="E181" i="1"/>
  <c r="F181" i="1" s="1"/>
  <c r="E182" i="1"/>
  <c r="F182" i="1" s="1"/>
  <c r="E183" i="1"/>
  <c r="F183" i="1" s="1"/>
  <c r="G186" i="1"/>
  <c r="E186" i="1"/>
  <c r="F186" i="1" s="1"/>
  <c r="G184" i="1"/>
  <c r="E184" i="1"/>
  <c r="F184" i="1" s="1"/>
  <c r="E185" i="1"/>
  <c r="F185" i="1" s="1"/>
  <c r="G185" i="1"/>
  <c r="G183" i="1"/>
  <c r="G182" i="1"/>
  <c r="E179" i="1"/>
  <c r="F179" i="1" s="1"/>
  <c r="P29" i="1"/>
  <c r="P25" i="1"/>
  <c r="P26" i="1"/>
  <c r="P18" i="1"/>
  <c r="P16" i="1"/>
  <c r="P15" i="1"/>
  <c r="D72" i="1"/>
  <c r="C72" i="1"/>
  <c r="D71" i="1"/>
  <c r="E71" i="1" s="1"/>
  <c r="F71" i="1" s="1"/>
  <c r="D63" i="1"/>
  <c r="G63" i="1" s="1"/>
  <c r="D102" i="1"/>
  <c r="G102" i="1" s="1"/>
  <c r="D104" i="1"/>
  <c r="G104" i="1" s="1"/>
  <c r="D101" i="1"/>
  <c r="C101" i="1"/>
  <c r="G141" i="1"/>
  <c r="E141" i="1"/>
  <c r="F141" i="1" s="1"/>
  <c r="E33" i="1"/>
  <c r="F33" i="1" s="1"/>
  <c r="G33" i="1"/>
  <c r="E34" i="1"/>
  <c r="F34" i="1" s="1"/>
  <c r="G34" i="1"/>
  <c r="E35" i="1"/>
  <c r="F35" i="1" s="1"/>
  <c r="G35" i="1"/>
  <c r="E36" i="1"/>
  <c r="F36" i="1" s="1"/>
  <c r="G36" i="1"/>
  <c r="E37" i="1"/>
  <c r="F37" i="1" s="1"/>
  <c r="G37" i="1"/>
  <c r="E38" i="1"/>
  <c r="F38" i="1" s="1"/>
  <c r="G38" i="1"/>
  <c r="E72" i="1" l="1"/>
  <c r="F72" i="1" s="1"/>
  <c r="P19" i="1"/>
  <c r="G72" i="1"/>
  <c r="P22" i="1"/>
  <c r="P20" i="1"/>
  <c r="E63" i="1"/>
  <c r="F63" i="1" s="1"/>
  <c r="G101" i="1"/>
  <c r="G71" i="1"/>
  <c r="E101" i="1"/>
  <c r="F101" i="1" s="1"/>
  <c r="E102" i="1"/>
  <c r="F102" i="1" s="1"/>
  <c r="E104" i="1"/>
  <c r="F104" i="1" s="1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92" i="4"/>
  <c r="T93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D149" i="1" l="1"/>
  <c r="P37" i="1" s="1"/>
  <c r="G136" i="1"/>
  <c r="E136" i="1"/>
  <c r="F136" i="1" s="1"/>
  <c r="G135" i="1"/>
  <c r="E135" i="1"/>
  <c r="F135" i="1" s="1"/>
  <c r="D150" i="1"/>
  <c r="P38" i="1" s="1"/>
  <c r="G133" i="1"/>
  <c r="E133" i="1"/>
  <c r="F133" i="1" s="1"/>
  <c r="D148" i="1"/>
  <c r="D147" i="1"/>
  <c r="P35" i="1" s="1"/>
  <c r="D146" i="1"/>
  <c r="P34" i="1" s="1"/>
  <c r="D145" i="1"/>
  <c r="P33" i="1" s="1"/>
  <c r="D144" i="1"/>
  <c r="D143" i="1"/>
  <c r="P31" i="1" s="1"/>
  <c r="D142" i="1"/>
  <c r="P30" i="1" s="1"/>
  <c r="D140" i="1"/>
  <c r="P28" i="1" s="1"/>
  <c r="C148" i="1"/>
  <c r="P36" i="1" s="1"/>
  <c r="C144" i="1"/>
  <c r="E134" i="1"/>
  <c r="F134" i="1" s="1"/>
  <c r="G134" i="1"/>
  <c r="G132" i="1"/>
  <c r="E132" i="1"/>
  <c r="F132" i="1" s="1"/>
  <c r="G131" i="1"/>
  <c r="E131" i="1"/>
  <c r="F131" i="1" s="1"/>
  <c r="G130" i="1"/>
  <c r="E130" i="1"/>
  <c r="F130" i="1" s="1"/>
  <c r="G129" i="1"/>
  <c r="E129" i="1"/>
  <c r="F129" i="1" s="1"/>
  <c r="G128" i="1"/>
  <c r="E128" i="1"/>
  <c r="F128" i="1" s="1"/>
  <c r="G127" i="1"/>
  <c r="E127" i="1"/>
  <c r="F127" i="1" s="1"/>
  <c r="G126" i="1"/>
  <c r="E126" i="1"/>
  <c r="F126" i="1" s="1"/>
  <c r="G125" i="1"/>
  <c r="E125" i="1"/>
  <c r="F125" i="1" s="1"/>
  <c r="G124" i="1"/>
  <c r="E124" i="1"/>
  <c r="F124" i="1" s="1"/>
  <c r="G123" i="1"/>
  <c r="E123" i="1"/>
  <c r="F123" i="1" s="1"/>
  <c r="G122" i="1"/>
  <c r="E122" i="1"/>
  <c r="F122" i="1" s="1"/>
  <c r="G121" i="1"/>
  <c r="E121" i="1"/>
  <c r="F121" i="1" s="1"/>
  <c r="G120" i="1"/>
  <c r="E120" i="1"/>
  <c r="F120" i="1" s="1"/>
  <c r="G119" i="1"/>
  <c r="E119" i="1"/>
  <c r="F119" i="1" s="1"/>
  <c r="G118" i="1"/>
  <c r="E118" i="1"/>
  <c r="F118" i="1" s="1"/>
  <c r="G117" i="1"/>
  <c r="E117" i="1"/>
  <c r="F117" i="1" s="1"/>
  <c r="G116" i="1"/>
  <c r="E116" i="1"/>
  <c r="F116" i="1" s="1"/>
  <c r="G115" i="1"/>
  <c r="E115" i="1"/>
  <c r="F115" i="1" s="1"/>
  <c r="G114" i="1"/>
  <c r="E114" i="1"/>
  <c r="F114" i="1" s="1"/>
  <c r="G113" i="1"/>
  <c r="E113" i="1"/>
  <c r="F113" i="1" s="1"/>
  <c r="G69" i="1"/>
  <c r="G70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1" i="1"/>
  <c r="F21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70" i="1"/>
  <c r="F70" i="1" s="1"/>
  <c r="E69" i="1"/>
  <c r="F69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77" i="1"/>
  <c r="F77" i="1" s="1"/>
  <c r="E107" i="1"/>
  <c r="F107" i="1" s="1"/>
  <c r="E108" i="1"/>
  <c r="F108" i="1" s="1"/>
  <c r="E100" i="1"/>
  <c r="F100" i="1" s="1"/>
  <c r="D109" i="1"/>
  <c r="C109" i="1"/>
  <c r="C103" i="1"/>
  <c r="D106" i="1"/>
  <c r="P24" i="1" s="1"/>
  <c r="P32" i="1" l="1"/>
  <c r="P27" i="1"/>
  <c r="G142" i="1"/>
  <c r="T119" i="4"/>
  <c r="T128" i="4"/>
  <c r="T91" i="4"/>
  <c r="T120" i="4"/>
  <c r="T123" i="4"/>
  <c r="T121" i="4"/>
  <c r="T124" i="4"/>
  <c r="T126" i="4"/>
  <c r="T127" i="4"/>
  <c r="T94" i="4"/>
  <c r="T122" i="4"/>
  <c r="G147" i="1"/>
  <c r="T125" i="4"/>
  <c r="G143" i="1"/>
  <c r="G144" i="1"/>
  <c r="G150" i="1"/>
  <c r="E145" i="1"/>
  <c r="F145" i="1" s="1"/>
  <c r="E142" i="1"/>
  <c r="F142" i="1" s="1"/>
  <c r="E146" i="1"/>
  <c r="F146" i="1" s="1"/>
  <c r="E106" i="1"/>
  <c r="F106" i="1" s="1"/>
  <c r="E147" i="1"/>
  <c r="F147" i="1" s="1"/>
  <c r="E140" i="1"/>
  <c r="F140" i="1" s="1"/>
  <c r="E149" i="1"/>
  <c r="F149" i="1" s="1"/>
  <c r="G145" i="1"/>
  <c r="G140" i="1"/>
  <c r="E144" i="1"/>
  <c r="F144" i="1" s="1"/>
  <c r="E143" i="1"/>
  <c r="F143" i="1" s="1"/>
  <c r="E109" i="1"/>
  <c r="F109" i="1" s="1"/>
  <c r="E148" i="1"/>
  <c r="F148" i="1" s="1"/>
  <c r="G149" i="1"/>
  <c r="E150" i="1"/>
  <c r="F150" i="1" s="1"/>
  <c r="G148" i="1"/>
  <c r="G146" i="1"/>
  <c r="D103" i="1"/>
  <c r="E103" i="1" s="1"/>
  <c r="F103" i="1" s="1"/>
  <c r="D105" i="1"/>
  <c r="P23" i="1" s="1"/>
  <c r="P21" i="1" l="1"/>
  <c r="T89" i="4"/>
  <c r="T90" i="4"/>
  <c r="E105" i="1"/>
  <c r="F105" i="1" s="1"/>
  <c r="G109" i="1"/>
  <c r="G107" i="1"/>
  <c r="G106" i="1"/>
  <c r="G103" i="1"/>
  <c r="G105" i="1"/>
  <c r="G100" i="1"/>
  <c r="G96" i="1" l="1"/>
  <c r="G77" i="1" l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3" i="1"/>
  <c r="G95" i="1"/>
  <c r="C67" i="1" l="1"/>
  <c r="C66" i="1" l="1"/>
  <c r="D66" i="1"/>
  <c r="D68" i="1"/>
  <c r="D67" i="1"/>
  <c r="G67" i="1" s="1"/>
  <c r="D65" i="1"/>
  <c r="D64" i="1"/>
  <c r="D62" i="1"/>
  <c r="C65" i="1"/>
  <c r="C64" i="1"/>
  <c r="C62" i="1"/>
  <c r="G58" i="1"/>
  <c r="P17" i="1" l="1"/>
  <c r="T65" i="4"/>
  <c r="T63" i="4"/>
  <c r="T62" i="4"/>
  <c r="T64" i="4"/>
  <c r="T61" i="4"/>
  <c r="T60" i="4"/>
  <c r="E62" i="1"/>
  <c r="F62" i="1" s="1"/>
  <c r="E65" i="1"/>
  <c r="F65" i="1" s="1"/>
  <c r="E64" i="1"/>
  <c r="F64" i="1" s="1"/>
  <c r="E66" i="1"/>
  <c r="F66" i="1" s="1"/>
  <c r="G66" i="1"/>
  <c r="E68" i="1"/>
  <c r="F68" i="1" s="1"/>
  <c r="G68" i="1"/>
  <c r="E67" i="1"/>
  <c r="F67" i="1" s="1"/>
  <c r="G65" i="1"/>
  <c r="G64" i="1"/>
  <c r="G62" i="1"/>
  <c r="G56" i="1"/>
  <c r="G57" i="1"/>
  <c r="G55" i="1"/>
  <c r="G47" i="1" l="1"/>
  <c r="G48" i="1"/>
  <c r="G49" i="1"/>
  <c r="G50" i="1"/>
  <c r="G51" i="1"/>
  <c r="G52" i="1"/>
  <c r="G53" i="1"/>
  <c r="G54" i="1"/>
  <c r="G42" i="1"/>
  <c r="G43" i="1"/>
  <c r="G44" i="1"/>
  <c r="G45" i="1"/>
  <c r="G46" i="1"/>
  <c r="G39" i="1"/>
  <c r="G40" i="1"/>
  <c r="G41" i="1"/>
  <c r="G22" i="1" l="1"/>
  <c r="G23" i="1"/>
  <c r="G24" i="1"/>
  <c r="G25" i="1"/>
  <c r="G26" i="1"/>
  <c r="G27" i="1"/>
  <c r="G28" i="1"/>
  <c r="G21" i="1"/>
</calcChain>
</file>

<file path=xl/sharedStrings.xml><?xml version="1.0" encoding="utf-8"?>
<sst xmlns="http://schemas.openxmlformats.org/spreadsheetml/2006/main" count="525" uniqueCount="91">
  <si>
    <t>Iteration</t>
  </si>
  <si>
    <t>Task Description</t>
  </si>
  <si>
    <t>Value/Score</t>
  </si>
  <si>
    <t>Coders</t>
  </si>
  <si>
    <t xml:space="preserve"> Overrun/Underrun</t>
  </si>
  <si>
    <t>Minutes Overrun/Underrun</t>
  </si>
  <si>
    <t>Login module - Full functionality</t>
  </si>
  <si>
    <t>Planned Duration (min)</t>
  </si>
  <si>
    <t>Actual Duration (min)</t>
  </si>
  <si>
    <t>Set up database schema, tables and JDBC connection</t>
  </si>
  <si>
    <t>Bootstrap Module (Individual Uploads, Admin Panel, Validation Servlet)</t>
  </si>
  <si>
    <t>UI Framework (Login, Main page, Admin Panel, other links) using Twitter Bootstrap</t>
  </si>
  <si>
    <t>Bootstrap Module (Zip uploads)</t>
  </si>
  <si>
    <t>Action</t>
  </si>
  <si>
    <t>Integrate Login and Bootstrap Functionalities</t>
  </si>
  <si>
    <t>Debug Login and UI</t>
  </si>
  <si>
    <t>Debug Bootstrap and Updating Bug Metrics</t>
  </si>
  <si>
    <t>Benjamin + Yiyi</t>
  </si>
  <si>
    <t>Aixin + Shaun</t>
  </si>
  <si>
    <t>Score(%)</t>
  </si>
  <si>
    <t>PPM &lt; 50</t>
  </si>
  <si>
    <r>
      <t>1.</t>
    </r>
    <r>
      <rPr>
        <sz val="16"/>
        <color rgb="FF000000"/>
        <rFont val="Tahoma"/>
        <family val="2"/>
      </rPr>
      <t>Re-estimate the tasks in the coming iteration(s) and update the schedule document.</t>
    </r>
  </si>
  <si>
    <r>
      <t>2.</t>
    </r>
    <r>
      <rPr>
        <sz val="16"/>
        <color rgb="FF000000"/>
        <rFont val="Tahoma"/>
        <family val="2"/>
      </rPr>
      <t>Review possible pairing &amp; estimation issues.</t>
    </r>
  </si>
  <si>
    <t>50 &lt; PPM &lt;= 150</t>
  </si>
  <si>
    <t>No action required.</t>
  </si>
  <si>
    <t>150 &lt; PPM</t>
  </si>
  <si>
    <t>Heatmap full functionality</t>
  </si>
  <si>
    <t>Basic Location Report Part 1</t>
  </si>
  <si>
    <t>Benjamin + Ranon</t>
  </si>
  <si>
    <t>Basic Location Report Part 2</t>
  </si>
  <si>
    <t>Basic Location Report Part 3</t>
  </si>
  <si>
    <t>Basic Location Report Part 4</t>
  </si>
  <si>
    <t>Revert coding changes made in revision 68</t>
  </si>
  <si>
    <t>Integrate with earlier functionalities</t>
  </si>
  <si>
    <t>Fixing critical bug from BLR Part 1</t>
  </si>
  <si>
    <t>Debugging pair 1 functionality</t>
  </si>
  <si>
    <t>Debugging pair 2 functionality</t>
  </si>
  <si>
    <t>Implement code changes made in revision 68 and further bugs upon redeployment</t>
  </si>
  <si>
    <t>Develop JSON for Authentication and Heatmap</t>
  </si>
  <si>
    <t>Ranon + Shaun</t>
  </si>
  <si>
    <t>Automatic Group Detection Frontend (UI) and Validation</t>
  </si>
  <si>
    <t>Benjamin + YiYi</t>
  </si>
  <si>
    <t>Adhoc UI implementation based on feedback</t>
  </si>
  <si>
    <t>Develop JSON for Basic Location Report</t>
  </si>
  <si>
    <t>Automatic Group Detection Backend (Logic + Query)</t>
  </si>
  <si>
    <t>Adhoc fixing of UI and bugs for Heuristic</t>
  </si>
  <si>
    <t>Ranon + YiYi</t>
  </si>
  <si>
    <t>Develop JSON for Bootstrap</t>
  </si>
  <si>
    <t>Debugging of JSON errors</t>
  </si>
  <si>
    <t>Shaun + YiYi</t>
  </si>
  <si>
    <t>Debugging of Automatic Group Detection</t>
  </si>
  <si>
    <t>Automatic Group Detection</t>
  </si>
  <si>
    <t>Group Report Top-K Next Places Frontend + Validation</t>
  </si>
  <si>
    <t>Aixin + YiYi</t>
  </si>
  <si>
    <t>Group Report Top K Popular Places Frontend and Validation</t>
  </si>
  <si>
    <t>Develop JSON for Automatic Group Detection</t>
  </si>
  <si>
    <t>Group Report Top-K Next Places (Query + Logic)</t>
  </si>
  <si>
    <t>Group Report Top K Popular Places Backend(Query + Logic )</t>
  </si>
  <si>
    <t>Group Report Top-K Next Places (JSON)</t>
  </si>
  <si>
    <t>Group Report Top K Popular Places Backend(JSON )</t>
  </si>
  <si>
    <t>Make minor changes related to Heuristic Evaluation feedback</t>
  </si>
  <si>
    <t>Debugging of Group location Next Places</t>
  </si>
  <si>
    <t>Debugging of AGD JSON + Group location Popular Places</t>
  </si>
  <si>
    <t>Group Report Top-K Popular Places Frontend + Validation</t>
  </si>
  <si>
    <t>Adhoc Fixing of UI and Bugs for Heuristics</t>
  </si>
  <si>
    <t>Automatic Group Detection Backend</t>
  </si>
  <si>
    <t>Revert code changes made in revision 68</t>
  </si>
  <si>
    <t>Ranon</t>
  </si>
  <si>
    <t>Fixing critical bug from BLR part 1</t>
  </si>
  <si>
    <t>Implement code changes made in revision 68 and further bugs upon deployment</t>
  </si>
  <si>
    <t>Iteration 4 - Breakdown According to Specific Task</t>
  </si>
  <si>
    <t>Iteration 3 - Breakdown According to Specific Task</t>
  </si>
  <si>
    <t>Iteration 2 - Breakdown According to Specific Task</t>
  </si>
  <si>
    <t>Iteration 1 - Breakdown According to Specific Task</t>
  </si>
  <si>
    <t>Iteration 5 - Breakdown According to Specific Task</t>
  </si>
  <si>
    <t>Implement changes to general UI look based on Heuristic Feedback</t>
  </si>
  <si>
    <t>Implementing Graphical Display for Heatmap</t>
  </si>
  <si>
    <t>Implementing Date and Time picker</t>
  </si>
  <si>
    <t>Implement changes to UI based on Supervisor Feedback</t>
  </si>
  <si>
    <t>Debug Issues from UAT for Basic Reports, Bootstrap and Heatmap</t>
  </si>
  <si>
    <t>Debug Issues from UAT for Login, Heatmap, Automatic Group Detection, and Group Report</t>
  </si>
  <si>
    <t>Code Commenting and Javadoc generation</t>
  </si>
  <si>
    <t>Debug integrated functionalities</t>
  </si>
  <si>
    <t>Aixin + Benjamin</t>
  </si>
  <si>
    <t>Ranon + Yiyi</t>
  </si>
  <si>
    <t>Iteration 2 - Breakdown According to Specific Coding (PPLOG) Task</t>
  </si>
  <si>
    <t>Iteration 3 - Breakdown According to Specific Coding (PPLOG) Task</t>
  </si>
  <si>
    <t>Iteration 4 - Breakdown According to Specific Coding (PPLOG) Task</t>
  </si>
  <si>
    <t>Iteration 5 - Breakdown According to Specific Coding (PPLOG) Task</t>
  </si>
  <si>
    <t>Iteration 1 - Breakdown According to Specific Coding (PPLOG) Task</t>
  </si>
  <si>
    <t>Benjamin + Yiyi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</si>
</sst>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Tahoma"/>
      <family val="2"/>
    </font>
    <font>
      <b/>
      <sz val="16"/>
      <color rgb="FF000000"/>
      <name val="Tahoma"/>
      <family val="2"/>
    </font>
    <font>
      <sz val="16"/>
      <name val="Arial"/>
      <family val="2"/>
    </font>
    <font>
      <sz val="16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rgb="FF222222"/>
      <name val="Tahoma"/>
      <family val="2"/>
    </font>
    <font>
      <sz val="10"/>
      <color theme="9" tint="-0.249977111117893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b/>
      <sz val="12"/>
      <color rgb="FF22222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3" fillId="2" borderId="2" xfId="0" applyFont="1" applyFill="1" applyBorder="1" applyAlignment="1">
      <alignment vertical="center" wrapText="1" readingOrder="1"/>
    </xf>
    <xf numFmtId="0" fontId="3" fillId="2" borderId="3" xfId="0" applyFont="1" applyFill="1" applyBorder="1" applyAlignment="1">
      <alignment vertical="center" wrapText="1" readingOrder="1"/>
    </xf>
    <xf numFmtId="0" fontId="5" fillId="3" borderId="5" xfId="0" applyFont="1" applyFill="1" applyBorder="1" applyAlignment="1">
      <alignment vertical="center" wrapText="1" readingOrder="1"/>
    </xf>
    <xf numFmtId="0" fontId="5" fillId="3" borderId="7" xfId="0" applyFont="1" applyFill="1" applyBorder="1" applyAlignment="1">
      <alignment vertical="center" wrapText="1" readingOrder="1"/>
    </xf>
    <xf numFmtId="0" fontId="4" fillId="3" borderId="8" xfId="0" applyFont="1" applyFill="1" applyBorder="1" applyAlignment="1">
      <alignment vertical="center" wrapText="1" readingOrder="1"/>
    </xf>
    <xf numFmtId="0" fontId="6" fillId="3" borderId="9" xfId="0" applyFont="1" applyFill="1" applyBorder="1" applyAlignment="1">
      <alignment vertical="center" wrapText="1" readingOrder="1"/>
    </xf>
    <xf numFmtId="0" fontId="5" fillId="3" borderId="11" xfId="0" applyFont="1" applyFill="1" applyBorder="1" applyAlignment="1">
      <alignment vertical="center" wrapText="1" readingOrder="1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7" fillId="0" borderId="0" xfId="0" applyFont="1" applyBorder="1"/>
    <xf numFmtId="0" fontId="0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/>
    <xf numFmtId="0" fontId="1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18" fillId="4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/>
    </xf>
    <xf numFmtId="0" fontId="4" fillId="3" borderId="4" xfId="0" applyFont="1" applyFill="1" applyBorder="1" applyAlignment="1">
      <alignment vertical="center" wrapText="1" readingOrder="1"/>
    </xf>
    <xf numFmtId="0" fontId="4" fillId="3" borderId="6" xfId="0" applyFont="1" applyFill="1" applyBorder="1" applyAlignment="1">
      <alignment vertical="center" wrapText="1" readingOrder="1"/>
    </xf>
    <xf numFmtId="0" fontId="4" fillId="3" borderId="10" xfId="0" applyFont="1" applyFill="1" applyBorder="1" applyAlignment="1">
      <alignment vertical="center" wrapText="1" readingOrder="1"/>
    </xf>
    <xf numFmtId="0" fontId="16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Pair Programming Log Metrics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4824776604840645E-2"/>
          <c:y val="0.17358728983134533"/>
          <c:w val="0.95334650326267767"/>
          <c:h val="0.718306112107273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strRef>
              <c:f>Graph!$S$20:$S$128</c:f>
              <c:strCache>
                <c:ptCount val="109"/>
                <c:pt idx="0">
                  <c:v>Login module - Full functionality</c:v>
                </c:pt>
                <c:pt idx="1">
                  <c:v>Set up database schema, tables and JDBC connection</c:v>
                </c:pt>
                <c:pt idx="2">
                  <c:v>Login module - Full functionality</c:v>
                </c:pt>
                <c:pt idx="3">
                  <c:v>Bootstrap Module (Individual Uploads, Admin Panel, Validation Servlet)</c:v>
                </c:pt>
                <c:pt idx="4">
                  <c:v>Bootstrap Module (Individual Uploads, Admin Panel, Validation Servlet)</c:v>
                </c:pt>
                <c:pt idx="5">
                  <c:v>UI Framework (Login, Main page, Admin Panel, other links) using Twitter Bootstrap</c:v>
                </c:pt>
                <c:pt idx="6">
                  <c:v>Bootstrap Module (Zip uploads)</c:v>
                </c:pt>
                <c:pt idx="7">
                  <c:v>Bootstrap Module (Zip uploads)</c:v>
                </c:pt>
                <c:pt idx="8">
                  <c:v>Bootstrap Module (Zip uploads)</c:v>
                </c:pt>
                <c:pt idx="9">
                  <c:v>Integrate Login and Bootstrap Functionalities</c:v>
                </c:pt>
                <c:pt idx="10">
                  <c:v>Debug Login and UI</c:v>
                </c:pt>
                <c:pt idx="11">
                  <c:v>Debug Bootstrap and Updating Bug Metrics</c:v>
                </c:pt>
                <c:pt idx="12">
                  <c:v>Debug Bootstrap and Updating Bug Metrics</c:v>
                </c:pt>
                <c:pt idx="13">
                  <c:v>Debug Bootstrap and Updating Bug Metrics</c:v>
                </c:pt>
                <c:pt idx="14">
                  <c:v>Heatmap full functionality</c:v>
                </c:pt>
                <c:pt idx="15">
                  <c:v>Basic Location Report Part 1</c:v>
                </c:pt>
                <c:pt idx="16">
                  <c:v>Heatmap full functionality</c:v>
                </c:pt>
                <c:pt idx="17">
                  <c:v>Basic Location Report Part 1</c:v>
                </c:pt>
                <c:pt idx="18">
                  <c:v>Basic Location Report Part 2</c:v>
                </c:pt>
                <c:pt idx="19">
                  <c:v>Basic Location Report Part 1</c:v>
                </c:pt>
                <c:pt idx="20">
                  <c:v>Basic Location Report Part 1</c:v>
                </c:pt>
                <c:pt idx="21">
                  <c:v>Basic Location Report Part 2</c:v>
                </c:pt>
                <c:pt idx="22">
                  <c:v>Basic Location Report Part 3</c:v>
                </c:pt>
                <c:pt idx="23">
                  <c:v>Basic Location Report Part 1</c:v>
                </c:pt>
                <c:pt idx="24">
                  <c:v>Basic Location Report Part 4</c:v>
                </c:pt>
                <c:pt idx="25">
                  <c:v>Basic Location Report Part 3</c:v>
                </c:pt>
                <c:pt idx="26">
                  <c:v>Revert coding changes made in revision 68</c:v>
                </c:pt>
                <c:pt idx="27">
                  <c:v>Basic Location Report Part 3</c:v>
                </c:pt>
                <c:pt idx="28">
                  <c:v>Basic Location Report Part 4</c:v>
                </c:pt>
                <c:pt idx="29">
                  <c:v>Basic Location Report Part 4</c:v>
                </c:pt>
                <c:pt idx="30">
                  <c:v>Basic Location Report Part 3</c:v>
                </c:pt>
                <c:pt idx="31">
                  <c:v>Basic Location Report Part 4</c:v>
                </c:pt>
                <c:pt idx="32">
                  <c:v>Basic Location Report Part 3</c:v>
                </c:pt>
                <c:pt idx="33">
                  <c:v>Basic Location Report Part 3</c:v>
                </c:pt>
                <c:pt idx="34">
                  <c:v>Integrate with earlier functionalities</c:v>
                </c:pt>
                <c:pt idx="35">
                  <c:v>Integrate with earlier functionalities</c:v>
                </c:pt>
                <c:pt idx="36">
                  <c:v>Fixing critical bug from BLR Part 1</c:v>
                </c:pt>
                <c:pt idx="37">
                  <c:v>Debugging pair 1 functionality</c:v>
                </c:pt>
                <c:pt idx="38">
                  <c:v>Debugging pair 2 functionality</c:v>
                </c:pt>
                <c:pt idx="39">
                  <c:v>Implement code changes made in revision 68 and further bugs upon redeployment</c:v>
                </c:pt>
                <c:pt idx="40">
                  <c:v>Heatmap full functionality</c:v>
                </c:pt>
                <c:pt idx="41">
                  <c:v>Basic Location Report Part 1</c:v>
                </c:pt>
                <c:pt idx="42">
                  <c:v>Basic Location Report Part 2</c:v>
                </c:pt>
                <c:pt idx="43">
                  <c:v>Basic Location Report Part 3</c:v>
                </c:pt>
                <c:pt idx="44">
                  <c:v>Basic Location Report Part 4</c:v>
                </c:pt>
                <c:pt idx="45">
                  <c:v>Integrate with earlier functionalities</c:v>
                </c:pt>
                <c:pt idx="46">
                  <c:v>Debugging pair 1 functionality</c:v>
                </c:pt>
                <c:pt idx="47">
                  <c:v>Debugging pair 2 functionality</c:v>
                </c:pt>
                <c:pt idx="48">
                  <c:v>Develop JSON for Authentication and Heatmap</c:v>
                </c:pt>
                <c:pt idx="49">
                  <c:v>Automatic Group Detection Frontend (UI) and Validation</c:v>
                </c:pt>
                <c:pt idx="50">
                  <c:v>Adhoc UI implementation based on feedback</c:v>
                </c:pt>
                <c:pt idx="51">
                  <c:v>Develop JSON for Basic Location Report</c:v>
                </c:pt>
                <c:pt idx="52">
                  <c:v>Develop JSON for Basic Location Report</c:v>
                </c:pt>
                <c:pt idx="53">
                  <c:v>Automatic Group Detection Backend (Logic + Query)</c:v>
                </c:pt>
                <c:pt idx="54">
                  <c:v>Automatic Group Detection Backend (Logic + Query)</c:v>
                </c:pt>
                <c:pt idx="55">
                  <c:v>Adhoc fixing of UI and bugs for Heuristic</c:v>
                </c:pt>
                <c:pt idx="56">
                  <c:v>Adhoc fixing of UI and bugs for Heuristic</c:v>
                </c:pt>
                <c:pt idx="57">
                  <c:v>Develop JSON for Bootstrap</c:v>
                </c:pt>
                <c:pt idx="58">
                  <c:v>Develop JSON for Bootstrap</c:v>
                </c:pt>
                <c:pt idx="59">
                  <c:v>Develop JSON for Bootstrap</c:v>
                </c:pt>
                <c:pt idx="60">
                  <c:v>Automatic Group Detection Backend (Logic + Query)</c:v>
                </c:pt>
                <c:pt idx="61">
                  <c:v>Automatic Group Detection Backend (Logic + Query)</c:v>
                </c:pt>
                <c:pt idx="62">
                  <c:v>Develop JSON for Bootstrap</c:v>
                </c:pt>
                <c:pt idx="63">
                  <c:v>Automatic Group Detection Backend (Logic + Query)</c:v>
                </c:pt>
                <c:pt idx="64">
                  <c:v>Debugging of JSON errors</c:v>
                </c:pt>
                <c:pt idx="65">
                  <c:v>Integrate with earlier functionalities</c:v>
                </c:pt>
                <c:pt idx="66">
                  <c:v>Debugging of Automatic Group Detection</c:v>
                </c:pt>
                <c:pt idx="67">
                  <c:v>Debugging of Automatic Group Detection</c:v>
                </c:pt>
                <c:pt idx="68">
                  <c:v>Develop JSON for Authentication and Heatmap</c:v>
                </c:pt>
                <c:pt idx="69">
                  <c:v>Automatic Group Detection</c:v>
                </c:pt>
                <c:pt idx="70">
                  <c:v>Develop JSON for Basic Location Report</c:v>
                </c:pt>
                <c:pt idx="71">
                  <c:v>Develop JSON for Bootstrap</c:v>
                </c:pt>
                <c:pt idx="72">
                  <c:v>Integrate with earlier functionalities</c:v>
                </c:pt>
                <c:pt idx="73">
                  <c:v>Debugging of JSON errors</c:v>
                </c:pt>
                <c:pt idx="74">
                  <c:v>Debugging of Automatic Group Detection</c:v>
                </c:pt>
                <c:pt idx="75">
                  <c:v>Group Report Top-K Next Places Frontend + Validation</c:v>
                </c:pt>
                <c:pt idx="76">
                  <c:v>Group Report Top K Popular Places Frontend and Validation</c:v>
                </c:pt>
                <c:pt idx="77">
                  <c:v>Develop JSON for Automatic Group Detection</c:v>
                </c:pt>
                <c:pt idx="78">
                  <c:v>Group Report Top-K Next Places (Query + Logic)</c:v>
                </c:pt>
                <c:pt idx="79">
                  <c:v>Group Report Top K Popular Places Backend(Query + Logic )</c:v>
                </c:pt>
                <c:pt idx="80">
                  <c:v>Group Report Top K Popular Places Backend(Query + Logic )</c:v>
                </c:pt>
                <c:pt idx="81">
                  <c:v>Group Report Top K Popular Places Backend(Query + Logic )</c:v>
                </c:pt>
                <c:pt idx="82">
                  <c:v>Group Report Top-K Next Places (Query + Logic)</c:v>
                </c:pt>
                <c:pt idx="83">
                  <c:v>Group Report Top-K Next Places (JSON)</c:v>
                </c:pt>
                <c:pt idx="84">
                  <c:v>Group Report Top-K Next Places (Query + Logic)</c:v>
                </c:pt>
                <c:pt idx="85">
                  <c:v>Group Report Top K Popular Places Backend(JSON )</c:v>
                </c:pt>
                <c:pt idx="86">
                  <c:v>Group Report Top-K Next Places (JSON)</c:v>
                </c:pt>
                <c:pt idx="87">
                  <c:v>Make minor changes related to Heuristic Evaluation feedback</c:v>
                </c:pt>
                <c:pt idx="88">
                  <c:v>Make minor changes related to Heuristic Evaluation feedback</c:v>
                </c:pt>
                <c:pt idx="89">
                  <c:v>Integrate with earlier functionalities</c:v>
                </c:pt>
                <c:pt idx="90">
                  <c:v>Integrate with earlier functionalities</c:v>
                </c:pt>
                <c:pt idx="91">
                  <c:v>Debugging of Group location Next Places</c:v>
                </c:pt>
                <c:pt idx="92">
                  <c:v>Debugging of AGD JSON + Group location Popular Places</c:v>
                </c:pt>
                <c:pt idx="93">
                  <c:v>Debugging of AGD JSON + Group location Popular Places</c:v>
                </c:pt>
                <c:pt idx="94">
                  <c:v>Debugging of AGD JSON + Group location Popular Places</c:v>
                </c:pt>
                <c:pt idx="95">
                  <c:v>Debugging of AGD JSON + Group location Popular Places</c:v>
                </c:pt>
                <c:pt idx="96">
                  <c:v>Debugging of Group location Next Places</c:v>
                </c:pt>
                <c:pt idx="97">
                  <c:v>Debugging of Group location Next Places</c:v>
                </c:pt>
                <c:pt idx="98">
                  <c:v>Debugging of Group location Next Places</c:v>
                </c:pt>
                <c:pt idx="99">
                  <c:v>Group Report Top-K Next Places Frontend + Validation</c:v>
                </c:pt>
                <c:pt idx="100">
                  <c:v>Develop JSON for Automatic Group Detection</c:v>
                </c:pt>
                <c:pt idx="101">
                  <c:v>Group Report Top-K Next Places (Query + Logic)</c:v>
                </c:pt>
                <c:pt idx="102">
                  <c:v>Group Report Top K Popular Places Backend(Query + Logic )</c:v>
                </c:pt>
                <c:pt idx="103">
                  <c:v>Group Report Top-K Next Places (JSON)</c:v>
                </c:pt>
                <c:pt idx="104">
                  <c:v>Group Report Top K Popular Places Backend(JSON )</c:v>
                </c:pt>
                <c:pt idx="105">
                  <c:v>Make minor changes related to Heuristic Evaluation feedback</c:v>
                </c:pt>
                <c:pt idx="106">
                  <c:v>Integrate with earlier functionalities</c:v>
                </c:pt>
                <c:pt idx="107">
                  <c:v>Debugging of Group location Next Places</c:v>
                </c:pt>
                <c:pt idx="108">
                  <c:v>Debugging of AGD JSON + Group location Popular Places</c:v>
                </c:pt>
              </c:strCache>
            </c:strRef>
          </c:xVal>
          <c:yVal>
            <c:numRef>
              <c:f>Graph!$T$20:$T$128</c:f>
              <c:numCache>
                <c:formatCode>General</c:formatCode>
                <c:ptCount val="109"/>
                <c:pt idx="0">
                  <c:v>1.45</c:v>
                </c:pt>
                <c:pt idx="1">
                  <c:v>1.1399999999999999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1.02</c:v>
                </c:pt>
                <c:pt idx="6">
                  <c:v>0.61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2.63</c:v>
                </c:pt>
                <c:pt idx="11">
                  <c:v>0.96</c:v>
                </c:pt>
                <c:pt idx="12">
                  <c:v>0</c:v>
                </c:pt>
                <c:pt idx="13">
                  <c:v>0</c:v>
                </c:pt>
                <c:pt idx="14">
                  <c:v>0.98</c:v>
                </c:pt>
                <c:pt idx="15">
                  <c:v>0.99</c:v>
                </c:pt>
                <c:pt idx="16">
                  <c:v>0.99</c:v>
                </c:pt>
                <c:pt idx="17">
                  <c:v>0.94</c:v>
                </c:pt>
                <c:pt idx="18">
                  <c:v>0.98</c:v>
                </c:pt>
                <c:pt idx="19">
                  <c:v>0.8</c:v>
                </c:pt>
                <c:pt idx="20">
                  <c:v>0.95</c:v>
                </c:pt>
                <c:pt idx="21">
                  <c:v>0.98</c:v>
                </c:pt>
                <c:pt idx="22">
                  <c:v>0.92</c:v>
                </c:pt>
                <c:pt idx="23">
                  <c:v>0.94</c:v>
                </c:pt>
                <c:pt idx="24">
                  <c:v>1</c:v>
                </c:pt>
                <c:pt idx="25">
                  <c:v>0.97</c:v>
                </c:pt>
                <c:pt idx="26">
                  <c:v>0.94</c:v>
                </c:pt>
                <c:pt idx="27">
                  <c:v>1</c:v>
                </c:pt>
                <c:pt idx="28">
                  <c:v>0.99</c:v>
                </c:pt>
                <c:pt idx="29">
                  <c:v>1.01</c:v>
                </c:pt>
                <c:pt idx="30">
                  <c:v>0.98</c:v>
                </c:pt>
                <c:pt idx="31">
                  <c:v>0.37</c:v>
                </c:pt>
                <c:pt idx="32">
                  <c:v>0.96</c:v>
                </c:pt>
                <c:pt idx="33">
                  <c:v>0.88</c:v>
                </c:pt>
                <c:pt idx="34">
                  <c:v>0.93</c:v>
                </c:pt>
                <c:pt idx="35">
                  <c:v>0.88</c:v>
                </c:pt>
                <c:pt idx="36">
                  <c:v>0.97</c:v>
                </c:pt>
                <c:pt idx="37">
                  <c:v>1.1200000000000001</c:v>
                </c:pt>
                <c:pt idx="38">
                  <c:v>0.97</c:v>
                </c:pt>
                <c:pt idx="39">
                  <c:v>0.83</c:v>
                </c:pt>
                <c:pt idx="40">
                  <c:v>0.99</c:v>
                </c:pt>
                <c:pt idx="41">
                  <c:v>0.93</c:v>
                </c:pt>
                <c:pt idx="42">
                  <c:v>0.98</c:v>
                </c:pt>
                <c:pt idx="43">
                  <c:v>0.96</c:v>
                </c:pt>
                <c:pt idx="44">
                  <c:v>0.7</c:v>
                </c:pt>
                <c:pt idx="45">
                  <c:v>0.92</c:v>
                </c:pt>
                <c:pt idx="46">
                  <c:v>1.1200000000000001</c:v>
                </c:pt>
                <c:pt idx="47">
                  <c:v>0.96</c:v>
                </c:pt>
                <c:pt idx="48">
                  <c:v>0.99</c:v>
                </c:pt>
                <c:pt idx="49">
                  <c:v>1.04</c:v>
                </c:pt>
                <c:pt idx="50">
                  <c:v>0.98</c:v>
                </c:pt>
                <c:pt idx="51">
                  <c:v>0.96</c:v>
                </c:pt>
                <c:pt idx="52">
                  <c:v>0.98</c:v>
                </c:pt>
                <c:pt idx="53">
                  <c:v>1.02</c:v>
                </c:pt>
                <c:pt idx="54">
                  <c:v>1.06</c:v>
                </c:pt>
                <c:pt idx="55">
                  <c:v>0.78</c:v>
                </c:pt>
                <c:pt idx="56">
                  <c:v>0.94</c:v>
                </c:pt>
                <c:pt idx="57">
                  <c:v>1.02</c:v>
                </c:pt>
                <c:pt idx="58">
                  <c:v>0.99</c:v>
                </c:pt>
                <c:pt idx="59">
                  <c:v>0.94</c:v>
                </c:pt>
                <c:pt idx="60">
                  <c:v>1.03</c:v>
                </c:pt>
                <c:pt idx="61">
                  <c:v>0.67</c:v>
                </c:pt>
                <c:pt idx="62">
                  <c:v>0.97</c:v>
                </c:pt>
                <c:pt idx="63">
                  <c:v>1.03</c:v>
                </c:pt>
                <c:pt idx="64">
                  <c:v>0.95</c:v>
                </c:pt>
                <c:pt idx="65">
                  <c:v>0.99</c:v>
                </c:pt>
                <c:pt idx="66">
                  <c:v>1.01</c:v>
                </c:pt>
                <c:pt idx="67">
                  <c:v>0.94</c:v>
                </c:pt>
                <c:pt idx="68">
                  <c:v>0.99</c:v>
                </c:pt>
                <c:pt idx="69">
                  <c:v>0.79</c:v>
                </c:pt>
                <c:pt idx="70">
                  <c:v>0.97</c:v>
                </c:pt>
                <c:pt idx="71">
                  <c:v>0.88</c:v>
                </c:pt>
                <c:pt idx="72">
                  <c:v>0.99</c:v>
                </c:pt>
                <c:pt idx="73">
                  <c:v>0.95</c:v>
                </c:pt>
                <c:pt idx="74">
                  <c:v>0.97</c:v>
                </c:pt>
                <c:pt idx="75">
                  <c:v>0.98</c:v>
                </c:pt>
                <c:pt idx="76">
                  <c:v>1.01</c:v>
                </c:pt>
                <c:pt idx="77">
                  <c:v>1</c:v>
                </c:pt>
                <c:pt idx="78">
                  <c:v>0.97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0.68</c:v>
                </c:pt>
                <c:pt idx="83">
                  <c:v>0.97</c:v>
                </c:pt>
                <c:pt idx="84">
                  <c:v>1.1000000000000001</c:v>
                </c:pt>
                <c:pt idx="85">
                  <c:v>0.99</c:v>
                </c:pt>
                <c:pt idx="86">
                  <c:v>1.02</c:v>
                </c:pt>
                <c:pt idx="87">
                  <c:v>3.75</c:v>
                </c:pt>
                <c:pt idx="88">
                  <c:v>1.28</c:v>
                </c:pt>
                <c:pt idx="89">
                  <c:v>0.95</c:v>
                </c:pt>
                <c:pt idx="90">
                  <c:v>1</c:v>
                </c:pt>
                <c:pt idx="91">
                  <c:v>0.91</c:v>
                </c:pt>
                <c:pt idx="92">
                  <c:v>0.83</c:v>
                </c:pt>
                <c:pt idx="93">
                  <c:v>0.89</c:v>
                </c:pt>
                <c:pt idx="94">
                  <c:v>0.82</c:v>
                </c:pt>
                <c:pt idx="95">
                  <c:v>1.25</c:v>
                </c:pt>
                <c:pt idx="96">
                  <c:v>0.83</c:v>
                </c:pt>
                <c:pt idx="97">
                  <c:v>2.14</c:v>
                </c:pt>
                <c:pt idx="98">
                  <c:v>15</c:v>
                </c:pt>
                <c:pt idx="99">
                  <c:v>0.98</c:v>
                </c:pt>
                <c:pt idx="100">
                  <c:v>1</c:v>
                </c:pt>
                <c:pt idx="101">
                  <c:v>1.07</c:v>
                </c:pt>
                <c:pt idx="102">
                  <c:v>1</c:v>
                </c:pt>
                <c:pt idx="103">
                  <c:v>0.99</c:v>
                </c:pt>
                <c:pt idx="104">
                  <c:v>0.99</c:v>
                </c:pt>
                <c:pt idx="105">
                  <c:v>1.22</c:v>
                </c:pt>
                <c:pt idx="106">
                  <c:v>0.98</c:v>
                </c:pt>
                <c:pt idx="107">
                  <c:v>0.91</c:v>
                </c:pt>
                <c:pt idx="108">
                  <c:v>0.55000000000000004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63712"/>
        <c:axId val="218565632"/>
      </c:scatterChart>
      <c:valAx>
        <c:axId val="2185637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Pair Programming Log Activity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8565632"/>
        <c:crosses val="autoZero"/>
        <c:crossBetween val="midCat"/>
      </c:valAx>
      <c:valAx>
        <c:axId val="218565632"/>
        <c:scaling>
          <c:orientation val="minMax"/>
          <c:max val="1.8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1856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Pair</a:t>
            </a:r>
            <a:r>
              <a:rPr lang="en-SG" baseline="0"/>
              <a:t> Programming Metrics</a:t>
            </a:r>
            <a:endParaRPr lang="en-SG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Tasks</c:v>
          </c:tx>
          <c:spPr>
            <a:ln w="28575">
              <a:noFill/>
            </a:ln>
          </c:spPr>
          <c:yVal>
            <c:numRef>
              <c:f>PPlog!$P$15:$P$38</c:f>
              <c:numCache>
                <c:formatCode>General</c:formatCode>
                <c:ptCount val="24"/>
                <c:pt idx="0">
                  <c:v>1.4457831325301205</c:v>
                </c:pt>
                <c:pt idx="1">
                  <c:v>1.1428571428571428</c:v>
                </c:pt>
                <c:pt idx="2">
                  <c:v>0.98765432098765427</c:v>
                </c:pt>
                <c:pt idx="3">
                  <c:v>0.99173553719008267</c:v>
                </c:pt>
                <c:pt idx="4">
                  <c:v>1.044776119402985</c:v>
                </c:pt>
                <c:pt idx="5">
                  <c:v>0.98039215686274506</c:v>
                </c:pt>
                <c:pt idx="6">
                  <c:v>0.97165991902834004</c:v>
                </c:pt>
                <c:pt idx="7">
                  <c:v>0.64516129032258063</c:v>
                </c:pt>
                <c:pt idx="8">
                  <c:v>0.78947368421052633</c:v>
                </c:pt>
                <c:pt idx="9">
                  <c:v>0.87591240875912413</c:v>
                </c:pt>
                <c:pt idx="10">
                  <c:v>0.99173553719008267</c:v>
                </c:pt>
                <c:pt idx="11">
                  <c:v>0.94736842105263153</c:v>
                </c:pt>
                <c:pt idx="12">
                  <c:v>0.97297297297297303</c:v>
                </c:pt>
                <c:pt idx="13">
                  <c:v>0.98360655737704916</c:v>
                </c:pt>
                <c:pt idx="14">
                  <c:v>1.0101010101010102</c:v>
                </c:pt>
                <c:pt idx="15">
                  <c:v>1</c:v>
                </c:pt>
                <c:pt idx="16">
                  <c:v>1.0687022900763359</c:v>
                </c:pt>
                <c:pt idx="17">
                  <c:v>1</c:v>
                </c:pt>
                <c:pt idx="18">
                  <c:v>0.99173553719008267</c:v>
                </c:pt>
                <c:pt idx="19">
                  <c:v>0.99173553719008267</c:v>
                </c:pt>
                <c:pt idx="20">
                  <c:v>1.2244897959183674</c:v>
                </c:pt>
                <c:pt idx="21">
                  <c:v>0.97560975609756095</c:v>
                </c:pt>
                <c:pt idx="22">
                  <c:v>0.90566037735849059</c:v>
                </c:pt>
                <c:pt idx="23">
                  <c:v>0.54794520547945202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94304"/>
        <c:axId val="218621056"/>
      </c:scatterChart>
      <c:valAx>
        <c:axId val="218594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Pair Programming Log Activity By Task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8621056"/>
        <c:crosses val="autoZero"/>
        <c:crossBetween val="midCat"/>
      </c:valAx>
      <c:valAx>
        <c:axId val="2186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9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0" orientation="portrait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129540</xdr:rowOff>
    </xdr:from>
    <xdr:to>
      <xdr:col>19</xdr:col>
      <xdr:colOff>312420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259080</xdr:colOff>
      <xdr:row>19</xdr:row>
      <xdr:rowOff>133350</xdr:rowOff>
    </xdr:from>
    <xdr:to>
      <xdr:col>10</xdr:col>
      <xdr:colOff>205740</xdr:colOff>
      <xdr:row>22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topLeftCell="E6" workbookViewId="0">
      <selection activeCell="F13" sqref="F13"/>
    </sheetView>
  </sheetViews>
  <sheetFormatPr defaultRowHeight="15" x14ac:dyDescent="0.25"/>
  <cols>
    <col min="5" max="5" width="19" customWidth="1"/>
    <col min="6" max="6" width="62.85546875" customWidth="1"/>
    <col min="9" max="9" width="23.7109375" customWidth="1"/>
    <col min="10" max="10" width="75.140625" customWidth="1"/>
  </cols>
  <sheetData>
    <row r="6" spans="5:6" ht="15.75" thickBot="1" x14ac:dyDescent="0.3"/>
    <row r="7" spans="5:6" ht="21" thickTop="1" thickBot="1" x14ac:dyDescent="0.3">
      <c r="E7" s="3" t="s">
        <v>19</v>
      </c>
      <c r="F7" s="4" t="s">
        <v>13</v>
      </c>
    </row>
    <row r="8" spans="5:6" ht="59.25" x14ac:dyDescent="0.25">
      <c r="E8" s="90" t="s">
        <v>20</v>
      </c>
      <c r="F8" s="5" t="s">
        <v>21</v>
      </c>
    </row>
    <row r="9" spans="5:6" ht="40.5" thickBot="1" x14ac:dyDescent="0.3">
      <c r="E9" s="91"/>
      <c r="F9" s="6" t="s">
        <v>22</v>
      </c>
    </row>
    <row r="10" spans="5:6" ht="39.75" thickBot="1" x14ac:dyDescent="0.3">
      <c r="E10" s="7" t="s">
        <v>23</v>
      </c>
      <c r="F10" s="8" t="s">
        <v>24</v>
      </c>
    </row>
    <row r="11" spans="5:6" ht="59.25" x14ac:dyDescent="0.25">
      <c r="E11" s="90" t="s">
        <v>25</v>
      </c>
      <c r="F11" s="5" t="s">
        <v>21</v>
      </c>
    </row>
    <row r="12" spans="5:6" ht="76.150000000000006" customHeight="1" thickBot="1" x14ac:dyDescent="0.3">
      <c r="E12" s="92"/>
      <c r="F12" s="9" t="s">
        <v>22</v>
      </c>
    </row>
    <row r="13" spans="5:6" ht="15.75" thickTop="1" x14ac:dyDescent="0.25"/>
  </sheetData>
  <mergeCells count="2">
    <mergeCell ref="E8:E9"/>
    <mergeCell ref="E11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6"/>
  <sheetViews>
    <sheetView tabSelected="1" topLeftCell="A165" zoomScale="85" zoomScaleNormal="85" workbookViewId="0">
      <selection activeCell="D186" sqref="D186"/>
    </sheetView>
  </sheetViews>
  <sheetFormatPr defaultRowHeight="15" x14ac:dyDescent="0.25"/>
  <cols>
    <col min="1" max="1" width="19.28515625" customWidth="1"/>
    <col min="2" max="2" width="64.7109375" style="70" customWidth="1"/>
    <col min="3" max="3" width="20.85546875" bestFit="1" customWidth="1"/>
    <col min="4" max="4" width="19.42578125" bestFit="1" customWidth="1"/>
    <col min="5" max="5" width="11.85546875" bestFit="1" customWidth="1"/>
    <col min="6" max="6" width="17.140625" style="24" bestFit="1" customWidth="1"/>
    <col min="7" max="7" width="18.42578125" customWidth="1"/>
    <col min="8" max="8" width="17.42578125" customWidth="1"/>
  </cols>
  <sheetData>
    <row r="1" spans="1:16" ht="15.75" x14ac:dyDescent="0.25">
      <c r="A1" s="93" t="s">
        <v>89</v>
      </c>
      <c r="B1" s="93"/>
      <c r="C1" s="93"/>
      <c r="D1" s="93"/>
      <c r="E1" s="93"/>
      <c r="F1" s="93"/>
      <c r="G1" s="93"/>
      <c r="H1" s="93"/>
    </row>
    <row r="2" spans="1:16" ht="45" x14ac:dyDescent="0.25">
      <c r="A2" s="62" t="s">
        <v>0</v>
      </c>
      <c r="B2" s="62" t="s">
        <v>1</v>
      </c>
      <c r="C2" s="85" t="s">
        <v>7</v>
      </c>
      <c r="D2" s="62" t="s">
        <v>8</v>
      </c>
      <c r="E2" s="62" t="s">
        <v>2</v>
      </c>
      <c r="F2" s="62" t="s">
        <v>4</v>
      </c>
      <c r="G2" s="62" t="s">
        <v>5</v>
      </c>
      <c r="H2" s="62" t="s">
        <v>3</v>
      </c>
    </row>
    <row r="3" spans="1:16" x14ac:dyDescent="0.25">
      <c r="A3" s="94">
        <v>1</v>
      </c>
      <c r="B3" s="63" t="s">
        <v>6</v>
      </c>
      <c r="C3" s="17">
        <v>45</v>
      </c>
      <c r="D3" s="17">
        <v>34</v>
      </c>
      <c r="E3" s="40">
        <f>ROUND(C3/D3,2)</f>
        <v>1.32</v>
      </c>
      <c r="F3" s="41" t="str">
        <f>IF(E3&gt;1.5,"Underrun",IF(E3&lt;0.5,"Overrun","Okay"))</f>
        <v>Okay</v>
      </c>
      <c r="G3" s="41">
        <f>(D3-C3)</f>
        <v>-11</v>
      </c>
      <c r="H3" s="30" t="s">
        <v>90</v>
      </c>
    </row>
    <row r="4" spans="1:16" x14ac:dyDescent="0.25">
      <c r="A4" s="94"/>
      <c r="B4" s="63" t="s">
        <v>9</v>
      </c>
      <c r="C4" s="17">
        <v>120</v>
      </c>
      <c r="D4" s="17">
        <v>105</v>
      </c>
      <c r="E4" s="40">
        <f t="shared" ref="E4:E16" si="0">ROUND(C4/D4,2)</f>
        <v>1.1399999999999999</v>
      </c>
      <c r="F4" s="41" t="str">
        <f t="shared" ref="F4:F16" si="1">IF(E4&gt;1.5,"Underrun",IF(E4&lt;0.5,"Overrun","Okay"))</f>
        <v>Okay</v>
      </c>
      <c r="G4" s="41">
        <f t="shared" ref="G4:G16" si="2">(D4-C4)</f>
        <v>-15</v>
      </c>
      <c r="H4" s="30" t="s">
        <v>90</v>
      </c>
    </row>
    <row r="5" spans="1:16" x14ac:dyDescent="0.25">
      <c r="A5" s="94"/>
      <c r="B5" s="63" t="s">
        <v>6</v>
      </c>
      <c r="C5" s="17">
        <v>75</v>
      </c>
      <c r="D5" s="17">
        <v>49</v>
      </c>
      <c r="E5" s="40">
        <f t="shared" si="0"/>
        <v>1.53</v>
      </c>
      <c r="F5" s="41" t="str">
        <f t="shared" si="1"/>
        <v>Underrun</v>
      </c>
      <c r="G5" s="41">
        <f t="shared" si="2"/>
        <v>-26</v>
      </c>
      <c r="H5" s="30" t="s">
        <v>90</v>
      </c>
    </row>
    <row r="6" spans="1:16" x14ac:dyDescent="0.25">
      <c r="A6" s="94"/>
      <c r="B6" s="63" t="s">
        <v>10</v>
      </c>
      <c r="C6" s="17">
        <v>120</v>
      </c>
      <c r="D6" s="17">
        <v>123</v>
      </c>
      <c r="E6" s="40">
        <f t="shared" si="0"/>
        <v>0.98</v>
      </c>
      <c r="F6" s="41" t="str">
        <f t="shared" si="1"/>
        <v>Okay</v>
      </c>
      <c r="G6" s="41">
        <f t="shared" si="2"/>
        <v>3</v>
      </c>
      <c r="H6" s="30" t="s">
        <v>18</v>
      </c>
    </row>
    <row r="7" spans="1:16" x14ac:dyDescent="0.25">
      <c r="A7" s="94"/>
      <c r="B7" s="63" t="s">
        <v>10</v>
      </c>
      <c r="C7" s="22">
        <v>180</v>
      </c>
      <c r="D7" s="22">
        <v>181</v>
      </c>
      <c r="E7" s="40">
        <f t="shared" si="0"/>
        <v>0.99</v>
      </c>
      <c r="F7" s="41" t="str">
        <f t="shared" si="1"/>
        <v>Okay</v>
      </c>
      <c r="G7" s="41">
        <f t="shared" si="2"/>
        <v>1</v>
      </c>
      <c r="H7" s="30" t="s">
        <v>18</v>
      </c>
    </row>
    <row r="8" spans="1:16" ht="28.5" customHeight="1" x14ac:dyDescent="0.25">
      <c r="A8" s="94"/>
      <c r="B8" s="84" t="s">
        <v>11</v>
      </c>
      <c r="C8" s="17">
        <v>300</v>
      </c>
      <c r="D8" s="17">
        <v>296</v>
      </c>
      <c r="E8" s="40">
        <f t="shared" si="0"/>
        <v>1.01</v>
      </c>
      <c r="F8" s="41" t="str">
        <f t="shared" si="1"/>
        <v>Okay</v>
      </c>
      <c r="G8" s="41">
        <f t="shared" si="2"/>
        <v>-4</v>
      </c>
      <c r="H8" s="30" t="s">
        <v>90</v>
      </c>
    </row>
    <row r="9" spans="1:16" x14ac:dyDescent="0.25">
      <c r="A9" s="94"/>
      <c r="B9" s="63" t="s">
        <v>12</v>
      </c>
      <c r="C9" s="17">
        <v>120</v>
      </c>
      <c r="D9" s="17">
        <v>121</v>
      </c>
      <c r="E9" s="40">
        <f t="shared" si="0"/>
        <v>0.99</v>
      </c>
      <c r="F9" s="41" t="str">
        <f t="shared" si="1"/>
        <v>Okay</v>
      </c>
      <c r="G9" s="41">
        <f t="shared" si="2"/>
        <v>1</v>
      </c>
      <c r="H9" s="30" t="s">
        <v>18</v>
      </c>
    </row>
    <row r="10" spans="1:16" x14ac:dyDescent="0.25">
      <c r="A10" s="94"/>
      <c r="B10" s="63" t="s">
        <v>12</v>
      </c>
      <c r="C10" s="32">
        <v>60</v>
      </c>
      <c r="D10" s="32">
        <v>125</v>
      </c>
      <c r="E10" s="40">
        <f t="shared" si="0"/>
        <v>0.48</v>
      </c>
      <c r="F10" s="41" t="str">
        <f t="shared" si="1"/>
        <v>Overrun</v>
      </c>
      <c r="G10" s="41">
        <f t="shared" si="2"/>
        <v>65</v>
      </c>
      <c r="H10" s="33" t="s">
        <v>18</v>
      </c>
    </row>
    <row r="11" spans="1:16" x14ac:dyDescent="0.25">
      <c r="A11" s="94"/>
      <c r="B11" s="63" t="s">
        <v>12</v>
      </c>
      <c r="C11" s="31">
        <v>60</v>
      </c>
      <c r="D11" s="31">
        <v>51</v>
      </c>
      <c r="E11" s="40">
        <f t="shared" si="0"/>
        <v>1.18</v>
      </c>
      <c r="F11" s="41" t="str">
        <f t="shared" si="1"/>
        <v>Okay</v>
      </c>
      <c r="G11" s="41">
        <f t="shared" si="2"/>
        <v>-9</v>
      </c>
      <c r="H11" s="33" t="s">
        <v>18</v>
      </c>
    </row>
    <row r="12" spans="1:16" x14ac:dyDescent="0.25">
      <c r="A12" s="94"/>
      <c r="B12" s="63" t="s">
        <v>14</v>
      </c>
      <c r="C12" s="22">
        <v>180</v>
      </c>
      <c r="D12" s="22">
        <v>190</v>
      </c>
      <c r="E12" s="40">
        <f t="shared" si="0"/>
        <v>0.95</v>
      </c>
      <c r="F12" s="41" t="str">
        <f t="shared" si="1"/>
        <v>Okay</v>
      </c>
      <c r="G12" s="41">
        <f t="shared" si="2"/>
        <v>10</v>
      </c>
      <c r="H12" s="30" t="s">
        <v>90</v>
      </c>
    </row>
    <row r="13" spans="1:16" x14ac:dyDescent="0.25">
      <c r="A13" s="94"/>
      <c r="B13" s="63" t="s">
        <v>15</v>
      </c>
      <c r="C13" s="22">
        <v>120</v>
      </c>
      <c r="D13" s="22">
        <v>114</v>
      </c>
      <c r="E13" s="40">
        <f t="shared" si="0"/>
        <v>1.05</v>
      </c>
      <c r="F13" s="41" t="str">
        <f t="shared" si="1"/>
        <v>Okay</v>
      </c>
      <c r="G13" s="41">
        <f t="shared" si="2"/>
        <v>-6</v>
      </c>
      <c r="H13" s="30" t="s">
        <v>90</v>
      </c>
    </row>
    <row r="14" spans="1:16" x14ac:dyDescent="0.25">
      <c r="A14" s="94"/>
      <c r="B14" s="63" t="s">
        <v>16</v>
      </c>
      <c r="C14" s="22">
        <v>120</v>
      </c>
      <c r="D14" s="22">
        <v>125</v>
      </c>
      <c r="E14" s="40">
        <f t="shared" si="0"/>
        <v>0.96</v>
      </c>
      <c r="F14" s="41" t="str">
        <f t="shared" si="1"/>
        <v>Okay</v>
      </c>
      <c r="G14" s="41">
        <f t="shared" si="2"/>
        <v>5</v>
      </c>
      <c r="H14" s="30" t="s">
        <v>18</v>
      </c>
      <c r="J14" s="1"/>
      <c r="K14" s="1"/>
    </row>
    <row r="15" spans="1:16" ht="19.899999999999999" customHeight="1" x14ac:dyDescent="0.25">
      <c r="A15" s="94"/>
      <c r="B15" s="63" t="s">
        <v>16</v>
      </c>
      <c r="C15" s="14">
        <v>60</v>
      </c>
      <c r="D15" s="14">
        <v>58</v>
      </c>
      <c r="E15" s="40">
        <f t="shared" si="0"/>
        <v>1.03</v>
      </c>
      <c r="F15" s="41" t="str">
        <f t="shared" si="1"/>
        <v>Okay</v>
      </c>
      <c r="G15" s="41">
        <f t="shared" si="2"/>
        <v>-2</v>
      </c>
      <c r="H15" s="30" t="s">
        <v>18</v>
      </c>
      <c r="J15" s="1"/>
      <c r="K15" s="1"/>
      <c r="P15">
        <f>C21/D21</f>
        <v>1.4457831325301205</v>
      </c>
    </row>
    <row r="16" spans="1:16" ht="19.899999999999999" customHeight="1" x14ac:dyDescent="0.25">
      <c r="A16" s="94"/>
      <c r="B16" s="63" t="s">
        <v>16</v>
      </c>
      <c r="C16" s="14">
        <v>120</v>
      </c>
      <c r="D16" s="14">
        <v>130</v>
      </c>
      <c r="E16" s="40">
        <f t="shared" si="0"/>
        <v>0.92</v>
      </c>
      <c r="F16" s="41" t="str">
        <f t="shared" si="1"/>
        <v>Okay</v>
      </c>
      <c r="G16" s="41">
        <f t="shared" si="2"/>
        <v>10</v>
      </c>
      <c r="H16" s="30" t="s">
        <v>18</v>
      </c>
      <c r="J16" s="1"/>
      <c r="K16" s="1"/>
      <c r="P16">
        <f>C22/D22</f>
        <v>1.1428571428571428</v>
      </c>
    </row>
    <row r="17" spans="1:21" ht="19.899999999999999" customHeight="1" x14ac:dyDescent="0.25">
      <c r="J17" s="1"/>
      <c r="K17" s="1"/>
      <c r="P17">
        <f>C62/D62</f>
        <v>0.98765432098765427</v>
      </c>
    </row>
    <row r="18" spans="1:21" x14ac:dyDescent="0.25">
      <c r="K18" s="60"/>
      <c r="P18">
        <f>C100/D100</f>
        <v>0.99173553719008267</v>
      </c>
    </row>
    <row r="19" spans="1:21" ht="15.75" x14ac:dyDescent="0.25">
      <c r="A19" s="93" t="s">
        <v>73</v>
      </c>
      <c r="B19" s="93"/>
      <c r="C19" s="93"/>
      <c r="D19" s="93"/>
      <c r="E19" s="93"/>
      <c r="F19" s="93"/>
      <c r="G19" s="93"/>
      <c r="H19" s="93"/>
      <c r="K19" s="60"/>
      <c r="P19">
        <f t="shared" ref="P19:P27" si="3">C101/D101</f>
        <v>1.044776119402985</v>
      </c>
    </row>
    <row r="20" spans="1:21" ht="45" x14ac:dyDescent="0.25">
      <c r="A20" s="62" t="s">
        <v>0</v>
      </c>
      <c r="B20" s="62" t="s">
        <v>1</v>
      </c>
      <c r="C20" s="62" t="s">
        <v>7</v>
      </c>
      <c r="D20" s="62" t="s">
        <v>8</v>
      </c>
      <c r="E20" s="62" t="s">
        <v>2</v>
      </c>
      <c r="F20" s="62" t="s">
        <v>4</v>
      </c>
      <c r="G20" s="62" t="s">
        <v>5</v>
      </c>
      <c r="H20" s="62" t="s">
        <v>3</v>
      </c>
      <c r="K20" s="60"/>
      <c r="P20">
        <f t="shared" si="3"/>
        <v>0.98039215686274506</v>
      </c>
    </row>
    <row r="21" spans="1:21" x14ac:dyDescent="0.25">
      <c r="A21" s="97">
        <v>1</v>
      </c>
      <c r="B21" s="64" t="s">
        <v>6</v>
      </c>
      <c r="C21" s="37">
        <v>120</v>
      </c>
      <c r="D21" s="37">
        <v>83</v>
      </c>
      <c r="E21" s="40">
        <f t="shared" ref="E21:E28" si="4">ROUND(C21/D21,2)</f>
        <v>1.45</v>
      </c>
      <c r="F21" s="41" t="str">
        <f t="shared" ref="F21:F28" si="5">IF(E21&gt;1.5,"Underrun",IF(E21&lt;0.5,"Overrun","Okay"))</f>
        <v>Okay</v>
      </c>
      <c r="G21" s="41">
        <f t="shared" ref="G21:G28" si="6">(D21-C21)</f>
        <v>-37</v>
      </c>
      <c r="H21" s="37" t="s">
        <v>17</v>
      </c>
      <c r="K21" s="60"/>
      <c r="P21">
        <f t="shared" si="3"/>
        <v>0.97165991902834004</v>
      </c>
    </row>
    <row r="22" spans="1:21" x14ac:dyDescent="0.25">
      <c r="A22" s="97"/>
      <c r="B22" s="64" t="s">
        <v>9</v>
      </c>
      <c r="C22" s="41">
        <v>120</v>
      </c>
      <c r="D22" s="41">
        <v>105</v>
      </c>
      <c r="E22" s="40">
        <f t="shared" si="4"/>
        <v>1.1399999999999999</v>
      </c>
      <c r="F22" s="41" t="str">
        <f t="shared" si="5"/>
        <v>Okay</v>
      </c>
      <c r="G22" s="41">
        <f t="shared" si="6"/>
        <v>-15</v>
      </c>
      <c r="H22" s="37" t="s">
        <v>17</v>
      </c>
      <c r="K22" s="60"/>
      <c r="P22">
        <f t="shared" si="3"/>
        <v>0.64516129032258063</v>
      </c>
    </row>
    <row r="23" spans="1:21" x14ac:dyDescent="0.25">
      <c r="A23" s="97"/>
      <c r="B23" s="64" t="s">
        <v>10</v>
      </c>
      <c r="C23" s="41">
        <v>300</v>
      </c>
      <c r="D23" s="41">
        <v>304</v>
      </c>
      <c r="E23" s="40">
        <f t="shared" si="4"/>
        <v>0.99</v>
      </c>
      <c r="F23" s="41" t="str">
        <f t="shared" si="5"/>
        <v>Okay</v>
      </c>
      <c r="G23" s="41">
        <f t="shared" si="6"/>
        <v>4</v>
      </c>
      <c r="H23" s="41" t="s">
        <v>18</v>
      </c>
      <c r="I23" s="46"/>
      <c r="J23" s="46"/>
      <c r="K23" s="60"/>
      <c r="P23">
        <f t="shared" si="3"/>
        <v>0.78947368421052633</v>
      </c>
    </row>
    <row r="24" spans="1:21" ht="25.5" x14ac:dyDescent="0.25">
      <c r="A24" s="97"/>
      <c r="B24" s="64" t="s">
        <v>11</v>
      </c>
      <c r="C24" s="41">
        <v>300</v>
      </c>
      <c r="D24" s="41">
        <v>294</v>
      </c>
      <c r="E24" s="40">
        <f t="shared" si="4"/>
        <v>1.02</v>
      </c>
      <c r="F24" s="41" t="str">
        <f t="shared" si="5"/>
        <v>Okay</v>
      </c>
      <c r="G24" s="41">
        <f t="shared" si="6"/>
        <v>-6</v>
      </c>
      <c r="H24" s="37" t="s">
        <v>17</v>
      </c>
      <c r="I24" s="46"/>
      <c r="J24" s="46"/>
      <c r="K24" s="60"/>
      <c r="P24">
        <f t="shared" si="3"/>
        <v>0.87591240875912413</v>
      </c>
    </row>
    <row r="25" spans="1:21" x14ac:dyDescent="0.25">
      <c r="A25" s="97"/>
      <c r="B25" s="64" t="s">
        <v>12</v>
      </c>
      <c r="C25" s="41">
        <v>180</v>
      </c>
      <c r="D25" s="41">
        <v>297</v>
      </c>
      <c r="E25" s="40">
        <f t="shared" si="4"/>
        <v>0.61</v>
      </c>
      <c r="F25" s="41" t="str">
        <f t="shared" si="5"/>
        <v>Okay</v>
      </c>
      <c r="G25" s="41">
        <f t="shared" si="6"/>
        <v>117</v>
      </c>
      <c r="H25" s="41" t="s">
        <v>18</v>
      </c>
      <c r="I25" s="46"/>
      <c r="J25" s="46"/>
      <c r="K25" s="60"/>
      <c r="P25">
        <f t="shared" si="3"/>
        <v>0.99173553719008267</v>
      </c>
    </row>
    <row r="26" spans="1:21" x14ac:dyDescent="0.25">
      <c r="A26" s="97"/>
      <c r="B26" s="64" t="s">
        <v>14</v>
      </c>
      <c r="C26" s="41">
        <v>180</v>
      </c>
      <c r="D26" s="41">
        <v>190</v>
      </c>
      <c r="E26" s="40">
        <f t="shared" si="4"/>
        <v>0.95</v>
      </c>
      <c r="F26" s="41" t="str">
        <f t="shared" si="5"/>
        <v>Okay</v>
      </c>
      <c r="G26" s="41">
        <f t="shared" si="6"/>
        <v>10</v>
      </c>
      <c r="H26" s="37" t="s">
        <v>17</v>
      </c>
      <c r="I26" s="46"/>
      <c r="J26" s="46"/>
      <c r="K26" s="60"/>
      <c r="P26">
        <f t="shared" si="3"/>
        <v>0.94736842105263153</v>
      </c>
    </row>
    <row r="27" spans="1:21" x14ac:dyDescent="0.25">
      <c r="A27" s="97"/>
      <c r="B27" s="64" t="s">
        <v>15</v>
      </c>
      <c r="C27" s="41">
        <v>300</v>
      </c>
      <c r="D27" s="41">
        <v>114</v>
      </c>
      <c r="E27" s="40">
        <f t="shared" si="4"/>
        <v>2.63</v>
      </c>
      <c r="F27" s="41" t="str">
        <f t="shared" si="5"/>
        <v>Underrun</v>
      </c>
      <c r="G27" s="41">
        <f t="shared" si="6"/>
        <v>-186</v>
      </c>
      <c r="H27" s="37" t="s">
        <v>17</v>
      </c>
      <c r="I27" s="46"/>
      <c r="J27" s="46"/>
      <c r="K27" s="60"/>
      <c r="P27">
        <f t="shared" si="3"/>
        <v>0.97297297297297303</v>
      </c>
    </row>
    <row r="28" spans="1:21" s="15" customFormat="1" x14ac:dyDescent="0.25">
      <c r="A28" s="97"/>
      <c r="B28" s="64" t="s">
        <v>16</v>
      </c>
      <c r="C28" s="41">
        <v>300</v>
      </c>
      <c r="D28" s="41">
        <v>313.2</v>
      </c>
      <c r="E28" s="40">
        <f t="shared" si="4"/>
        <v>0.96</v>
      </c>
      <c r="F28" s="41" t="str">
        <f t="shared" si="5"/>
        <v>Okay</v>
      </c>
      <c r="G28" s="41">
        <f t="shared" si="6"/>
        <v>13.199999999999989</v>
      </c>
      <c r="H28" s="41" t="s">
        <v>18</v>
      </c>
      <c r="I28" s="46"/>
      <c r="J28" s="46"/>
      <c r="K28" s="60"/>
      <c r="L28" s="46"/>
      <c r="M28" s="46"/>
      <c r="N28" s="46"/>
      <c r="O28" s="46"/>
      <c r="P28">
        <f>C140/D140</f>
        <v>0.98360655737704916</v>
      </c>
      <c r="Q28" s="46"/>
      <c r="R28" s="46"/>
      <c r="S28" s="46"/>
      <c r="T28" s="46"/>
      <c r="U28" s="46"/>
    </row>
    <row r="29" spans="1:21" x14ac:dyDescent="0.25">
      <c r="A29" s="56"/>
      <c r="B29" s="65"/>
      <c r="C29" s="57"/>
      <c r="D29" s="57"/>
      <c r="E29" s="58"/>
      <c r="F29" s="57"/>
      <c r="G29" s="57"/>
      <c r="H29" s="57"/>
      <c r="I29" s="46"/>
      <c r="J29" s="46"/>
      <c r="K29" s="60"/>
      <c r="P29">
        <f t="shared" ref="P29:P38" si="7">C141/D141</f>
        <v>1.0101010101010102</v>
      </c>
    </row>
    <row r="30" spans="1:21" x14ac:dyDescent="0.25">
      <c r="A30" s="50"/>
      <c r="B30" s="65"/>
      <c r="C30" s="2"/>
      <c r="D30" s="2"/>
      <c r="E30" s="52"/>
      <c r="F30" s="2"/>
      <c r="G30" s="2"/>
      <c r="H30" s="27"/>
      <c r="I30" s="46"/>
      <c r="J30" s="46"/>
      <c r="K30" s="60"/>
      <c r="P30">
        <f t="shared" si="7"/>
        <v>1</v>
      </c>
    </row>
    <row r="31" spans="1:21" ht="15.75" x14ac:dyDescent="0.25">
      <c r="A31" s="93" t="s">
        <v>85</v>
      </c>
      <c r="B31" s="93"/>
      <c r="C31" s="93"/>
      <c r="D31" s="93"/>
      <c r="E31" s="93"/>
      <c r="F31" s="93"/>
      <c r="G31" s="93"/>
      <c r="H31" s="93"/>
      <c r="I31" s="46"/>
      <c r="J31" s="46"/>
      <c r="P31">
        <f t="shared" si="7"/>
        <v>1.0687022900763359</v>
      </c>
    </row>
    <row r="32" spans="1:21" ht="45" x14ac:dyDescent="0.25">
      <c r="A32" s="62" t="s">
        <v>0</v>
      </c>
      <c r="B32" s="62" t="s">
        <v>1</v>
      </c>
      <c r="C32" s="62" t="s">
        <v>7</v>
      </c>
      <c r="D32" s="62" t="s">
        <v>8</v>
      </c>
      <c r="E32" s="62" t="s">
        <v>2</v>
      </c>
      <c r="F32" s="62" t="s">
        <v>4</v>
      </c>
      <c r="G32" s="62" t="s">
        <v>5</v>
      </c>
      <c r="H32" s="62" t="s">
        <v>3</v>
      </c>
      <c r="P32">
        <f t="shared" si="7"/>
        <v>1</v>
      </c>
    </row>
    <row r="33" spans="1:16" x14ac:dyDescent="0.25">
      <c r="A33" s="95">
        <v>2</v>
      </c>
      <c r="B33" s="66" t="s">
        <v>26</v>
      </c>
      <c r="C33" s="11">
        <v>120</v>
      </c>
      <c r="D33" s="11">
        <v>122</v>
      </c>
      <c r="E33" s="12">
        <f>ROUND( C33/D33,2)</f>
        <v>0.98</v>
      </c>
      <c r="F33" s="13" t="str">
        <f>IF(E33&gt;1.5,"Underrun",IF(E33&lt;0.5,"Overrun","Okay"))</f>
        <v>Okay</v>
      </c>
      <c r="G33" s="13">
        <f t="shared" ref="G33:G40" si="8">D33-C33</f>
        <v>2</v>
      </c>
      <c r="H33" s="19" t="s">
        <v>18</v>
      </c>
      <c r="P33">
        <f t="shared" si="7"/>
        <v>0.99173553719008267</v>
      </c>
    </row>
    <row r="34" spans="1:16" x14ac:dyDescent="0.25">
      <c r="A34" s="96"/>
      <c r="B34" s="66" t="s">
        <v>27</v>
      </c>
      <c r="C34" s="13">
        <v>120</v>
      </c>
      <c r="D34" s="13">
        <v>121</v>
      </c>
      <c r="E34" s="12">
        <f t="shared" ref="E34:E58" si="9">ROUND( C34/D34,2)</f>
        <v>0.99</v>
      </c>
      <c r="F34" s="42" t="str">
        <f t="shared" ref="F34:F58" si="10">IF(E34&gt;1.5,"Underrun",IF(E34&lt;0.5,"Overrun","Okay"))</f>
        <v>Okay</v>
      </c>
      <c r="G34" s="13">
        <f t="shared" si="8"/>
        <v>1</v>
      </c>
      <c r="H34" s="20" t="s">
        <v>28</v>
      </c>
      <c r="P34">
        <f t="shared" si="7"/>
        <v>0.99173553719008267</v>
      </c>
    </row>
    <row r="35" spans="1:16" x14ac:dyDescent="0.25">
      <c r="A35" s="96"/>
      <c r="B35" s="66" t="s">
        <v>26</v>
      </c>
      <c r="C35" s="13">
        <v>120</v>
      </c>
      <c r="D35" s="13">
        <v>121</v>
      </c>
      <c r="E35" s="12">
        <f t="shared" si="9"/>
        <v>0.99</v>
      </c>
      <c r="F35" s="42" t="str">
        <f t="shared" si="10"/>
        <v>Okay</v>
      </c>
      <c r="G35" s="13">
        <f t="shared" si="8"/>
        <v>1</v>
      </c>
      <c r="H35" s="19" t="s">
        <v>18</v>
      </c>
      <c r="P35">
        <f t="shared" si="7"/>
        <v>1.2244897959183674</v>
      </c>
    </row>
    <row r="36" spans="1:16" ht="38.25" customHeight="1" x14ac:dyDescent="0.25">
      <c r="A36" s="96"/>
      <c r="B36" s="66" t="s">
        <v>27</v>
      </c>
      <c r="C36" s="13">
        <v>180</v>
      </c>
      <c r="D36" s="13">
        <v>192</v>
      </c>
      <c r="E36" s="12">
        <f t="shared" si="9"/>
        <v>0.94</v>
      </c>
      <c r="F36" s="42" t="str">
        <f t="shared" si="10"/>
        <v>Okay</v>
      </c>
      <c r="G36" s="13">
        <f t="shared" si="8"/>
        <v>12</v>
      </c>
      <c r="H36" s="20" t="s">
        <v>28</v>
      </c>
      <c r="P36">
        <f t="shared" si="7"/>
        <v>0.97560975609756095</v>
      </c>
    </row>
    <row r="37" spans="1:16" x14ac:dyDescent="0.25">
      <c r="A37" s="96"/>
      <c r="B37" s="66" t="s">
        <v>29</v>
      </c>
      <c r="C37" s="13">
        <v>180</v>
      </c>
      <c r="D37" s="13">
        <v>183</v>
      </c>
      <c r="E37" s="12">
        <f t="shared" si="9"/>
        <v>0.98</v>
      </c>
      <c r="F37" s="42" t="str">
        <f t="shared" si="10"/>
        <v>Okay</v>
      </c>
      <c r="G37" s="13">
        <f t="shared" si="8"/>
        <v>3</v>
      </c>
      <c r="H37" s="19" t="s">
        <v>18</v>
      </c>
      <c r="P37">
        <f t="shared" si="7"/>
        <v>0.90566037735849059</v>
      </c>
    </row>
    <row r="38" spans="1:16" x14ac:dyDescent="0.25">
      <c r="A38" s="96"/>
      <c r="B38" s="66" t="s">
        <v>27</v>
      </c>
      <c r="C38" s="13">
        <v>60</v>
      </c>
      <c r="D38" s="13">
        <v>75</v>
      </c>
      <c r="E38" s="12">
        <f t="shared" si="9"/>
        <v>0.8</v>
      </c>
      <c r="F38" s="42" t="str">
        <f t="shared" si="10"/>
        <v>Okay</v>
      </c>
      <c r="G38" s="13">
        <f t="shared" si="8"/>
        <v>15</v>
      </c>
      <c r="H38" s="20" t="s">
        <v>28</v>
      </c>
      <c r="P38">
        <f t="shared" si="7"/>
        <v>0.54794520547945202</v>
      </c>
    </row>
    <row r="39" spans="1:16" x14ac:dyDescent="0.25">
      <c r="A39" s="96"/>
      <c r="B39" s="66" t="s">
        <v>27</v>
      </c>
      <c r="C39" s="13">
        <v>60</v>
      </c>
      <c r="D39" s="13">
        <v>63</v>
      </c>
      <c r="E39" s="12">
        <f t="shared" si="9"/>
        <v>0.95</v>
      </c>
      <c r="F39" s="42" t="str">
        <f t="shared" si="10"/>
        <v>Okay</v>
      </c>
      <c r="G39" s="13">
        <f t="shared" si="8"/>
        <v>3</v>
      </c>
      <c r="H39" s="20" t="s">
        <v>28</v>
      </c>
    </row>
    <row r="40" spans="1:16" x14ac:dyDescent="0.25">
      <c r="A40" s="96"/>
      <c r="B40" s="66" t="s">
        <v>29</v>
      </c>
      <c r="C40" s="13">
        <v>60</v>
      </c>
      <c r="D40" s="13">
        <v>61</v>
      </c>
      <c r="E40" s="12">
        <f t="shared" si="9"/>
        <v>0.98</v>
      </c>
      <c r="F40" s="42" t="str">
        <f t="shared" si="10"/>
        <v>Okay</v>
      </c>
      <c r="G40" s="13">
        <f t="shared" si="8"/>
        <v>1</v>
      </c>
      <c r="H40" s="19" t="s">
        <v>18</v>
      </c>
    </row>
    <row r="41" spans="1:16" x14ac:dyDescent="0.25">
      <c r="A41" s="96"/>
      <c r="B41" s="66" t="s">
        <v>30</v>
      </c>
      <c r="C41" s="14">
        <v>60</v>
      </c>
      <c r="D41" s="14">
        <v>65</v>
      </c>
      <c r="E41" s="12">
        <f t="shared" si="9"/>
        <v>0.92</v>
      </c>
      <c r="F41" s="42" t="str">
        <f t="shared" si="10"/>
        <v>Okay</v>
      </c>
      <c r="G41" s="13">
        <f>D41-C41</f>
        <v>5</v>
      </c>
      <c r="H41" s="19" t="s">
        <v>18</v>
      </c>
    </row>
    <row r="42" spans="1:16" x14ac:dyDescent="0.25">
      <c r="A42" s="96"/>
      <c r="B42" s="66" t="s">
        <v>27</v>
      </c>
      <c r="C42" s="14">
        <v>60</v>
      </c>
      <c r="D42" s="14">
        <v>64</v>
      </c>
      <c r="E42" s="12">
        <f t="shared" si="9"/>
        <v>0.94</v>
      </c>
      <c r="F42" s="42" t="str">
        <f t="shared" si="10"/>
        <v>Okay</v>
      </c>
      <c r="G42" s="13">
        <f t="shared" ref="G42:G58" si="11">D42-C42</f>
        <v>4</v>
      </c>
      <c r="H42" s="20" t="s">
        <v>28</v>
      </c>
    </row>
    <row r="43" spans="1:16" x14ac:dyDescent="0.25">
      <c r="A43" s="96"/>
      <c r="B43" s="66" t="s">
        <v>31</v>
      </c>
      <c r="C43" s="14">
        <v>120</v>
      </c>
      <c r="D43" s="14">
        <v>120</v>
      </c>
      <c r="E43" s="12">
        <f t="shared" si="9"/>
        <v>1</v>
      </c>
      <c r="F43" s="42" t="str">
        <f t="shared" si="10"/>
        <v>Okay</v>
      </c>
      <c r="G43" s="13">
        <f t="shared" si="11"/>
        <v>0</v>
      </c>
      <c r="H43" s="20" t="s">
        <v>28</v>
      </c>
    </row>
    <row r="44" spans="1:16" x14ac:dyDescent="0.25">
      <c r="A44" s="96"/>
      <c r="B44" s="66" t="s">
        <v>30</v>
      </c>
      <c r="C44" s="14">
        <v>120</v>
      </c>
      <c r="D44" s="14">
        <v>124</v>
      </c>
      <c r="E44" s="12">
        <f t="shared" si="9"/>
        <v>0.97</v>
      </c>
      <c r="F44" s="42" t="str">
        <f t="shared" si="10"/>
        <v>Okay</v>
      </c>
      <c r="G44" s="13">
        <f t="shared" si="11"/>
        <v>4</v>
      </c>
      <c r="H44" s="19" t="s">
        <v>18</v>
      </c>
    </row>
    <row r="45" spans="1:16" x14ac:dyDescent="0.25">
      <c r="A45" s="96"/>
      <c r="B45" s="67" t="s">
        <v>32</v>
      </c>
      <c r="C45" s="14">
        <v>30</v>
      </c>
      <c r="D45" s="14">
        <v>32</v>
      </c>
      <c r="E45" s="12">
        <f t="shared" si="9"/>
        <v>0.94</v>
      </c>
      <c r="F45" s="42" t="str">
        <f t="shared" si="10"/>
        <v>Okay</v>
      </c>
      <c r="G45" s="13">
        <f t="shared" si="11"/>
        <v>2</v>
      </c>
      <c r="H45" s="20" t="s">
        <v>28</v>
      </c>
    </row>
    <row r="46" spans="1:16" x14ac:dyDescent="0.25">
      <c r="A46" s="96"/>
      <c r="B46" s="66" t="s">
        <v>30</v>
      </c>
      <c r="C46" s="14">
        <v>90</v>
      </c>
      <c r="D46" s="14">
        <v>90</v>
      </c>
      <c r="E46" s="12">
        <f t="shared" si="9"/>
        <v>1</v>
      </c>
      <c r="F46" s="42" t="str">
        <f t="shared" si="10"/>
        <v>Okay</v>
      </c>
      <c r="G46" s="13">
        <f t="shared" si="11"/>
        <v>0</v>
      </c>
      <c r="H46" s="19" t="s">
        <v>18</v>
      </c>
    </row>
    <row r="47" spans="1:16" x14ac:dyDescent="0.25">
      <c r="A47" s="96"/>
      <c r="B47" s="66" t="s">
        <v>31</v>
      </c>
      <c r="C47" s="14">
        <v>90</v>
      </c>
      <c r="D47" s="14">
        <v>91</v>
      </c>
      <c r="E47" s="12">
        <f t="shared" si="9"/>
        <v>0.99</v>
      </c>
      <c r="F47" s="42" t="str">
        <f t="shared" si="10"/>
        <v>Okay</v>
      </c>
      <c r="G47" s="13">
        <f t="shared" si="11"/>
        <v>1</v>
      </c>
      <c r="H47" s="20" t="s">
        <v>28</v>
      </c>
    </row>
    <row r="48" spans="1:16" x14ac:dyDescent="0.25">
      <c r="A48" s="96"/>
      <c r="B48" s="66" t="s">
        <v>31</v>
      </c>
      <c r="C48" s="14">
        <v>150</v>
      </c>
      <c r="D48" s="14">
        <v>148</v>
      </c>
      <c r="E48" s="12">
        <f t="shared" si="9"/>
        <v>1.01</v>
      </c>
      <c r="F48" s="42" t="str">
        <f t="shared" si="10"/>
        <v>Okay</v>
      </c>
      <c r="G48" s="13">
        <f t="shared" si="11"/>
        <v>-2</v>
      </c>
      <c r="H48" s="20" t="s">
        <v>28</v>
      </c>
    </row>
    <row r="49" spans="1:8" x14ac:dyDescent="0.25">
      <c r="A49" s="96"/>
      <c r="B49" s="66" t="s">
        <v>30</v>
      </c>
      <c r="C49" s="14">
        <v>90</v>
      </c>
      <c r="D49" s="14">
        <v>92</v>
      </c>
      <c r="E49" s="12">
        <f t="shared" si="9"/>
        <v>0.98</v>
      </c>
      <c r="F49" s="42" t="str">
        <f t="shared" si="10"/>
        <v>Okay</v>
      </c>
      <c r="G49" s="13">
        <f t="shared" si="11"/>
        <v>2</v>
      </c>
      <c r="H49" s="19" t="s">
        <v>18</v>
      </c>
    </row>
    <row r="50" spans="1:8" ht="26.25" customHeight="1" x14ac:dyDescent="0.25">
      <c r="A50" s="96"/>
      <c r="B50" s="68" t="s">
        <v>31</v>
      </c>
      <c r="C50" s="14">
        <v>120</v>
      </c>
      <c r="D50" s="14">
        <v>323</v>
      </c>
      <c r="E50" s="35">
        <f t="shared" si="9"/>
        <v>0.37</v>
      </c>
      <c r="F50" s="42" t="str">
        <f t="shared" si="10"/>
        <v>Overrun</v>
      </c>
      <c r="G50" s="14">
        <f t="shared" si="11"/>
        <v>203</v>
      </c>
      <c r="H50" s="19" t="s">
        <v>28</v>
      </c>
    </row>
    <row r="51" spans="1:8" x14ac:dyDescent="0.25">
      <c r="A51" s="96"/>
      <c r="B51" s="66" t="s">
        <v>30</v>
      </c>
      <c r="C51" s="14">
        <v>150</v>
      </c>
      <c r="D51" s="14">
        <v>157</v>
      </c>
      <c r="E51" s="12">
        <f t="shared" si="9"/>
        <v>0.96</v>
      </c>
      <c r="F51" s="42" t="str">
        <f t="shared" si="10"/>
        <v>Okay</v>
      </c>
      <c r="G51" s="13">
        <f t="shared" si="11"/>
        <v>7</v>
      </c>
      <c r="H51" s="19" t="s">
        <v>18</v>
      </c>
    </row>
    <row r="52" spans="1:8" x14ac:dyDescent="0.25">
      <c r="A52" s="96"/>
      <c r="B52" s="66" t="s">
        <v>30</v>
      </c>
      <c r="C52" s="14">
        <v>15</v>
      </c>
      <c r="D52" s="14">
        <v>17</v>
      </c>
      <c r="E52" s="12">
        <f t="shared" si="9"/>
        <v>0.88</v>
      </c>
      <c r="F52" s="42" t="str">
        <f t="shared" si="10"/>
        <v>Okay</v>
      </c>
      <c r="G52" s="13">
        <f t="shared" si="11"/>
        <v>2</v>
      </c>
      <c r="H52" s="19" t="s">
        <v>18</v>
      </c>
    </row>
    <row r="53" spans="1:8" x14ac:dyDescent="0.25">
      <c r="A53" s="96"/>
      <c r="B53" s="66" t="s">
        <v>33</v>
      </c>
      <c r="C53" s="14">
        <v>120</v>
      </c>
      <c r="D53" s="14">
        <v>129</v>
      </c>
      <c r="E53" s="12">
        <f t="shared" si="9"/>
        <v>0.93</v>
      </c>
      <c r="F53" s="42" t="str">
        <f t="shared" si="10"/>
        <v>Okay</v>
      </c>
      <c r="G53" s="13">
        <f t="shared" si="11"/>
        <v>9</v>
      </c>
      <c r="H53" s="19" t="s">
        <v>18</v>
      </c>
    </row>
    <row r="54" spans="1:8" x14ac:dyDescent="0.25">
      <c r="A54" s="96"/>
      <c r="B54" s="66" t="s">
        <v>33</v>
      </c>
      <c r="C54" s="14">
        <v>15</v>
      </c>
      <c r="D54" s="14">
        <v>17</v>
      </c>
      <c r="E54" s="12">
        <f t="shared" si="9"/>
        <v>0.88</v>
      </c>
      <c r="F54" s="42" t="str">
        <f t="shared" si="10"/>
        <v>Okay</v>
      </c>
      <c r="G54" s="13">
        <f t="shared" si="11"/>
        <v>2</v>
      </c>
      <c r="H54" s="19" t="s">
        <v>18</v>
      </c>
    </row>
    <row r="55" spans="1:8" x14ac:dyDescent="0.25">
      <c r="A55" s="96"/>
      <c r="B55" s="67" t="s">
        <v>34</v>
      </c>
      <c r="C55" s="14">
        <v>150</v>
      </c>
      <c r="D55" s="17">
        <v>154</v>
      </c>
      <c r="E55" s="12">
        <f t="shared" si="9"/>
        <v>0.97</v>
      </c>
      <c r="F55" s="42" t="str">
        <f t="shared" si="10"/>
        <v>Okay</v>
      </c>
      <c r="G55" s="17">
        <f t="shared" si="11"/>
        <v>4</v>
      </c>
      <c r="H55" s="20" t="s">
        <v>28</v>
      </c>
    </row>
    <row r="56" spans="1:8" x14ac:dyDescent="0.25">
      <c r="A56" s="96"/>
      <c r="B56" s="66" t="s">
        <v>35</v>
      </c>
      <c r="C56" s="13">
        <v>180</v>
      </c>
      <c r="D56" s="13">
        <v>161</v>
      </c>
      <c r="E56" s="12">
        <f t="shared" si="9"/>
        <v>1.1200000000000001</v>
      </c>
      <c r="F56" s="42" t="str">
        <f t="shared" si="10"/>
        <v>Okay</v>
      </c>
      <c r="G56" s="17">
        <f t="shared" si="11"/>
        <v>-19</v>
      </c>
      <c r="H56" s="19" t="s">
        <v>18</v>
      </c>
    </row>
    <row r="57" spans="1:8" x14ac:dyDescent="0.25">
      <c r="A57" s="96"/>
      <c r="B57" s="66" t="s">
        <v>36</v>
      </c>
      <c r="C57" s="13">
        <v>180</v>
      </c>
      <c r="D57" s="13">
        <v>186</v>
      </c>
      <c r="E57" s="12">
        <f t="shared" si="9"/>
        <v>0.97</v>
      </c>
      <c r="F57" s="42" t="str">
        <f t="shared" si="10"/>
        <v>Okay</v>
      </c>
      <c r="G57" s="17">
        <f t="shared" si="11"/>
        <v>6</v>
      </c>
      <c r="H57" s="20" t="s">
        <v>28</v>
      </c>
    </row>
    <row r="58" spans="1:8" ht="25.5" x14ac:dyDescent="0.25">
      <c r="A58" s="98"/>
      <c r="B58" s="69" t="s">
        <v>37</v>
      </c>
      <c r="C58" s="14">
        <v>15</v>
      </c>
      <c r="D58" s="14">
        <v>18</v>
      </c>
      <c r="E58" s="12">
        <f t="shared" si="9"/>
        <v>0.83</v>
      </c>
      <c r="F58" s="42" t="str">
        <f t="shared" si="10"/>
        <v>Okay</v>
      </c>
      <c r="G58" s="22">
        <f t="shared" si="11"/>
        <v>3</v>
      </c>
      <c r="H58" s="20" t="s">
        <v>28</v>
      </c>
    </row>
    <row r="60" spans="1:8" ht="15.75" x14ac:dyDescent="0.25">
      <c r="A60" s="93" t="s">
        <v>72</v>
      </c>
      <c r="B60" s="93"/>
      <c r="C60" s="93"/>
      <c r="D60" s="93"/>
      <c r="E60" s="93"/>
      <c r="F60" s="93"/>
      <c r="G60" s="93"/>
      <c r="H60" s="93"/>
    </row>
    <row r="61" spans="1:8" ht="45" x14ac:dyDescent="0.25">
      <c r="A61" s="62" t="s">
        <v>0</v>
      </c>
      <c r="B61" s="62" t="s">
        <v>1</v>
      </c>
      <c r="C61" s="62" t="s">
        <v>7</v>
      </c>
      <c r="D61" s="62" t="s">
        <v>8</v>
      </c>
      <c r="E61" s="62" t="s">
        <v>2</v>
      </c>
      <c r="F61" s="62" t="s">
        <v>4</v>
      </c>
      <c r="G61" s="62" t="s">
        <v>5</v>
      </c>
      <c r="H61" s="62" t="s">
        <v>3</v>
      </c>
    </row>
    <row r="62" spans="1:8" x14ac:dyDescent="0.25">
      <c r="A62" s="94">
        <v>2</v>
      </c>
      <c r="B62" s="66" t="s">
        <v>26</v>
      </c>
      <c r="C62" s="17">
        <f>SUM(C33,C35)</f>
        <v>240</v>
      </c>
      <c r="D62" s="17">
        <f>SUM(D33,D35)</f>
        <v>243</v>
      </c>
      <c r="E62" s="18">
        <f>ROUND(C62/D62,2)</f>
        <v>0.99</v>
      </c>
      <c r="F62" s="17" t="str">
        <f>IF(E62&gt;1.5,"Underrun",IF(E62&lt;0.5,"Overrun","Okay"))</f>
        <v>Okay</v>
      </c>
      <c r="G62" s="17">
        <f>D62-C62</f>
        <v>3</v>
      </c>
      <c r="H62" s="19" t="s">
        <v>18</v>
      </c>
    </row>
    <row r="63" spans="1:8" x14ac:dyDescent="0.25">
      <c r="A63" s="94"/>
      <c r="B63" s="66" t="s">
        <v>66</v>
      </c>
      <c r="C63" s="17">
        <v>30</v>
      </c>
      <c r="D63" s="17">
        <f>0.53*60</f>
        <v>31.8</v>
      </c>
      <c r="E63" s="18">
        <f>ROUND(C63/D63,2)</f>
        <v>0.94</v>
      </c>
      <c r="F63" s="17" t="str">
        <f>IF(E63&gt;1.5,"Underrun",IF(E63&lt;0.5,"Overrun","Okay"))</f>
        <v>Okay</v>
      </c>
      <c r="G63" s="17">
        <f>D63-C63</f>
        <v>1.8000000000000007</v>
      </c>
      <c r="H63" s="19" t="s">
        <v>67</v>
      </c>
    </row>
    <row r="64" spans="1:8" x14ac:dyDescent="0.25">
      <c r="A64" s="94"/>
      <c r="B64" s="66" t="s">
        <v>27</v>
      </c>
      <c r="C64" s="17">
        <f>SUM(C34,C36,C38,C39,C42)</f>
        <v>480</v>
      </c>
      <c r="D64" s="17">
        <f>SUM(D34,D36,D38,D39,D42)</f>
        <v>515</v>
      </c>
      <c r="E64" s="18">
        <f t="shared" ref="E64:E70" si="12">ROUND(C64/D64,2)</f>
        <v>0.93</v>
      </c>
      <c r="F64" s="17" t="str">
        <f t="shared" ref="F64:F70" si="13">IF(E64&gt;1.5,"Underrun",IF(E64&lt;0.5,"Overrun","Okay"))</f>
        <v>Okay</v>
      </c>
      <c r="G64" s="17">
        <f t="shared" ref="G64:G70" si="14">D64-C64</f>
        <v>35</v>
      </c>
      <c r="H64" s="20" t="s">
        <v>28</v>
      </c>
    </row>
    <row r="65" spans="1:8" x14ac:dyDescent="0.25">
      <c r="A65" s="94"/>
      <c r="B65" s="66" t="s">
        <v>29</v>
      </c>
      <c r="C65" s="17">
        <f>SUM(C37,C40)</f>
        <v>240</v>
      </c>
      <c r="D65" s="17">
        <f>SUM(D37,D40)</f>
        <v>244</v>
      </c>
      <c r="E65" s="18">
        <f t="shared" si="12"/>
        <v>0.98</v>
      </c>
      <c r="F65" s="17" t="str">
        <f t="shared" si="13"/>
        <v>Okay</v>
      </c>
      <c r="G65" s="17">
        <f t="shared" si="14"/>
        <v>4</v>
      </c>
      <c r="H65" s="19" t="s">
        <v>18</v>
      </c>
    </row>
    <row r="66" spans="1:8" x14ac:dyDescent="0.25">
      <c r="A66" s="94"/>
      <c r="B66" s="66" t="s">
        <v>30</v>
      </c>
      <c r="C66" s="17">
        <f>SUM(C41,C44,C46,C49,C51,C52)</f>
        <v>525</v>
      </c>
      <c r="D66" s="17">
        <f>SUM(D44,D41,D46,D49,D51,D52)</f>
        <v>545</v>
      </c>
      <c r="E66" s="18">
        <f t="shared" si="12"/>
        <v>0.96</v>
      </c>
      <c r="F66" s="17" t="str">
        <f t="shared" si="13"/>
        <v>Okay</v>
      </c>
      <c r="G66" s="17">
        <f t="shared" si="14"/>
        <v>20</v>
      </c>
      <c r="H66" s="19" t="s">
        <v>18</v>
      </c>
    </row>
    <row r="67" spans="1:8" x14ac:dyDescent="0.25">
      <c r="A67" s="94"/>
      <c r="B67" s="68" t="s">
        <v>31</v>
      </c>
      <c r="C67" s="22">
        <f>SUM(C50,C48,C47,C43)</f>
        <v>480</v>
      </c>
      <c r="D67" s="22">
        <f>SUM(D43,D47,D48,D50)</f>
        <v>682</v>
      </c>
      <c r="E67" s="21">
        <f t="shared" si="12"/>
        <v>0.7</v>
      </c>
      <c r="F67" s="22" t="str">
        <f t="shared" si="13"/>
        <v>Okay</v>
      </c>
      <c r="G67" s="17">
        <f t="shared" si="14"/>
        <v>202</v>
      </c>
      <c r="H67" s="19" t="s">
        <v>28</v>
      </c>
    </row>
    <row r="68" spans="1:8" x14ac:dyDescent="0.25">
      <c r="A68" s="94"/>
      <c r="B68" s="66" t="s">
        <v>33</v>
      </c>
      <c r="C68" s="17">
        <v>135</v>
      </c>
      <c r="D68" s="17">
        <f>SUM(D53,D54)</f>
        <v>146</v>
      </c>
      <c r="E68" s="18">
        <f t="shared" si="12"/>
        <v>0.92</v>
      </c>
      <c r="F68" s="17" t="str">
        <f t="shared" si="13"/>
        <v>Okay</v>
      </c>
      <c r="G68" s="17">
        <f t="shared" si="14"/>
        <v>11</v>
      </c>
      <c r="H68" s="19" t="s">
        <v>18</v>
      </c>
    </row>
    <row r="69" spans="1:8" x14ac:dyDescent="0.25">
      <c r="A69" s="94"/>
      <c r="B69" s="66" t="s">
        <v>35</v>
      </c>
      <c r="C69" s="17">
        <v>180</v>
      </c>
      <c r="D69" s="17">
        <v>161</v>
      </c>
      <c r="E69" s="18">
        <f t="shared" si="12"/>
        <v>1.1200000000000001</v>
      </c>
      <c r="F69" s="17" t="str">
        <f t="shared" si="13"/>
        <v>Okay</v>
      </c>
      <c r="G69" s="17">
        <f t="shared" si="14"/>
        <v>-19</v>
      </c>
      <c r="H69" s="19" t="s">
        <v>18</v>
      </c>
    </row>
    <row r="70" spans="1:8" x14ac:dyDescent="0.25">
      <c r="A70" s="94"/>
      <c r="B70" s="66" t="s">
        <v>36</v>
      </c>
      <c r="C70" s="17">
        <v>345</v>
      </c>
      <c r="D70" s="17">
        <v>358</v>
      </c>
      <c r="E70" s="18">
        <f t="shared" si="12"/>
        <v>0.96</v>
      </c>
      <c r="F70" s="17" t="str">
        <f t="shared" si="13"/>
        <v>Okay</v>
      </c>
      <c r="G70" s="17">
        <f t="shared" si="14"/>
        <v>13</v>
      </c>
      <c r="H70" s="30" t="s">
        <v>28</v>
      </c>
    </row>
    <row r="71" spans="1:8" x14ac:dyDescent="0.25">
      <c r="A71" s="94"/>
      <c r="B71" s="66" t="s">
        <v>68</v>
      </c>
      <c r="C71" s="17">
        <v>180</v>
      </c>
      <c r="D71" s="17">
        <f>3.07*60</f>
        <v>184.2</v>
      </c>
      <c r="E71" s="18">
        <f>ROUND(C71/D71,2)</f>
        <v>0.98</v>
      </c>
      <c r="F71" s="17" t="str">
        <f>IF(E71&gt;1.5,"Underrun",IF(E71&lt;0.5,"Overrun","Okay"))</f>
        <v>Okay</v>
      </c>
      <c r="G71" s="17">
        <f>D71-C71</f>
        <v>4.1999999999999886</v>
      </c>
      <c r="H71" s="30" t="s">
        <v>28</v>
      </c>
    </row>
    <row r="72" spans="1:8" ht="25.5" x14ac:dyDescent="0.25">
      <c r="A72" s="94"/>
      <c r="B72" s="64" t="s">
        <v>69</v>
      </c>
      <c r="C72" s="17">
        <f>0.3*60</f>
        <v>18</v>
      </c>
      <c r="D72" s="17">
        <f>0.3*60</f>
        <v>18</v>
      </c>
      <c r="E72" s="18">
        <f>ROUND(C72/D72,2)</f>
        <v>1</v>
      </c>
      <c r="F72" s="17" t="str">
        <f>IF(E72&gt;1.5,"Underrun",IF(E72&lt;0.5,"Overrun","Okay"))</f>
        <v>Okay</v>
      </c>
      <c r="G72" s="17">
        <f>D72-C72</f>
        <v>0</v>
      </c>
      <c r="H72" s="30" t="s">
        <v>28</v>
      </c>
    </row>
    <row r="73" spans="1:8" x14ac:dyDescent="0.25">
      <c r="A73" s="25"/>
      <c r="B73" s="71"/>
      <c r="C73" s="1"/>
      <c r="D73" s="1"/>
      <c r="E73" s="26"/>
      <c r="F73" s="2"/>
      <c r="G73" s="1"/>
      <c r="H73" s="27"/>
    </row>
    <row r="74" spans="1:8" x14ac:dyDescent="0.25">
      <c r="A74" s="25"/>
      <c r="B74" s="71"/>
      <c r="C74" s="1"/>
      <c r="D74" s="1"/>
      <c r="E74" s="26"/>
      <c r="F74" s="2"/>
      <c r="G74" s="1"/>
      <c r="H74" s="27"/>
    </row>
    <row r="75" spans="1:8" ht="15.75" x14ac:dyDescent="0.25">
      <c r="A75" s="93" t="s">
        <v>86</v>
      </c>
      <c r="B75" s="93"/>
      <c r="C75" s="93"/>
      <c r="D75" s="93"/>
      <c r="E75" s="93"/>
      <c r="F75" s="93"/>
      <c r="G75" s="93"/>
      <c r="H75" s="93"/>
    </row>
    <row r="76" spans="1:8" ht="45" x14ac:dyDescent="0.25">
      <c r="A76" s="62" t="s">
        <v>0</v>
      </c>
      <c r="B76" s="62" t="s">
        <v>1</v>
      </c>
      <c r="C76" s="62" t="s">
        <v>7</v>
      </c>
      <c r="D76" s="62" t="s">
        <v>8</v>
      </c>
      <c r="E76" s="62" t="s">
        <v>2</v>
      </c>
      <c r="F76" s="62" t="s">
        <v>4</v>
      </c>
      <c r="G76" s="62" t="s">
        <v>5</v>
      </c>
      <c r="H76" s="62" t="s">
        <v>3</v>
      </c>
    </row>
    <row r="77" spans="1:8" x14ac:dyDescent="0.25">
      <c r="A77" s="94">
        <v>3</v>
      </c>
      <c r="B77" s="72" t="s">
        <v>38</v>
      </c>
      <c r="C77" s="17">
        <v>120</v>
      </c>
      <c r="D77" s="17">
        <v>121</v>
      </c>
      <c r="E77" s="18">
        <f>ROUND(C77/D77,2)</f>
        <v>0.99</v>
      </c>
      <c r="F77" s="17" t="str">
        <f>IF(E77&gt;1.5,"Underrun",IF(E77&lt;0.5,"Overrun","Okay"))</f>
        <v>Okay</v>
      </c>
      <c r="G77" s="38">
        <f t="shared" ref="G77:G92" si="15">D77-C77</f>
        <v>1</v>
      </c>
      <c r="H77" s="30" t="s">
        <v>39</v>
      </c>
    </row>
    <row r="78" spans="1:8" x14ac:dyDescent="0.25">
      <c r="A78" s="94"/>
      <c r="B78" s="72" t="s">
        <v>40</v>
      </c>
      <c r="C78" s="17">
        <v>210</v>
      </c>
      <c r="D78" s="17">
        <v>201</v>
      </c>
      <c r="E78" s="18">
        <f t="shared" ref="E78:E96" si="16">ROUND(C78/D78,2)</f>
        <v>1.04</v>
      </c>
      <c r="F78" s="17" t="str">
        <f t="shared" ref="F78:F96" si="17">IF(E78&gt;1.5,"Underrun",IF(E78&lt;0.5,"Overrun","Okay"))</f>
        <v>Okay</v>
      </c>
      <c r="G78" s="38">
        <f t="shared" si="15"/>
        <v>-9</v>
      </c>
      <c r="H78" s="34" t="s">
        <v>41</v>
      </c>
    </row>
    <row r="79" spans="1:8" x14ac:dyDescent="0.25">
      <c r="A79" s="94"/>
      <c r="B79" s="73" t="s">
        <v>42</v>
      </c>
      <c r="C79" s="17">
        <v>60</v>
      </c>
      <c r="D79" s="17">
        <v>61</v>
      </c>
      <c r="E79" s="18">
        <f t="shared" si="16"/>
        <v>0.98</v>
      </c>
      <c r="F79" s="17" t="str">
        <f t="shared" si="17"/>
        <v>Okay</v>
      </c>
      <c r="G79" s="38">
        <f t="shared" si="15"/>
        <v>1</v>
      </c>
      <c r="H79" s="30" t="s">
        <v>41</v>
      </c>
    </row>
    <row r="80" spans="1:8" x14ac:dyDescent="0.25">
      <c r="A80" s="94"/>
      <c r="B80" s="72" t="s">
        <v>43</v>
      </c>
      <c r="C80" s="17">
        <v>120</v>
      </c>
      <c r="D80" s="17">
        <v>125</v>
      </c>
      <c r="E80" s="18">
        <f t="shared" si="16"/>
        <v>0.96</v>
      </c>
      <c r="F80" s="17" t="str">
        <f t="shared" si="17"/>
        <v>Okay</v>
      </c>
      <c r="G80" s="38">
        <f t="shared" si="15"/>
        <v>5</v>
      </c>
      <c r="H80" s="30" t="s">
        <v>39</v>
      </c>
    </row>
    <row r="81" spans="1:8" x14ac:dyDescent="0.25">
      <c r="A81" s="94"/>
      <c r="B81" s="72" t="s">
        <v>43</v>
      </c>
      <c r="C81" s="22">
        <v>120</v>
      </c>
      <c r="D81" s="22">
        <v>122</v>
      </c>
      <c r="E81" s="18">
        <f t="shared" si="16"/>
        <v>0.98</v>
      </c>
      <c r="F81" s="17" t="str">
        <f t="shared" si="17"/>
        <v>Okay</v>
      </c>
      <c r="G81" s="38">
        <f t="shared" si="15"/>
        <v>2</v>
      </c>
      <c r="H81" s="30" t="s">
        <v>39</v>
      </c>
    </row>
    <row r="82" spans="1:8" x14ac:dyDescent="0.25">
      <c r="A82" s="94"/>
      <c r="B82" s="72" t="s">
        <v>44</v>
      </c>
      <c r="C82" s="17">
        <v>180</v>
      </c>
      <c r="D82" s="17">
        <v>176</v>
      </c>
      <c r="E82" s="18">
        <f t="shared" si="16"/>
        <v>1.02</v>
      </c>
      <c r="F82" s="17" t="str">
        <f t="shared" si="17"/>
        <v>Okay</v>
      </c>
      <c r="G82" s="38">
        <f t="shared" si="15"/>
        <v>-4</v>
      </c>
      <c r="H82" s="30" t="s">
        <v>41</v>
      </c>
    </row>
    <row r="83" spans="1:8" x14ac:dyDescent="0.25">
      <c r="A83" s="94"/>
      <c r="B83" s="72" t="s">
        <v>44</v>
      </c>
      <c r="C83" s="17">
        <v>210</v>
      </c>
      <c r="D83" s="17">
        <v>199</v>
      </c>
      <c r="E83" s="18">
        <f t="shared" si="16"/>
        <v>1.06</v>
      </c>
      <c r="F83" s="17" t="str">
        <f t="shared" si="17"/>
        <v>Okay</v>
      </c>
      <c r="G83" s="38">
        <f t="shared" si="15"/>
        <v>-11</v>
      </c>
      <c r="H83" s="30" t="s">
        <v>41</v>
      </c>
    </row>
    <row r="84" spans="1:8" x14ac:dyDescent="0.25">
      <c r="A84" s="94"/>
      <c r="B84" s="73" t="s">
        <v>45</v>
      </c>
      <c r="C84" s="32">
        <v>60</v>
      </c>
      <c r="D84" s="32">
        <v>77</v>
      </c>
      <c r="E84" s="18">
        <f t="shared" si="16"/>
        <v>0.78</v>
      </c>
      <c r="F84" s="17" t="str">
        <f t="shared" si="17"/>
        <v>Okay</v>
      </c>
      <c r="G84" s="38">
        <f t="shared" si="15"/>
        <v>17</v>
      </c>
      <c r="H84" s="33" t="s">
        <v>46</v>
      </c>
    </row>
    <row r="85" spans="1:8" x14ac:dyDescent="0.25">
      <c r="A85" s="94"/>
      <c r="B85" s="73" t="s">
        <v>45</v>
      </c>
      <c r="C85" s="31">
        <v>15</v>
      </c>
      <c r="D85" s="31">
        <v>16</v>
      </c>
      <c r="E85" s="18">
        <f t="shared" si="16"/>
        <v>0.94</v>
      </c>
      <c r="F85" s="17" t="str">
        <f t="shared" si="17"/>
        <v>Okay</v>
      </c>
      <c r="G85" s="38">
        <f t="shared" si="15"/>
        <v>1</v>
      </c>
      <c r="H85" s="33" t="s">
        <v>46</v>
      </c>
    </row>
    <row r="86" spans="1:8" x14ac:dyDescent="0.25">
      <c r="A86" s="94"/>
      <c r="B86" s="72" t="s">
        <v>47</v>
      </c>
      <c r="C86" s="22">
        <v>90</v>
      </c>
      <c r="D86" s="22">
        <v>88</v>
      </c>
      <c r="E86" s="18">
        <f t="shared" si="16"/>
        <v>1.02</v>
      </c>
      <c r="F86" s="17" t="str">
        <f t="shared" si="17"/>
        <v>Okay</v>
      </c>
      <c r="G86" s="38">
        <f t="shared" si="15"/>
        <v>-2</v>
      </c>
      <c r="H86" s="30" t="s">
        <v>39</v>
      </c>
    </row>
    <row r="87" spans="1:8" x14ac:dyDescent="0.25">
      <c r="A87" s="94"/>
      <c r="B87" s="72" t="s">
        <v>47</v>
      </c>
      <c r="C87" s="22">
        <v>90</v>
      </c>
      <c r="D87" s="22">
        <v>91</v>
      </c>
      <c r="E87" s="18">
        <f t="shared" si="16"/>
        <v>0.99</v>
      </c>
      <c r="F87" s="17" t="str">
        <f t="shared" si="17"/>
        <v>Okay</v>
      </c>
      <c r="G87" s="38">
        <f t="shared" si="15"/>
        <v>1</v>
      </c>
      <c r="H87" s="30" t="s">
        <v>39</v>
      </c>
    </row>
    <row r="88" spans="1:8" x14ac:dyDescent="0.25">
      <c r="A88" s="94"/>
      <c r="B88" s="72" t="s">
        <v>47</v>
      </c>
      <c r="C88" s="22">
        <v>60</v>
      </c>
      <c r="D88" s="22">
        <v>64</v>
      </c>
      <c r="E88" s="18">
        <f t="shared" si="16"/>
        <v>0.94</v>
      </c>
      <c r="F88" s="17" t="str">
        <f t="shared" si="17"/>
        <v>Okay</v>
      </c>
      <c r="G88" s="38">
        <f t="shared" si="15"/>
        <v>4</v>
      </c>
      <c r="H88" s="30" t="s">
        <v>39</v>
      </c>
    </row>
    <row r="89" spans="1:8" x14ac:dyDescent="0.25">
      <c r="A89" s="94"/>
      <c r="B89" s="66" t="s">
        <v>44</v>
      </c>
      <c r="C89" s="14">
        <v>120</v>
      </c>
      <c r="D89" s="14">
        <v>116</v>
      </c>
      <c r="E89" s="18">
        <f t="shared" si="16"/>
        <v>1.03</v>
      </c>
      <c r="F89" s="17" t="str">
        <f t="shared" si="17"/>
        <v>Okay</v>
      </c>
      <c r="G89" s="38">
        <f t="shared" si="15"/>
        <v>-4</v>
      </c>
      <c r="H89" s="30" t="s">
        <v>41</v>
      </c>
    </row>
    <row r="90" spans="1:8" x14ac:dyDescent="0.25">
      <c r="A90" s="94"/>
      <c r="B90" s="66" t="s">
        <v>44</v>
      </c>
      <c r="C90" s="14">
        <v>120</v>
      </c>
      <c r="D90" s="14">
        <v>180</v>
      </c>
      <c r="E90" s="18">
        <f t="shared" si="16"/>
        <v>0.67</v>
      </c>
      <c r="F90" s="17" t="str">
        <f t="shared" si="17"/>
        <v>Okay</v>
      </c>
      <c r="G90" s="38">
        <f t="shared" si="15"/>
        <v>60</v>
      </c>
      <c r="H90" s="30" t="s">
        <v>41</v>
      </c>
    </row>
    <row r="91" spans="1:8" x14ac:dyDescent="0.25">
      <c r="A91" s="94"/>
      <c r="B91" s="66" t="s">
        <v>47</v>
      </c>
      <c r="C91" s="14">
        <v>30</v>
      </c>
      <c r="D91" s="14">
        <v>31</v>
      </c>
      <c r="E91" s="18">
        <f t="shared" si="16"/>
        <v>0.97</v>
      </c>
      <c r="F91" s="17" t="str">
        <f t="shared" si="17"/>
        <v>Okay</v>
      </c>
      <c r="G91" s="38">
        <f t="shared" si="15"/>
        <v>1</v>
      </c>
      <c r="H91" s="30" t="s">
        <v>39</v>
      </c>
    </row>
    <row r="92" spans="1:8" x14ac:dyDescent="0.25">
      <c r="A92" s="94"/>
      <c r="B92" s="64" t="s">
        <v>44</v>
      </c>
      <c r="C92" s="14">
        <v>120</v>
      </c>
      <c r="D92" s="14">
        <v>116</v>
      </c>
      <c r="E92" s="18">
        <f t="shared" si="16"/>
        <v>1.03</v>
      </c>
      <c r="F92" s="17" t="str">
        <f t="shared" si="17"/>
        <v>Okay</v>
      </c>
      <c r="G92" s="38">
        <f t="shared" si="15"/>
        <v>-4</v>
      </c>
      <c r="H92" s="30" t="s">
        <v>41</v>
      </c>
    </row>
    <row r="93" spans="1:8" x14ac:dyDescent="0.25">
      <c r="A93" s="94"/>
      <c r="B93" s="64" t="s">
        <v>48</v>
      </c>
      <c r="C93" s="14">
        <v>180</v>
      </c>
      <c r="D93" s="38">
        <v>190</v>
      </c>
      <c r="E93" s="18">
        <f t="shared" si="16"/>
        <v>0.95</v>
      </c>
      <c r="F93" s="17" t="str">
        <f t="shared" si="17"/>
        <v>Okay</v>
      </c>
      <c r="G93" s="38">
        <f>D93-C93</f>
        <v>10</v>
      </c>
      <c r="H93" s="30" t="s">
        <v>39</v>
      </c>
    </row>
    <row r="94" spans="1:8" x14ac:dyDescent="0.25">
      <c r="A94" s="94"/>
      <c r="B94" s="74" t="s">
        <v>33</v>
      </c>
      <c r="C94" s="14">
        <v>120</v>
      </c>
      <c r="D94" s="14">
        <v>121</v>
      </c>
      <c r="E94" s="18">
        <f t="shared" si="16"/>
        <v>0.99</v>
      </c>
      <c r="F94" s="17" t="str">
        <f t="shared" si="17"/>
        <v>Okay</v>
      </c>
      <c r="G94" s="38">
        <f>D94-C94</f>
        <v>1</v>
      </c>
      <c r="H94" s="30" t="s">
        <v>49</v>
      </c>
    </row>
    <row r="95" spans="1:8" x14ac:dyDescent="0.25">
      <c r="A95" s="94"/>
      <c r="B95" s="64" t="s">
        <v>50</v>
      </c>
      <c r="C95" s="13">
        <v>90</v>
      </c>
      <c r="D95" s="38">
        <v>89</v>
      </c>
      <c r="E95" s="18">
        <f t="shared" si="16"/>
        <v>1.01</v>
      </c>
      <c r="F95" s="17" t="str">
        <f t="shared" si="17"/>
        <v>Okay</v>
      </c>
      <c r="G95" s="38">
        <f>D95-C95</f>
        <v>-1</v>
      </c>
      <c r="H95" s="30" t="s">
        <v>49</v>
      </c>
    </row>
    <row r="96" spans="1:8" x14ac:dyDescent="0.25">
      <c r="A96" s="94"/>
      <c r="B96" s="64" t="s">
        <v>50</v>
      </c>
      <c r="C96" s="39">
        <v>90</v>
      </c>
      <c r="D96" s="38">
        <v>96</v>
      </c>
      <c r="E96" s="18">
        <f t="shared" si="16"/>
        <v>0.94</v>
      </c>
      <c r="F96" s="17" t="str">
        <f t="shared" si="17"/>
        <v>Okay</v>
      </c>
      <c r="G96" s="38">
        <f>D96-C96</f>
        <v>6</v>
      </c>
      <c r="H96" s="30" t="s">
        <v>49</v>
      </c>
    </row>
    <row r="98" spans="1:8" ht="15.75" x14ac:dyDescent="0.25">
      <c r="A98" s="93" t="s">
        <v>71</v>
      </c>
      <c r="B98" s="93"/>
      <c r="C98" s="93"/>
      <c r="D98" s="93"/>
      <c r="E98" s="93"/>
      <c r="F98" s="93"/>
      <c r="G98" s="93"/>
      <c r="H98" s="93"/>
    </row>
    <row r="99" spans="1:8" ht="45" x14ac:dyDescent="0.25">
      <c r="A99" s="62" t="s">
        <v>0</v>
      </c>
      <c r="B99" s="62" t="s">
        <v>1</v>
      </c>
      <c r="C99" s="62" t="s">
        <v>7</v>
      </c>
      <c r="D99" s="62" t="s">
        <v>8</v>
      </c>
      <c r="E99" s="62" t="s">
        <v>2</v>
      </c>
      <c r="F99" s="62" t="s">
        <v>4</v>
      </c>
      <c r="G99" s="62" t="s">
        <v>5</v>
      </c>
      <c r="H99" s="62" t="s">
        <v>3</v>
      </c>
    </row>
    <row r="100" spans="1:8" x14ac:dyDescent="0.25">
      <c r="A100" s="99">
        <v>3</v>
      </c>
      <c r="B100" s="72" t="s">
        <v>38</v>
      </c>
      <c r="C100" s="17">
        <v>120</v>
      </c>
      <c r="D100" s="17">
        <v>121</v>
      </c>
      <c r="E100" s="18">
        <f t="shared" ref="E100:E109" si="18">ROUND(C100/D100,2)</f>
        <v>0.99</v>
      </c>
      <c r="F100" s="17" t="str">
        <f t="shared" ref="F100:F109" si="19">IF(E100&gt;1.5,"Underrun",IF(E100&lt;0.5,"Overrun","Okay"))</f>
        <v>Okay</v>
      </c>
      <c r="G100" s="17">
        <f t="shared" ref="G100:G107" si="20">D100-C100</f>
        <v>1</v>
      </c>
      <c r="H100" s="30" t="s">
        <v>39</v>
      </c>
    </row>
    <row r="101" spans="1:8" x14ac:dyDescent="0.25">
      <c r="A101" s="100"/>
      <c r="B101" s="72" t="s">
        <v>40</v>
      </c>
      <c r="C101" s="17">
        <f>3.5*60</f>
        <v>210</v>
      </c>
      <c r="D101" s="17">
        <f>3.35*60</f>
        <v>201</v>
      </c>
      <c r="E101" s="18">
        <f t="shared" si="18"/>
        <v>1.04</v>
      </c>
      <c r="F101" s="17" t="str">
        <f t="shared" si="19"/>
        <v>Okay</v>
      </c>
      <c r="G101" s="17">
        <f t="shared" si="20"/>
        <v>-9</v>
      </c>
      <c r="H101" s="30" t="s">
        <v>41</v>
      </c>
    </row>
    <row r="102" spans="1:8" s="82" customFormat="1" x14ac:dyDescent="0.25">
      <c r="A102" s="100"/>
      <c r="B102" s="73" t="s">
        <v>42</v>
      </c>
      <c r="C102" s="80">
        <v>60</v>
      </c>
      <c r="D102" s="80">
        <f>60*1.02</f>
        <v>61.2</v>
      </c>
      <c r="E102" s="18">
        <f t="shared" si="18"/>
        <v>0.98</v>
      </c>
      <c r="F102" s="80" t="str">
        <f t="shared" si="19"/>
        <v>Okay</v>
      </c>
      <c r="G102" s="80">
        <f t="shared" si="20"/>
        <v>1.2000000000000028</v>
      </c>
      <c r="H102" s="83" t="s">
        <v>41</v>
      </c>
    </row>
    <row r="103" spans="1:8" x14ac:dyDescent="0.25">
      <c r="A103" s="100"/>
      <c r="B103" s="72" t="s">
        <v>43</v>
      </c>
      <c r="C103" s="17">
        <f>SUM(C80,C81)</f>
        <v>240</v>
      </c>
      <c r="D103" s="17">
        <f>SUM(D80,D81)</f>
        <v>247</v>
      </c>
      <c r="E103" s="18">
        <f t="shared" si="18"/>
        <v>0.97</v>
      </c>
      <c r="F103" s="17" t="str">
        <f t="shared" si="19"/>
        <v>Okay</v>
      </c>
      <c r="G103" s="17">
        <f t="shared" si="20"/>
        <v>7</v>
      </c>
      <c r="H103" s="30" t="s">
        <v>39</v>
      </c>
    </row>
    <row r="104" spans="1:8" s="82" customFormat="1" x14ac:dyDescent="0.25">
      <c r="A104" s="100"/>
      <c r="B104" s="73" t="s">
        <v>64</v>
      </c>
      <c r="C104" s="80">
        <v>60</v>
      </c>
      <c r="D104" s="80">
        <f>1.55*60</f>
        <v>93</v>
      </c>
      <c r="E104" s="18">
        <f t="shared" si="18"/>
        <v>0.65</v>
      </c>
      <c r="F104" s="80" t="str">
        <f t="shared" si="19"/>
        <v>Okay</v>
      </c>
      <c r="G104" s="80">
        <f t="shared" si="20"/>
        <v>33</v>
      </c>
      <c r="H104" s="83" t="s">
        <v>39</v>
      </c>
    </row>
    <row r="105" spans="1:8" x14ac:dyDescent="0.25">
      <c r="A105" s="100"/>
      <c r="B105" s="75" t="s">
        <v>65</v>
      </c>
      <c r="C105" s="22">
        <v>780</v>
      </c>
      <c r="D105" s="22">
        <f>SUM(D78,D82,D83,D89,D90,D92)</f>
        <v>988</v>
      </c>
      <c r="E105" s="21">
        <f t="shared" si="18"/>
        <v>0.79</v>
      </c>
      <c r="F105" s="17" t="str">
        <f t="shared" si="19"/>
        <v>Okay</v>
      </c>
      <c r="G105" s="22">
        <f t="shared" si="20"/>
        <v>208</v>
      </c>
      <c r="H105" s="30" t="s">
        <v>41</v>
      </c>
    </row>
    <row r="106" spans="1:8" x14ac:dyDescent="0.25">
      <c r="A106" s="100"/>
      <c r="B106" s="72" t="s">
        <v>47</v>
      </c>
      <c r="C106" s="17">
        <v>240</v>
      </c>
      <c r="D106" s="17">
        <f>SUM(D87,D86,D88,D91)</f>
        <v>274</v>
      </c>
      <c r="E106" s="18">
        <f t="shared" si="18"/>
        <v>0.88</v>
      </c>
      <c r="F106" s="17" t="str">
        <f t="shared" si="19"/>
        <v>Okay</v>
      </c>
      <c r="G106" s="17">
        <f t="shared" si="20"/>
        <v>34</v>
      </c>
      <c r="H106" s="30" t="s">
        <v>39</v>
      </c>
    </row>
    <row r="107" spans="1:8" x14ac:dyDescent="0.25">
      <c r="A107" s="100"/>
      <c r="B107" s="66" t="s">
        <v>33</v>
      </c>
      <c r="C107" s="14">
        <v>120</v>
      </c>
      <c r="D107" s="14">
        <v>121</v>
      </c>
      <c r="E107" s="18">
        <f t="shared" si="18"/>
        <v>0.99</v>
      </c>
      <c r="F107" s="17" t="str">
        <f t="shared" si="19"/>
        <v>Okay</v>
      </c>
      <c r="G107" s="17">
        <f t="shared" si="20"/>
        <v>1</v>
      </c>
      <c r="H107" s="30" t="s">
        <v>49</v>
      </c>
    </row>
    <row r="108" spans="1:8" x14ac:dyDescent="0.25">
      <c r="A108" s="100"/>
      <c r="B108" s="64" t="s">
        <v>48</v>
      </c>
      <c r="C108" s="17">
        <v>180</v>
      </c>
      <c r="D108" s="17">
        <v>190</v>
      </c>
      <c r="E108" s="18">
        <f t="shared" si="18"/>
        <v>0.95</v>
      </c>
      <c r="F108" s="17" t="str">
        <f t="shared" si="19"/>
        <v>Okay</v>
      </c>
      <c r="G108" s="17">
        <v>10</v>
      </c>
      <c r="H108" s="30" t="s">
        <v>39</v>
      </c>
    </row>
    <row r="109" spans="1:8" x14ac:dyDescent="0.25">
      <c r="A109" s="100"/>
      <c r="B109" s="64" t="s">
        <v>50</v>
      </c>
      <c r="C109" s="17">
        <f>SUM(C95,C96)</f>
        <v>180</v>
      </c>
      <c r="D109" s="17">
        <f>SUM(D95,D96)</f>
        <v>185</v>
      </c>
      <c r="E109" s="18">
        <f t="shared" si="18"/>
        <v>0.97</v>
      </c>
      <c r="F109" s="17" t="str">
        <f t="shared" si="19"/>
        <v>Okay</v>
      </c>
      <c r="G109" s="17">
        <f>D109-C109</f>
        <v>5</v>
      </c>
      <c r="H109" s="30" t="s">
        <v>49</v>
      </c>
    </row>
    <row r="111" spans="1:8" ht="15.75" x14ac:dyDescent="0.25">
      <c r="A111" s="93" t="s">
        <v>87</v>
      </c>
      <c r="B111" s="93"/>
      <c r="C111" s="93"/>
      <c r="D111" s="93"/>
      <c r="E111" s="93"/>
      <c r="F111" s="93"/>
      <c r="G111" s="93"/>
      <c r="H111" s="93"/>
    </row>
    <row r="112" spans="1:8" ht="45" x14ac:dyDescent="0.25">
      <c r="A112" s="62" t="s">
        <v>0</v>
      </c>
      <c r="B112" s="62" t="s">
        <v>1</v>
      </c>
      <c r="C112" s="62" t="s">
        <v>7</v>
      </c>
      <c r="D112" s="62" t="s">
        <v>8</v>
      </c>
      <c r="E112" s="62" t="s">
        <v>2</v>
      </c>
      <c r="F112" s="62" t="s">
        <v>4</v>
      </c>
      <c r="G112" s="62" t="s">
        <v>5</v>
      </c>
      <c r="H112" s="62" t="s">
        <v>3</v>
      </c>
    </row>
    <row r="113" spans="1:10" x14ac:dyDescent="0.25">
      <c r="A113" s="95">
        <v>4</v>
      </c>
      <c r="B113" s="72" t="s">
        <v>52</v>
      </c>
      <c r="C113" s="17">
        <v>120</v>
      </c>
      <c r="D113" s="17">
        <v>122</v>
      </c>
      <c r="E113" s="18">
        <f>ROUND(C113/D113,2)</f>
        <v>0.98</v>
      </c>
      <c r="F113" s="17" t="str">
        <f>IF(E113&gt;1.5,"Underrun",IF(E113&lt;0.5,"Overrun","Okay"))</f>
        <v>Okay</v>
      </c>
      <c r="G113" s="38">
        <f t="shared" ref="G113:G128" si="21">D113-C113</f>
        <v>2</v>
      </c>
      <c r="H113" s="30" t="s">
        <v>39</v>
      </c>
    </row>
    <row r="114" spans="1:10" x14ac:dyDescent="0.25">
      <c r="A114" s="96"/>
      <c r="B114" s="72" t="s">
        <v>54</v>
      </c>
      <c r="C114" s="17">
        <v>120</v>
      </c>
      <c r="D114" s="17">
        <v>119</v>
      </c>
      <c r="E114" s="18">
        <f t="shared" ref="E114:E132" si="22">ROUND(C114/D114,2)</f>
        <v>1.01</v>
      </c>
      <c r="F114" s="17" t="str">
        <f t="shared" ref="F114:F134" si="23">IF(E114&gt;1.5,"Underrun",IF(E114&lt;0.5,"Overrun","Okay"))</f>
        <v>Okay</v>
      </c>
      <c r="G114" s="38">
        <f t="shared" si="21"/>
        <v>-1</v>
      </c>
      <c r="H114" s="43" t="s">
        <v>53</v>
      </c>
    </row>
    <row r="115" spans="1:10" x14ac:dyDescent="0.25">
      <c r="A115" s="96"/>
      <c r="B115" s="76" t="s">
        <v>55</v>
      </c>
      <c r="C115" s="17">
        <v>120</v>
      </c>
      <c r="D115" s="17">
        <v>120</v>
      </c>
      <c r="E115" s="18">
        <f t="shared" si="22"/>
        <v>1</v>
      </c>
      <c r="F115" s="17" t="str">
        <f t="shared" si="23"/>
        <v>Okay</v>
      </c>
      <c r="G115" s="38">
        <f t="shared" si="21"/>
        <v>0</v>
      </c>
      <c r="H115" s="43" t="s">
        <v>53</v>
      </c>
    </row>
    <row r="116" spans="1:10" x14ac:dyDescent="0.25">
      <c r="A116" s="96"/>
      <c r="B116" s="72" t="s">
        <v>56</v>
      </c>
      <c r="C116" s="17">
        <v>180</v>
      </c>
      <c r="D116" s="17">
        <v>185</v>
      </c>
      <c r="E116" s="18">
        <f t="shared" si="22"/>
        <v>0.97</v>
      </c>
      <c r="F116" s="17" t="str">
        <f t="shared" si="23"/>
        <v>Okay</v>
      </c>
      <c r="G116" s="38">
        <f t="shared" si="21"/>
        <v>5</v>
      </c>
      <c r="H116" s="30" t="s">
        <v>39</v>
      </c>
    </row>
    <row r="117" spans="1:10" x14ac:dyDescent="0.25">
      <c r="A117" s="96"/>
      <c r="B117" s="72" t="s">
        <v>57</v>
      </c>
      <c r="C117" s="22">
        <v>120</v>
      </c>
      <c r="D117" s="22">
        <v>120</v>
      </c>
      <c r="E117" s="18">
        <f t="shared" si="22"/>
        <v>1</v>
      </c>
      <c r="F117" s="17" t="str">
        <f t="shared" si="23"/>
        <v>Okay</v>
      </c>
      <c r="G117" s="38">
        <f t="shared" si="21"/>
        <v>0</v>
      </c>
      <c r="H117" s="43" t="s">
        <v>53</v>
      </c>
    </row>
    <row r="118" spans="1:10" x14ac:dyDescent="0.25">
      <c r="A118" s="96"/>
      <c r="B118" s="72" t="s">
        <v>57</v>
      </c>
      <c r="C118" s="17">
        <v>120</v>
      </c>
      <c r="D118" s="17">
        <v>120</v>
      </c>
      <c r="E118" s="18">
        <f t="shared" si="22"/>
        <v>1</v>
      </c>
      <c r="F118" s="17" t="str">
        <f t="shared" si="23"/>
        <v>Okay</v>
      </c>
      <c r="G118" s="38">
        <f t="shared" si="21"/>
        <v>0</v>
      </c>
      <c r="H118" s="43" t="s">
        <v>53</v>
      </c>
    </row>
    <row r="119" spans="1:10" x14ac:dyDescent="0.25">
      <c r="A119" s="96"/>
      <c r="B119" s="72" t="s">
        <v>57</v>
      </c>
      <c r="C119" s="17">
        <v>120</v>
      </c>
      <c r="D119" s="17">
        <v>120</v>
      </c>
      <c r="E119" s="18">
        <f t="shared" si="22"/>
        <v>1</v>
      </c>
      <c r="F119" s="17" t="str">
        <f t="shared" si="23"/>
        <v>Okay</v>
      </c>
      <c r="G119" s="38">
        <f t="shared" si="21"/>
        <v>0</v>
      </c>
      <c r="H119" s="43" t="s">
        <v>53</v>
      </c>
      <c r="J119" s="18"/>
    </row>
    <row r="120" spans="1:10" x14ac:dyDescent="0.25">
      <c r="A120" s="96"/>
      <c r="B120" s="72" t="s">
        <v>56</v>
      </c>
      <c r="C120" s="32">
        <v>30</v>
      </c>
      <c r="D120" s="32">
        <v>44</v>
      </c>
      <c r="E120" s="18">
        <f t="shared" si="22"/>
        <v>0.68</v>
      </c>
      <c r="F120" s="17" t="str">
        <f t="shared" si="23"/>
        <v>Okay</v>
      </c>
      <c r="G120" s="38">
        <f t="shared" si="21"/>
        <v>14</v>
      </c>
      <c r="H120" s="30" t="s">
        <v>39</v>
      </c>
    </row>
    <row r="121" spans="1:10" x14ac:dyDescent="0.25">
      <c r="A121" s="96"/>
      <c r="B121" s="72" t="s">
        <v>58</v>
      </c>
      <c r="C121" s="31">
        <v>60</v>
      </c>
      <c r="D121" s="31">
        <v>62</v>
      </c>
      <c r="E121" s="18">
        <f t="shared" si="22"/>
        <v>0.97</v>
      </c>
      <c r="F121" s="17" t="str">
        <f t="shared" si="23"/>
        <v>Okay</v>
      </c>
      <c r="G121" s="38">
        <f t="shared" si="21"/>
        <v>2</v>
      </c>
      <c r="H121" s="30" t="s">
        <v>39</v>
      </c>
    </row>
    <row r="122" spans="1:10" x14ac:dyDescent="0.25">
      <c r="A122" s="96"/>
      <c r="B122" s="72" t="s">
        <v>56</v>
      </c>
      <c r="C122" s="22">
        <v>180</v>
      </c>
      <c r="D122" s="22">
        <v>164</v>
      </c>
      <c r="E122" s="18">
        <f t="shared" si="22"/>
        <v>1.1000000000000001</v>
      </c>
      <c r="F122" s="17" t="str">
        <f t="shared" si="23"/>
        <v>Okay</v>
      </c>
      <c r="G122" s="38">
        <f t="shared" si="21"/>
        <v>-16</v>
      </c>
      <c r="H122" s="30" t="s">
        <v>39</v>
      </c>
    </row>
    <row r="123" spans="1:10" x14ac:dyDescent="0.25">
      <c r="A123" s="96"/>
      <c r="B123" s="72" t="s">
        <v>59</v>
      </c>
      <c r="C123" s="22">
        <v>120</v>
      </c>
      <c r="D123" s="22">
        <v>121</v>
      </c>
      <c r="E123" s="18">
        <f t="shared" si="22"/>
        <v>0.99</v>
      </c>
      <c r="F123" s="17" t="str">
        <f t="shared" si="23"/>
        <v>Okay</v>
      </c>
      <c r="G123" s="38">
        <f t="shared" si="21"/>
        <v>1</v>
      </c>
      <c r="H123" s="43" t="s">
        <v>53</v>
      </c>
    </row>
    <row r="124" spans="1:10" x14ac:dyDescent="0.25">
      <c r="A124" s="96"/>
      <c r="B124" s="72" t="s">
        <v>58</v>
      </c>
      <c r="C124" s="22">
        <v>60</v>
      </c>
      <c r="D124" s="22">
        <v>59</v>
      </c>
      <c r="E124" s="18">
        <f t="shared" si="22"/>
        <v>1.02</v>
      </c>
      <c r="F124" s="17" t="str">
        <f t="shared" si="23"/>
        <v>Okay</v>
      </c>
      <c r="G124" s="38">
        <f t="shared" si="21"/>
        <v>-1</v>
      </c>
      <c r="H124" s="30" t="s">
        <v>39</v>
      </c>
    </row>
    <row r="125" spans="1:10" x14ac:dyDescent="0.25">
      <c r="A125" s="96"/>
      <c r="B125" s="72" t="s">
        <v>60</v>
      </c>
      <c r="C125" s="14">
        <v>15</v>
      </c>
      <c r="D125" s="14">
        <v>4</v>
      </c>
      <c r="E125" s="18">
        <f t="shared" si="22"/>
        <v>3.75</v>
      </c>
      <c r="F125" s="17" t="str">
        <f t="shared" si="23"/>
        <v>Underrun</v>
      </c>
      <c r="G125" s="38">
        <f t="shared" si="21"/>
        <v>-11</v>
      </c>
      <c r="H125" s="30" t="s">
        <v>39</v>
      </c>
    </row>
    <row r="126" spans="1:10" x14ac:dyDescent="0.25">
      <c r="A126" s="96"/>
      <c r="B126" s="77" t="s">
        <v>60</v>
      </c>
      <c r="C126" s="14">
        <v>120</v>
      </c>
      <c r="D126" s="14">
        <v>94</v>
      </c>
      <c r="E126" s="18">
        <f t="shared" si="22"/>
        <v>1.28</v>
      </c>
      <c r="F126" s="17" t="str">
        <f t="shared" si="23"/>
        <v>Okay</v>
      </c>
      <c r="G126" s="38">
        <f t="shared" si="21"/>
        <v>-26</v>
      </c>
      <c r="H126" s="30" t="s">
        <v>39</v>
      </c>
    </row>
    <row r="127" spans="1:10" x14ac:dyDescent="0.25">
      <c r="A127" s="96"/>
      <c r="B127" s="72" t="s">
        <v>33</v>
      </c>
      <c r="C127" s="14">
        <v>120</v>
      </c>
      <c r="D127" s="14">
        <v>126</v>
      </c>
      <c r="E127" s="18">
        <f t="shared" si="22"/>
        <v>0.95</v>
      </c>
      <c r="F127" s="17" t="str">
        <f t="shared" si="23"/>
        <v>Okay</v>
      </c>
      <c r="G127" s="38">
        <f t="shared" si="21"/>
        <v>6</v>
      </c>
      <c r="H127" s="43" t="s">
        <v>53</v>
      </c>
    </row>
    <row r="128" spans="1:10" x14ac:dyDescent="0.25">
      <c r="A128" s="96"/>
      <c r="B128" s="72" t="s">
        <v>33</v>
      </c>
      <c r="C128" s="14">
        <v>120</v>
      </c>
      <c r="D128" s="14">
        <v>120</v>
      </c>
      <c r="E128" s="18">
        <f t="shared" si="22"/>
        <v>1</v>
      </c>
      <c r="F128" s="17" t="str">
        <f t="shared" si="23"/>
        <v>Okay</v>
      </c>
      <c r="G128" s="38">
        <f t="shared" si="21"/>
        <v>0</v>
      </c>
      <c r="H128" s="43" t="s">
        <v>53</v>
      </c>
    </row>
    <row r="129" spans="1:8" s="82" customFormat="1" x14ac:dyDescent="0.25">
      <c r="A129" s="96"/>
      <c r="B129" s="89" t="s">
        <v>61</v>
      </c>
      <c r="C129" s="83">
        <v>90</v>
      </c>
      <c r="D129" s="88">
        <v>99</v>
      </c>
      <c r="E129" s="18">
        <f t="shared" si="22"/>
        <v>0.91</v>
      </c>
      <c r="F129" s="80" t="str">
        <f t="shared" si="23"/>
        <v>Okay</v>
      </c>
      <c r="G129" s="88">
        <f t="shared" ref="G129:G136" si="24">D129-C129</f>
        <v>9</v>
      </c>
      <c r="H129" s="83" t="s">
        <v>39</v>
      </c>
    </row>
    <row r="130" spans="1:8" x14ac:dyDescent="0.25">
      <c r="A130" s="96"/>
      <c r="B130" s="72" t="s">
        <v>62</v>
      </c>
      <c r="C130" s="14">
        <v>120</v>
      </c>
      <c r="D130" s="14">
        <v>144</v>
      </c>
      <c r="E130" s="18">
        <f t="shared" si="22"/>
        <v>0.83</v>
      </c>
      <c r="F130" s="17" t="str">
        <f t="shared" si="23"/>
        <v>Okay</v>
      </c>
      <c r="G130" s="38">
        <f t="shared" si="24"/>
        <v>24</v>
      </c>
      <c r="H130" s="43" t="s">
        <v>53</v>
      </c>
    </row>
    <row r="131" spans="1:8" x14ac:dyDescent="0.25">
      <c r="A131" s="96"/>
      <c r="B131" s="72" t="s">
        <v>62</v>
      </c>
      <c r="C131" s="43">
        <v>120</v>
      </c>
      <c r="D131" s="38">
        <v>135</v>
      </c>
      <c r="E131" s="18">
        <f t="shared" si="22"/>
        <v>0.89</v>
      </c>
      <c r="F131" s="17" t="str">
        <f t="shared" si="23"/>
        <v>Okay</v>
      </c>
      <c r="G131" s="38">
        <f t="shared" si="24"/>
        <v>15</v>
      </c>
      <c r="H131" s="43" t="s">
        <v>53</v>
      </c>
    </row>
    <row r="132" spans="1:8" x14ac:dyDescent="0.25">
      <c r="A132" s="96"/>
      <c r="B132" s="72" t="s">
        <v>62</v>
      </c>
      <c r="C132" s="43">
        <v>120</v>
      </c>
      <c r="D132" s="38">
        <v>147</v>
      </c>
      <c r="E132" s="18">
        <f t="shared" si="22"/>
        <v>0.82</v>
      </c>
      <c r="F132" s="17" t="str">
        <f t="shared" si="23"/>
        <v>Okay</v>
      </c>
      <c r="G132" s="38">
        <f t="shared" si="24"/>
        <v>27</v>
      </c>
      <c r="H132" s="43" t="s">
        <v>53</v>
      </c>
    </row>
    <row r="133" spans="1:8" x14ac:dyDescent="0.25">
      <c r="A133" s="96"/>
      <c r="B133" s="72" t="s">
        <v>62</v>
      </c>
      <c r="C133" s="47">
        <v>15</v>
      </c>
      <c r="D133" s="38">
        <v>12</v>
      </c>
      <c r="E133" s="18">
        <f>ROUND(C133/D133,2)</f>
        <v>1.25</v>
      </c>
      <c r="F133" s="17" t="str">
        <f>IF(E133&gt;1.5,"Underrun",IF(E133&lt;0.5,"Overrun","Okay"))</f>
        <v>Okay</v>
      </c>
      <c r="G133" s="38">
        <f t="shared" si="24"/>
        <v>-3</v>
      </c>
      <c r="H133" s="47" t="s">
        <v>53</v>
      </c>
    </row>
    <row r="134" spans="1:8" s="82" customFormat="1" x14ac:dyDescent="0.25">
      <c r="A134" s="96"/>
      <c r="B134" s="89" t="s">
        <v>61</v>
      </c>
      <c r="C134" s="81">
        <v>120</v>
      </c>
      <c r="D134" s="88">
        <v>144</v>
      </c>
      <c r="E134" s="18">
        <f>ROUND(C134/D134,2)</f>
        <v>0.83</v>
      </c>
      <c r="F134" s="80" t="str">
        <f t="shared" si="23"/>
        <v>Okay</v>
      </c>
      <c r="G134" s="88">
        <f t="shared" si="24"/>
        <v>24</v>
      </c>
      <c r="H134" s="83" t="s">
        <v>39</v>
      </c>
    </row>
    <row r="135" spans="1:8" s="82" customFormat="1" x14ac:dyDescent="0.25">
      <c r="A135" s="96"/>
      <c r="B135" s="89" t="s">
        <v>61</v>
      </c>
      <c r="C135" s="81">
        <v>45</v>
      </c>
      <c r="D135" s="88">
        <v>21</v>
      </c>
      <c r="E135" s="18">
        <f>ROUND(C135/D135,2)</f>
        <v>2.14</v>
      </c>
      <c r="F135" s="80" t="str">
        <f>IF(E135&gt;1.5,"Underrun",IF(E135&lt;0.5,"Overrun","Okay"))</f>
        <v>Underrun</v>
      </c>
      <c r="G135" s="88">
        <f t="shared" si="24"/>
        <v>-24</v>
      </c>
      <c r="H135" s="83" t="s">
        <v>39</v>
      </c>
    </row>
    <row r="136" spans="1:8" s="82" customFormat="1" x14ac:dyDescent="0.25">
      <c r="A136" s="98"/>
      <c r="B136" s="89" t="s">
        <v>61</v>
      </c>
      <c r="C136" s="81">
        <v>15</v>
      </c>
      <c r="D136" s="88">
        <v>1</v>
      </c>
      <c r="E136" s="18">
        <f>ROUND(C136/D136,2)</f>
        <v>15</v>
      </c>
      <c r="F136" s="80" t="str">
        <f>IF(E136&gt;1.5,"Underrun",IF(E136&lt;0.5,"Overrun","Okay"))</f>
        <v>Underrun</v>
      </c>
      <c r="G136" s="88">
        <f t="shared" si="24"/>
        <v>-14</v>
      </c>
      <c r="H136" s="83" t="s">
        <v>39</v>
      </c>
    </row>
    <row r="137" spans="1:8" x14ac:dyDescent="0.25">
      <c r="B137" s="78"/>
      <c r="C137" s="50"/>
      <c r="D137" s="24"/>
      <c r="E137" s="52"/>
      <c r="F137" s="2"/>
      <c r="G137" s="51"/>
      <c r="H137" s="50"/>
    </row>
    <row r="138" spans="1:8" ht="15.75" x14ac:dyDescent="0.25">
      <c r="A138" s="93" t="s">
        <v>70</v>
      </c>
      <c r="B138" s="93"/>
      <c r="C138" s="93"/>
      <c r="D138" s="93"/>
      <c r="E138" s="93"/>
      <c r="F138" s="93"/>
      <c r="G138" s="93"/>
      <c r="H138" s="93"/>
    </row>
    <row r="139" spans="1:8" ht="45" x14ac:dyDescent="0.25">
      <c r="A139" s="62" t="s">
        <v>0</v>
      </c>
      <c r="B139" s="62" t="s">
        <v>1</v>
      </c>
      <c r="C139" s="62" t="s">
        <v>7</v>
      </c>
      <c r="D139" s="62" t="s">
        <v>8</v>
      </c>
      <c r="E139" s="62" t="s">
        <v>2</v>
      </c>
      <c r="F139" s="62" t="s">
        <v>4</v>
      </c>
      <c r="G139" s="62" t="s">
        <v>5</v>
      </c>
      <c r="H139" s="62" t="s">
        <v>3</v>
      </c>
    </row>
    <row r="140" spans="1:8" x14ac:dyDescent="0.25">
      <c r="A140" s="94">
        <v>4</v>
      </c>
      <c r="B140" s="72" t="s">
        <v>52</v>
      </c>
      <c r="C140" s="17">
        <v>120</v>
      </c>
      <c r="D140" s="17">
        <f>D113</f>
        <v>122</v>
      </c>
      <c r="E140" s="18">
        <f>ROUND(C140/D140,2)</f>
        <v>0.98</v>
      </c>
      <c r="F140" s="17" t="str">
        <f>IF(E140&gt;1.5,"Underrun",IF(E140&lt;0.5,"Overrrun","Okay"))</f>
        <v>Okay</v>
      </c>
      <c r="G140" s="17">
        <f>D140-C140</f>
        <v>2</v>
      </c>
      <c r="H140" s="30" t="s">
        <v>39</v>
      </c>
    </row>
    <row r="141" spans="1:8" x14ac:dyDescent="0.25">
      <c r="A141" s="94"/>
      <c r="B141" s="72" t="s">
        <v>63</v>
      </c>
      <c r="C141" s="17">
        <v>120</v>
      </c>
      <c r="D141" s="17">
        <v>118.8</v>
      </c>
      <c r="E141" s="59">
        <f>C141/D141</f>
        <v>1.0101010101010102</v>
      </c>
      <c r="F141" s="17" t="str">
        <f>IF(E141&gt;1.5,"Underrun",IF(E141&lt;0.5,"Overrrun","Okay"))</f>
        <v>Okay</v>
      </c>
      <c r="G141" s="17">
        <f>D141-C141</f>
        <v>-1.2000000000000028</v>
      </c>
      <c r="H141" s="61" t="s">
        <v>53</v>
      </c>
    </row>
    <row r="142" spans="1:8" x14ac:dyDescent="0.25">
      <c r="A142" s="94"/>
      <c r="B142" s="76" t="s">
        <v>55</v>
      </c>
      <c r="C142" s="22">
        <v>120</v>
      </c>
      <c r="D142" s="22">
        <f>D115</f>
        <v>120</v>
      </c>
      <c r="E142" s="18">
        <f t="shared" ref="E142:E150" si="25">ROUND(C142/D142,2)</f>
        <v>1</v>
      </c>
      <c r="F142" s="17" t="str">
        <f t="shared" ref="F142:F150" si="26">IF(E142&gt;1.5,"Underrun",IF(E142&lt;0.5,"Overrrun","Okay"))</f>
        <v>Okay</v>
      </c>
      <c r="G142" s="17">
        <f>D142-C142</f>
        <v>0</v>
      </c>
      <c r="H142" s="61" t="s">
        <v>53</v>
      </c>
    </row>
    <row r="143" spans="1:8" x14ac:dyDescent="0.25">
      <c r="A143" s="94"/>
      <c r="B143" s="72" t="s">
        <v>56</v>
      </c>
      <c r="C143" s="17">
        <v>420</v>
      </c>
      <c r="D143" s="17">
        <f>SUM(D116,D120,D122)</f>
        <v>393</v>
      </c>
      <c r="E143" s="18">
        <f t="shared" si="25"/>
        <v>1.07</v>
      </c>
      <c r="F143" s="17" t="str">
        <f t="shared" si="26"/>
        <v>Okay</v>
      </c>
      <c r="G143" s="17">
        <f t="shared" ref="G143:G150" si="27">D143-C143</f>
        <v>-27</v>
      </c>
      <c r="H143" s="30" t="s">
        <v>39</v>
      </c>
    </row>
    <row r="144" spans="1:8" x14ac:dyDescent="0.25">
      <c r="A144" s="94"/>
      <c r="B144" s="72" t="s">
        <v>57</v>
      </c>
      <c r="C144" s="17">
        <f>SUM(C117,C118,C119)</f>
        <v>360</v>
      </c>
      <c r="D144" s="17">
        <f>SUM(D117,D118,D119)</f>
        <v>360</v>
      </c>
      <c r="E144" s="18">
        <f t="shared" si="25"/>
        <v>1</v>
      </c>
      <c r="F144" s="17" t="str">
        <f t="shared" si="26"/>
        <v>Okay</v>
      </c>
      <c r="G144" s="17">
        <f t="shared" si="27"/>
        <v>0</v>
      </c>
      <c r="H144" s="61" t="s">
        <v>53</v>
      </c>
    </row>
    <row r="145" spans="1:8" ht="34.5" customHeight="1" x14ac:dyDescent="0.25">
      <c r="A145" s="94"/>
      <c r="B145" s="72" t="s">
        <v>58</v>
      </c>
      <c r="C145" s="17">
        <v>120</v>
      </c>
      <c r="D145" s="17">
        <f>SUM(D121,D124)</f>
        <v>121</v>
      </c>
      <c r="E145" s="18">
        <f t="shared" si="25"/>
        <v>0.99</v>
      </c>
      <c r="F145" s="17" t="str">
        <f t="shared" si="26"/>
        <v>Okay</v>
      </c>
      <c r="G145" s="17">
        <f t="shared" si="27"/>
        <v>1</v>
      </c>
      <c r="H145" s="30" t="s">
        <v>39</v>
      </c>
    </row>
    <row r="146" spans="1:8" ht="31.5" customHeight="1" x14ac:dyDescent="0.25">
      <c r="A146" s="94"/>
      <c r="B146" s="72" t="s">
        <v>59</v>
      </c>
      <c r="C146" s="17">
        <v>120</v>
      </c>
      <c r="D146" s="17">
        <f>D123</f>
        <v>121</v>
      </c>
      <c r="E146" s="18">
        <f t="shared" si="25"/>
        <v>0.99</v>
      </c>
      <c r="F146" s="17" t="str">
        <f t="shared" si="26"/>
        <v>Okay</v>
      </c>
      <c r="G146" s="17">
        <f t="shared" si="27"/>
        <v>1</v>
      </c>
      <c r="H146" s="61" t="s">
        <v>53</v>
      </c>
    </row>
    <row r="147" spans="1:8" x14ac:dyDescent="0.25">
      <c r="A147" s="94"/>
      <c r="B147" s="72" t="s">
        <v>60</v>
      </c>
      <c r="C147" s="14">
        <v>120</v>
      </c>
      <c r="D147" s="14">
        <f>SUM(D125,D126)</f>
        <v>98</v>
      </c>
      <c r="E147" s="18">
        <f t="shared" si="25"/>
        <v>1.22</v>
      </c>
      <c r="F147" s="17" t="str">
        <f t="shared" si="26"/>
        <v>Okay</v>
      </c>
      <c r="G147" s="17">
        <f t="shared" si="27"/>
        <v>-22</v>
      </c>
      <c r="H147" s="61" t="s">
        <v>53</v>
      </c>
    </row>
    <row r="148" spans="1:8" x14ac:dyDescent="0.25">
      <c r="A148" s="94"/>
      <c r="B148" s="72" t="s">
        <v>33</v>
      </c>
      <c r="C148" s="17">
        <f>SUM(C127,C128)</f>
        <v>240</v>
      </c>
      <c r="D148" s="17">
        <f>SUM(D127,D128)</f>
        <v>246</v>
      </c>
      <c r="E148" s="18">
        <f t="shared" si="25"/>
        <v>0.98</v>
      </c>
      <c r="F148" s="17" t="str">
        <f t="shared" si="26"/>
        <v>Okay</v>
      </c>
      <c r="G148" s="17">
        <f t="shared" si="27"/>
        <v>6</v>
      </c>
      <c r="H148" s="30" t="s">
        <v>39</v>
      </c>
    </row>
    <row r="149" spans="1:8" s="82" customFormat="1" x14ac:dyDescent="0.25">
      <c r="A149" s="94"/>
      <c r="B149" s="73" t="s">
        <v>61</v>
      </c>
      <c r="C149" s="80">
        <v>240</v>
      </c>
      <c r="D149" s="80">
        <f>SUM(D129,D134,D135,D136)</f>
        <v>265</v>
      </c>
      <c r="E149" s="18">
        <f t="shared" si="25"/>
        <v>0.91</v>
      </c>
      <c r="F149" s="80" t="str">
        <f t="shared" si="26"/>
        <v>Okay</v>
      </c>
      <c r="G149" s="80">
        <f t="shared" si="27"/>
        <v>25</v>
      </c>
      <c r="H149" s="83" t="s">
        <v>39</v>
      </c>
    </row>
    <row r="150" spans="1:8" x14ac:dyDescent="0.25">
      <c r="A150" s="94"/>
      <c r="B150" s="72" t="s">
        <v>62</v>
      </c>
      <c r="C150" s="17">
        <v>240</v>
      </c>
      <c r="D150" s="17">
        <f>SUM(D130,D131,D132,D133)</f>
        <v>438</v>
      </c>
      <c r="E150" s="18">
        <f t="shared" si="25"/>
        <v>0.55000000000000004</v>
      </c>
      <c r="F150" s="17" t="str">
        <f t="shared" si="26"/>
        <v>Okay</v>
      </c>
      <c r="G150" s="17">
        <f t="shared" si="27"/>
        <v>198</v>
      </c>
      <c r="H150" s="61" t="s">
        <v>53</v>
      </c>
    </row>
    <row r="153" spans="1:8" ht="15.75" x14ac:dyDescent="0.25">
      <c r="A153" s="93" t="s">
        <v>88</v>
      </c>
      <c r="B153" s="93"/>
      <c r="C153" s="93"/>
      <c r="D153" s="93"/>
      <c r="E153" s="93"/>
      <c r="F153" s="93"/>
      <c r="G153" s="93"/>
      <c r="H153" s="93"/>
    </row>
    <row r="154" spans="1:8" ht="45" x14ac:dyDescent="0.25">
      <c r="A154" s="62" t="s">
        <v>0</v>
      </c>
      <c r="B154" s="62" t="s">
        <v>1</v>
      </c>
      <c r="C154" s="62" t="s">
        <v>7</v>
      </c>
      <c r="D154" s="62" t="s">
        <v>8</v>
      </c>
      <c r="E154" s="62" t="s">
        <v>2</v>
      </c>
      <c r="F154" s="62" t="s">
        <v>4</v>
      </c>
      <c r="G154" s="62" t="s">
        <v>5</v>
      </c>
      <c r="H154" s="62" t="s">
        <v>3</v>
      </c>
    </row>
    <row r="155" spans="1:8" x14ac:dyDescent="0.25">
      <c r="A155" s="95">
        <v>5</v>
      </c>
      <c r="B155" s="63" t="s">
        <v>76</v>
      </c>
      <c r="C155" s="17">
        <v>120</v>
      </c>
      <c r="D155" s="17">
        <v>131</v>
      </c>
      <c r="E155" s="18">
        <f>ROUND(C155/D155,2)</f>
        <v>0.92</v>
      </c>
      <c r="F155" s="17" t="str">
        <f>IF(E155&gt;1.5,"Underrun",IF(E155&lt;0.5,"Overrrun","Okay"))</f>
        <v>Okay</v>
      </c>
      <c r="G155" s="17">
        <f>D155-C155</f>
        <v>11</v>
      </c>
      <c r="H155" s="30" t="s">
        <v>83</v>
      </c>
    </row>
    <row r="156" spans="1:8" x14ac:dyDescent="0.25">
      <c r="A156" s="96"/>
      <c r="B156" s="63" t="s">
        <v>75</v>
      </c>
      <c r="C156" s="17">
        <v>120</v>
      </c>
      <c r="D156" s="17">
        <v>123</v>
      </c>
      <c r="E156" s="18">
        <f t="shared" ref="E156:E176" si="28">ROUND(C156/D156,2)</f>
        <v>0.98</v>
      </c>
      <c r="F156" s="17" t="str">
        <f t="shared" ref="F156:F176" si="29">IF(E156&gt;1.5,"Underrun",IF(E156&lt;0.5,"Overrrun","Okay"))</f>
        <v>Okay</v>
      </c>
      <c r="G156" s="17">
        <f t="shared" ref="G156:G176" si="30">D156-C156</f>
        <v>3</v>
      </c>
      <c r="H156" s="61" t="s">
        <v>84</v>
      </c>
    </row>
    <row r="157" spans="1:8" x14ac:dyDescent="0.25">
      <c r="A157" s="96"/>
      <c r="B157" s="63" t="s">
        <v>76</v>
      </c>
      <c r="C157" s="17">
        <v>120</v>
      </c>
      <c r="D157" s="17">
        <v>112</v>
      </c>
      <c r="E157" s="18">
        <f t="shared" si="28"/>
        <v>1.07</v>
      </c>
      <c r="F157" s="17" t="str">
        <f t="shared" si="29"/>
        <v>Okay</v>
      </c>
      <c r="G157" s="17">
        <f t="shared" si="30"/>
        <v>-8</v>
      </c>
      <c r="H157" s="30" t="s">
        <v>83</v>
      </c>
    </row>
    <row r="158" spans="1:8" x14ac:dyDescent="0.25">
      <c r="A158" s="96"/>
      <c r="B158" s="63" t="s">
        <v>75</v>
      </c>
      <c r="C158" s="17">
        <v>120</v>
      </c>
      <c r="D158" s="17">
        <v>124</v>
      </c>
      <c r="E158" s="18">
        <f t="shared" si="28"/>
        <v>0.97</v>
      </c>
      <c r="F158" s="17" t="str">
        <f t="shared" si="29"/>
        <v>Okay</v>
      </c>
      <c r="G158" s="17">
        <f t="shared" si="30"/>
        <v>4</v>
      </c>
      <c r="H158" s="61" t="s">
        <v>84</v>
      </c>
    </row>
    <row r="159" spans="1:8" x14ac:dyDescent="0.25">
      <c r="A159" s="96"/>
      <c r="B159" s="63" t="s">
        <v>75</v>
      </c>
      <c r="C159" s="22">
        <v>120</v>
      </c>
      <c r="D159" s="22">
        <v>154</v>
      </c>
      <c r="E159" s="18">
        <f t="shared" si="28"/>
        <v>0.78</v>
      </c>
      <c r="F159" s="17" t="str">
        <f t="shared" si="29"/>
        <v>Okay</v>
      </c>
      <c r="G159" s="17">
        <f t="shared" si="30"/>
        <v>34</v>
      </c>
      <c r="H159" s="61" t="s">
        <v>84</v>
      </c>
    </row>
    <row r="160" spans="1:8" s="82" customFormat="1" x14ac:dyDescent="0.25">
      <c r="A160" s="96"/>
      <c r="B160" s="63" t="s">
        <v>76</v>
      </c>
      <c r="C160" s="17">
        <v>180</v>
      </c>
      <c r="D160" s="17">
        <v>203</v>
      </c>
      <c r="E160" s="18">
        <f t="shared" si="28"/>
        <v>0.89</v>
      </c>
      <c r="F160" s="17" t="str">
        <f t="shared" si="29"/>
        <v>Okay</v>
      </c>
      <c r="G160" s="17">
        <f t="shared" si="30"/>
        <v>23</v>
      </c>
      <c r="H160" s="30" t="s">
        <v>83</v>
      </c>
    </row>
    <row r="161" spans="1:8" x14ac:dyDescent="0.25">
      <c r="A161" s="96"/>
      <c r="B161" s="63" t="s">
        <v>75</v>
      </c>
      <c r="C161" s="17">
        <v>15</v>
      </c>
      <c r="D161" s="17">
        <v>14</v>
      </c>
      <c r="E161" s="18">
        <f t="shared" si="28"/>
        <v>1.07</v>
      </c>
      <c r="F161" s="17" t="str">
        <f t="shared" si="29"/>
        <v>Okay</v>
      </c>
      <c r="G161" s="17">
        <f t="shared" si="30"/>
        <v>-1</v>
      </c>
      <c r="H161" s="61" t="s">
        <v>84</v>
      </c>
    </row>
    <row r="162" spans="1:8" s="82" customFormat="1" x14ac:dyDescent="0.25">
      <c r="A162" s="96"/>
      <c r="B162" s="86" t="s">
        <v>78</v>
      </c>
      <c r="C162" s="80">
        <v>120</v>
      </c>
      <c r="D162" s="80">
        <v>122</v>
      </c>
      <c r="E162" s="80">
        <f t="shared" si="28"/>
        <v>0.98</v>
      </c>
      <c r="F162" s="80" t="str">
        <f t="shared" si="29"/>
        <v>Okay</v>
      </c>
      <c r="G162" s="80">
        <f t="shared" si="30"/>
        <v>2</v>
      </c>
      <c r="H162" s="81" t="s">
        <v>84</v>
      </c>
    </row>
    <row r="163" spans="1:8" s="82" customFormat="1" x14ac:dyDescent="0.25">
      <c r="A163" s="96"/>
      <c r="B163" s="86" t="s">
        <v>78</v>
      </c>
      <c r="C163" s="87">
        <v>60</v>
      </c>
      <c r="D163" s="87">
        <v>103</v>
      </c>
      <c r="E163" s="80">
        <f t="shared" si="28"/>
        <v>0.57999999999999996</v>
      </c>
      <c r="F163" s="80" t="str">
        <f t="shared" si="29"/>
        <v>Okay</v>
      </c>
      <c r="G163" s="80">
        <f t="shared" si="30"/>
        <v>43</v>
      </c>
      <c r="H163" s="81" t="s">
        <v>84</v>
      </c>
    </row>
    <row r="164" spans="1:8" x14ac:dyDescent="0.25">
      <c r="A164" s="96"/>
      <c r="B164" s="63" t="s">
        <v>77</v>
      </c>
      <c r="C164" s="22">
        <v>60</v>
      </c>
      <c r="D164" s="22">
        <v>64</v>
      </c>
      <c r="E164" s="18">
        <f t="shared" si="28"/>
        <v>0.94</v>
      </c>
      <c r="F164" s="17" t="str">
        <f t="shared" si="29"/>
        <v>Okay</v>
      </c>
      <c r="G164" s="17">
        <f t="shared" si="30"/>
        <v>4</v>
      </c>
      <c r="H164" s="30" t="s">
        <v>83</v>
      </c>
    </row>
    <row r="165" spans="1:8" x14ac:dyDescent="0.25">
      <c r="A165" s="96"/>
      <c r="B165" s="63" t="s">
        <v>79</v>
      </c>
      <c r="C165" s="22">
        <v>60</v>
      </c>
      <c r="D165" s="22">
        <v>59</v>
      </c>
      <c r="E165" s="18">
        <f t="shared" si="28"/>
        <v>1.02</v>
      </c>
      <c r="F165" s="17" t="str">
        <f t="shared" si="29"/>
        <v>Okay</v>
      </c>
      <c r="G165" s="17">
        <f t="shared" si="30"/>
        <v>-1</v>
      </c>
      <c r="H165" s="61" t="s">
        <v>84</v>
      </c>
    </row>
    <row r="166" spans="1:8" x14ac:dyDescent="0.25">
      <c r="A166" s="96"/>
      <c r="B166" s="63" t="s">
        <v>79</v>
      </c>
      <c r="C166" s="22">
        <v>180</v>
      </c>
      <c r="D166" s="22">
        <v>196</v>
      </c>
      <c r="E166" s="18">
        <f t="shared" si="28"/>
        <v>0.92</v>
      </c>
      <c r="F166" s="17" t="str">
        <f t="shared" si="29"/>
        <v>Okay</v>
      </c>
      <c r="G166" s="17">
        <f t="shared" si="30"/>
        <v>16</v>
      </c>
      <c r="H166" s="61" t="s">
        <v>84</v>
      </c>
    </row>
    <row r="167" spans="1:8" ht="26.25" x14ac:dyDescent="0.25">
      <c r="A167" s="96"/>
      <c r="B167" s="84" t="s">
        <v>80</v>
      </c>
      <c r="C167" s="14">
        <v>105</v>
      </c>
      <c r="D167" s="14">
        <v>108</v>
      </c>
      <c r="E167" s="18">
        <f t="shared" si="28"/>
        <v>0.97</v>
      </c>
      <c r="F167" s="17" t="str">
        <f t="shared" si="29"/>
        <v>Okay</v>
      </c>
      <c r="G167" s="17">
        <f t="shared" si="30"/>
        <v>3</v>
      </c>
      <c r="H167" s="30" t="s">
        <v>83</v>
      </c>
    </row>
    <row r="168" spans="1:8" ht="26.25" x14ac:dyDescent="0.25">
      <c r="A168" s="96"/>
      <c r="B168" s="84" t="s">
        <v>80</v>
      </c>
      <c r="C168" s="14">
        <v>135</v>
      </c>
      <c r="D168" s="14">
        <v>160</v>
      </c>
      <c r="E168" s="18">
        <f>ROUND(C168/D168,2)</f>
        <v>0.84</v>
      </c>
      <c r="F168" s="17" t="str">
        <f t="shared" si="29"/>
        <v>Okay</v>
      </c>
      <c r="G168" s="17">
        <f t="shared" si="30"/>
        <v>25</v>
      </c>
      <c r="H168" s="30" t="s">
        <v>83</v>
      </c>
    </row>
    <row r="169" spans="1:8" x14ac:dyDescent="0.25">
      <c r="A169" s="96"/>
      <c r="B169" s="63" t="s">
        <v>77</v>
      </c>
      <c r="C169" s="14">
        <v>90</v>
      </c>
      <c r="D169" s="14">
        <v>102</v>
      </c>
      <c r="E169" s="18">
        <f t="shared" si="28"/>
        <v>0.88</v>
      </c>
      <c r="F169" s="17" t="str">
        <f t="shared" si="29"/>
        <v>Okay</v>
      </c>
      <c r="G169" s="17">
        <f t="shared" si="30"/>
        <v>12</v>
      </c>
      <c r="H169" s="30" t="s">
        <v>83</v>
      </c>
    </row>
    <row r="170" spans="1:8" x14ac:dyDescent="0.25">
      <c r="A170" s="96"/>
      <c r="B170" s="63" t="s">
        <v>82</v>
      </c>
      <c r="C170" s="14">
        <v>120</v>
      </c>
      <c r="D170" s="14">
        <v>147</v>
      </c>
      <c r="E170" s="18">
        <f t="shared" si="28"/>
        <v>0.82</v>
      </c>
      <c r="F170" s="17" t="str">
        <f t="shared" si="29"/>
        <v>Okay</v>
      </c>
      <c r="G170" s="17">
        <f t="shared" si="30"/>
        <v>27</v>
      </c>
      <c r="H170" s="61" t="s">
        <v>84</v>
      </c>
    </row>
    <row r="171" spans="1:8" s="82" customFormat="1" x14ac:dyDescent="0.25">
      <c r="A171" s="96"/>
      <c r="B171" s="86" t="s">
        <v>81</v>
      </c>
      <c r="C171" s="83">
        <v>120</v>
      </c>
      <c r="D171" s="88">
        <v>118</v>
      </c>
      <c r="E171" s="18">
        <f t="shared" si="28"/>
        <v>1.02</v>
      </c>
      <c r="F171" s="80" t="str">
        <f t="shared" si="29"/>
        <v>Okay</v>
      </c>
      <c r="G171" s="80">
        <f t="shared" si="30"/>
        <v>-2</v>
      </c>
      <c r="H171" s="83" t="s">
        <v>83</v>
      </c>
    </row>
    <row r="172" spans="1:8" s="82" customFormat="1" x14ac:dyDescent="0.25">
      <c r="A172" s="96"/>
      <c r="B172" s="86" t="s">
        <v>81</v>
      </c>
      <c r="C172" s="83">
        <v>15</v>
      </c>
      <c r="D172" s="83">
        <v>14</v>
      </c>
      <c r="E172" s="18">
        <f t="shared" si="28"/>
        <v>1.07</v>
      </c>
      <c r="F172" s="80" t="str">
        <f t="shared" si="29"/>
        <v>Okay</v>
      </c>
      <c r="G172" s="80">
        <f t="shared" si="30"/>
        <v>-1</v>
      </c>
      <c r="H172" s="83" t="s">
        <v>83</v>
      </c>
    </row>
    <row r="173" spans="1:8" x14ac:dyDescent="0.25">
      <c r="A173" s="96"/>
      <c r="B173" s="63" t="s">
        <v>82</v>
      </c>
      <c r="C173" s="61">
        <v>15</v>
      </c>
      <c r="D173" s="38">
        <v>21</v>
      </c>
      <c r="E173" s="18">
        <f t="shared" si="28"/>
        <v>0.71</v>
      </c>
      <c r="F173" s="17" t="str">
        <f t="shared" si="29"/>
        <v>Okay</v>
      </c>
      <c r="G173" s="17">
        <f t="shared" si="30"/>
        <v>6</v>
      </c>
      <c r="H173" s="61" t="s">
        <v>84</v>
      </c>
    </row>
    <row r="174" spans="1:8" x14ac:dyDescent="0.25">
      <c r="A174" s="96"/>
      <c r="B174" s="63" t="s">
        <v>82</v>
      </c>
      <c r="C174" s="61">
        <v>45</v>
      </c>
      <c r="D174" s="38">
        <v>73</v>
      </c>
      <c r="E174" s="18">
        <f t="shared" si="28"/>
        <v>0.62</v>
      </c>
      <c r="F174" s="17" t="str">
        <f t="shared" si="29"/>
        <v>Okay</v>
      </c>
      <c r="G174" s="17">
        <f t="shared" si="30"/>
        <v>28</v>
      </c>
      <c r="H174" s="61" t="s">
        <v>84</v>
      </c>
    </row>
    <row r="175" spans="1:8" x14ac:dyDescent="0.25">
      <c r="A175" s="96"/>
      <c r="B175" s="63" t="s">
        <v>82</v>
      </c>
      <c r="C175" s="61">
        <v>15</v>
      </c>
      <c r="D175" s="38">
        <v>11</v>
      </c>
      <c r="E175" s="18">
        <f t="shared" ref="E175" si="31">ROUND(C175/D175,2)</f>
        <v>1.36</v>
      </c>
      <c r="F175" s="17" t="str">
        <f t="shared" ref="F175" si="32">IF(E175&gt;1.5,"Underrun",IF(E175&lt;0.5,"Overrrun","Okay"))</f>
        <v>Okay</v>
      </c>
      <c r="G175" s="17">
        <f t="shared" ref="G175" si="33">D175-C175</f>
        <v>-4</v>
      </c>
      <c r="H175" s="61" t="s">
        <v>84</v>
      </c>
    </row>
    <row r="176" spans="1:8" x14ac:dyDescent="0.25">
      <c r="A176" s="96"/>
      <c r="B176" s="63" t="s">
        <v>82</v>
      </c>
      <c r="C176" s="61">
        <v>15</v>
      </c>
      <c r="D176" s="38">
        <v>11</v>
      </c>
      <c r="E176" s="18">
        <f t="shared" si="28"/>
        <v>1.36</v>
      </c>
      <c r="F176" s="17" t="str">
        <f t="shared" si="29"/>
        <v>Okay</v>
      </c>
      <c r="G176" s="17">
        <f t="shared" si="30"/>
        <v>-4</v>
      </c>
      <c r="H176" s="61" t="s">
        <v>84</v>
      </c>
    </row>
    <row r="177" spans="1:8" ht="15.75" x14ac:dyDescent="0.25">
      <c r="A177" s="93" t="s">
        <v>74</v>
      </c>
      <c r="B177" s="93"/>
      <c r="C177" s="93"/>
      <c r="D177" s="93"/>
      <c r="E177" s="93"/>
      <c r="F177" s="93"/>
      <c r="G177" s="93"/>
      <c r="H177" s="93"/>
    </row>
    <row r="178" spans="1:8" ht="45" x14ac:dyDescent="0.25">
      <c r="A178" s="62" t="s">
        <v>0</v>
      </c>
      <c r="B178" s="62" t="s">
        <v>1</v>
      </c>
      <c r="C178" s="62" t="s">
        <v>7</v>
      </c>
      <c r="D178" s="62" t="s">
        <v>8</v>
      </c>
      <c r="E178" s="62" t="s">
        <v>2</v>
      </c>
      <c r="F178" s="62" t="s">
        <v>4</v>
      </c>
      <c r="G178" s="62" t="s">
        <v>5</v>
      </c>
      <c r="H178" s="62" t="s">
        <v>3</v>
      </c>
    </row>
    <row r="179" spans="1:8" x14ac:dyDescent="0.25">
      <c r="A179" s="94">
        <v>5</v>
      </c>
      <c r="B179" s="72" t="s">
        <v>75</v>
      </c>
      <c r="C179" s="17">
        <v>360</v>
      </c>
      <c r="D179" s="17">
        <f>SUM(D156,D158:D159,D161)</f>
        <v>415</v>
      </c>
      <c r="E179" s="18">
        <f>ROUND(C179/D179,2)</f>
        <v>0.87</v>
      </c>
      <c r="F179" s="17" t="str">
        <f>IF(E179&gt;1.5,"Underrun",IF(E179&lt;0.5,"Overrrun","Okay"))</f>
        <v>Okay</v>
      </c>
      <c r="G179" s="17">
        <f>D179-C179</f>
        <v>55</v>
      </c>
      <c r="H179" s="30" t="s">
        <v>83</v>
      </c>
    </row>
    <row r="180" spans="1:8" x14ac:dyDescent="0.25">
      <c r="A180" s="94"/>
      <c r="B180" s="72" t="s">
        <v>76</v>
      </c>
      <c r="C180" s="17">
        <v>420</v>
      </c>
      <c r="D180" s="17">
        <f>SUM(D155,D157,D160)</f>
        <v>446</v>
      </c>
      <c r="E180" s="18">
        <f t="shared" ref="E180:E186" si="34">ROUND(C180/D180,2)</f>
        <v>0.94</v>
      </c>
      <c r="F180" s="17" t="str">
        <f t="shared" ref="F180:F186" si="35">IF(E180&gt;1.5,"Underrun",IF(E180&lt;0.5,"Overrrun","Okay"))</f>
        <v>Okay</v>
      </c>
      <c r="G180" s="17">
        <f t="shared" ref="G180:G186" si="36">D180-C180</f>
        <v>26</v>
      </c>
      <c r="H180" s="61" t="s">
        <v>84</v>
      </c>
    </row>
    <row r="181" spans="1:8" x14ac:dyDescent="0.25">
      <c r="A181" s="94"/>
      <c r="B181" s="72" t="s">
        <v>77</v>
      </c>
      <c r="C181" s="22">
        <v>180</v>
      </c>
      <c r="D181" s="22">
        <f>SUM(D164,D169)</f>
        <v>166</v>
      </c>
      <c r="E181" s="18">
        <f t="shared" si="34"/>
        <v>1.08</v>
      </c>
      <c r="F181" s="17" t="str">
        <f t="shared" si="35"/>
        <v>Okay</v>
      </c>
      <c r="G181" s="17">
        <f t="shared" si="36"/>
        <v>-14</v>
      </c>
      <c r="H181" s="30" t="s">
        <v>83</v>
      </c>
    </row>
    <row r="182" spans="1:8" s="82" customFormat="1" x14ac:dyDescent="0.25">
      <c r="A182" s="94"/>
      <c r="B182" s="73" t="s">
        <v>78</v>
      </c>
      <c r="C182" s="80">
        <v>180</v>
      </c>
      <c r="D182" s="80">
        <f>SUM(D162:D163)</f>
        <v>225</v>
      </c>
      <c r="E182" s="18">
        <f t="shared" si="34"/>
        <v>0.8</v>
      </c>
      <c r="F182" s="80" t="str">
        <f t="shared" si="35"/>
        <v>Okay</v>
      </c>
      <c r="G182" s="80">
        <f t="shared" si="36"/>
        <v>45</v>
      </c>
      <c r="H182" s="81" t="s">
        <v>84</v>
      </c>
    </row>
    <row r="183" spans="1:8" x14ac:dyDescent="0.25">
      <c r="A183" s="94"/>
      <c r="B183" s="72" t="s">
        <v>79</v>
      </c>
      <c r="C183" s="17">
        <v>240</v>
      </c>
      <c r="D183" s="17">
        <f>SUM(D165:D166)</f>
        <v>255</v>
      </c>
      <c r="E183" s="18">
        <f t="shared" si="34"/>
        <v>0.94</v>
      </c>
      <c r="F183" s="17" t="str">
        <f t="shared" si="35"/>
        <v>Okay</v>
      </c>
      <c r="G183" s="17">
        <f t="shared" si="36"/>
        <v>15</v>
      </c>
      <c r="H183" s="61" t="s">
        <v>84</v>
      </c>
    </row>
    <row r="184" spans="1:8" ht="26.25" x14ac:dyDescent="0.25">
      <c r="A184" s="94"/>
      <c r="B184" s="79" t="s">
        <v>80</v>
      </c>
      <c r="C184" s="17">
        <v>240</v>
      </c>
      <c r="D184" s="17">
        <f>SUM(D167:D168)</f>
        <v>268</v>
      </c>
      <c r="E184" s="18">
        <f t="shared" si="34"/>
        <v>0.9</v>
      </c>
      <c r="F184" s="17" t="str">
        <f t="shared" si="35"/>
        <v>Okay</v>
      </c>
      <c r="G184" s="17">
        <f t="shared" si="36"/>
        <v>28</v>
      </c>
      <c r="H184" s="30" t="s">
        <v>83</v>
      </c>
    </row>
    <row r="185" spans="1:8" s="82" customFormat="1" x14ac:dyDescent="0.25">
      <c r="A185" s="94"/>
      <c r="B185" s="73" t="s">
        <v>81</v>
      </c>
      <c r="C185" s="83">
        <v>120</v>
      </c>
      <c r="D185" s="83">
        <f>SUM(D171:D172)</f>
        <v>132</v>
      </c>
      <c r="E185" s="18">
        <f t="shared" si="34"/>
        <v>0.91</v>
      </c>
      <c r="F185" s="80" t="str">
        <f t="shared" si="35"/>
        <v>Okay</v>
      </c>
      <c r="G185" s="80">
        <f t="shared" si="36"/>
        <v>12</v>
      </c>
      <c r="H185" s="83" t="s">
        <v>83</v>
      </c>
    </row>
    <row r="186" spans="1:8" x14ac:dyDescent="0.25">
      <c r="A186" s="94"/>
      <c r="B186" s="72" t="s">
        <v>82</v>
      </c>
      <c r="C186" s="17">
        <v>120</v>
      </c>
      <c r="D186" s="17">
        <f>SUM(D173:D176,D170)</f>
        <v>263</v>
      </c>
      <c r="E186" s="18">
        <f t="shared" si="34"/>
        <v>0.46</v>
      </c>
      <c r="F186" s="17" t="str">
        <f t="shared" si="35"/>
        <v>Overrrun</v>
      </c>
      <c r="G186" s="17">
        <f t="shared" si="36"/>
        <v>143</v>
      </c>
      <c r="H186" s="61" t="s">
        <v>84</v>
      </c>
    </row>
  </sheetData>
  <mergeCells count="20">
    <mergeCell ref="A1:H1"/>
    <mergeCell ref="A3:A16"/>
    <mergeCell ref="A138:H138"/>
    <mergeCell ref="A19:H19"/>
    <mergeCell ref="A153:H153"/>
    <mergeCell ref="A21:A28"/>
    <mergeCell ref="A33:A58"/>
    <mergeCell ref="A77:A96"/>
    <mergeCell ref="A62:A72"/>
    <mergeCell ref="A140:A150"/>
    <mergeCell ref="A113:A136"/>
    <mergeCell ref="A100:A109"/>
    <mergeCell ref="A31:H31"/>
    <mergeCell ref="A60:H60"/>
    <mergeCell ref="A75:H75"/>
    <mergeCell ref="A98:H98"/>
    <mergeCell ref="A111:H111"/>
    <mergeCell ref="A179:A186"/>
    <mergeCell ref="A155:A176"/>
    <mergeCell ref="A177:H17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0:T128"/>
  <sheetViews>
    <sheetView topLeftCell="A112" workbookViewId="0">
      <selection activeCell="R21" sqref="R21"/>
    </sheetView>
  </sheetViews>
  <sheetFormatPr defaultRowHeight="15" x14ac:dyDescent="0.25"/>
  <cols>
    <col min="12" max="12" width="9" bestFit="1" customWidth="1"/>
  </cols>
  <sheetData>
    <row r="20" spans="12:20" ht="63.75" x14ac:dyDescent="0.25">
      <c r="L20" s="37" t="s">
        <v>6</v>
      </c>
      <c r="S20" s="37" t="s">
        <v>6</v>
      </c>
      <c r="T20" s="40">
        <f>ROUND(PPlog!C21/PPlog!D21,2)</f>
        <v>1.45</v>
      </c>
    </row>
    <row r="21" spans="12:20" ht="89.25" x14ac:dyDescent="0.25">
      <c r="L21" s="37" t="s">
        <v>9</v>
      </c>
      <c r="S21" s="37" t="s">
        <v>9</v>
      </c>
      <c r="T21" s="40">
        <f>ROUND(PPlog!C22/PPlog!D22,2)</f>
        <v>1.1399999999999999</v>
      </c>
    </row>
    <row r="22" spans="12:20" ht="63.75" x14ac:dyDescent="0.25">
      <c r="L22" s="37" t="s">
        <v>6</v>
      </c>
      <c r="S22" s="37" t="s">
        <v>6</v>
      </c>
      <c r="T22" s="40" t="e">
        <f>ROUND(PPlog!#REF!/PPlog!#REF!,2)</f>
        <v>#REF!</v>
      </c>
    </row>
    <row r="23" spans="12:20" ht="102" x14ac:dyDescent="0.25">
      <c r="L23" s="37" t="s">
        <v>10</v>
      </c>
      <c r="S23" s="37" t="s">
        <v>10</v>
      </c>
      <c r="T23" s="40">
        <f>ROUND(PPlog!C23/PPlog!D23,2)</f>
        <v>0.99</v>
      </c>
    </row>
    <row r="24" spans="12:20" ht="153" x14ac:dyDescent="0.25">
      <c r="L24" s="37" t="s">
        <v>11</v>
      </c>
      <c r="S24" s="37" t="s">
        <v>10</v>
      </c>
      <c r="T24" s="40" t="e">
        <f>ROUND(PPlog!#REF!/PPlog!#REF!,2)</f>
        <v>#REF!</v>
      </c>
    </row>
    <row r="25" spans="12:20" ht="153" x14ac:dyDescent="0.25">
      <c r="L25" s="37" t="s">
        <v>14</v>
      </c>
      <c r="S25" s="37" t="s">
        <v>11</v>
      </c>
      <c r="T25" s="40">
        <f>ROUND(PPlog!C24/PPlog!D24,2)</f>
        <v>1.02</v>
      </c>
    </row>
    <row r="26" spans="12:20" ht="51" x14ac:dyDescent="0.25">
      <c r="L26" s="37" t="s">
        <v>15</v>
      </c>
      <c r="S26" s="37" t="s">
        <v>12</v>
      </c>
      <c r="T26" s="40">
        <f>ROUND(PPlog!C25/PPlog!D25,2)</f>
        <v>0.61</v>
      </c>
    </row>
    <row r="27" spans="12:20" ht="76.5" x14ac:dyDescent="0.25">
      <c r="L27" s="37" t="s">
        <v>16</v>
      </c>
      <c r="S27" s="37" t="s">
        <v>12</v>
      </c>
      <c r="T27" s="40" t="e">
        <f>ROUND(PPlog!#REF!/PPlog!#REF!,2)</f>
        <v>#REF!</v>
      </c>
    </row>
    <row r="28" spans="12:20" ht="51" x14ac:dyDescent="0.25">
      <c r="S28" s="37" t="s">
        <v>12</v>
      </c>
      <c r="T28" s="40" t="e">
        <f>ROUND(PPlog!#REF!/PPlog!#REF!,2)</f>
        <v>#REF!</v>
      </c>
    </row>
    <row r="29" spans="12:20" ht="63.75" x14ac:dyDescent="0.25">
      <c r="S29" s="37" t="s">
        <v>14</v>
      </c>
      <c r="T29" s="40">
        <f>ROUND(PPlog!C26/PPlog!D26,2)</f>
        <v>0.95</v>
      </c>
    </row>
    <row r="30" spans="12:20" ht="38.25" x14ac:dyDescent="0.25">
      <c r="S30" s="37" t="s">
        <v>15</v>
      </c>
      <c r="T30" s="40">
        <f>ROUND(PPlog!C27/PPlog!D27,2)</f>
        <v>2.63</v>
      </c>
    </row>
    <row r="31" spans="12:20" ht="76.5" x14ac:dyDescent="0.25">
      <c r="S31" s="37" t="s">
        <v>16</v>
      </c>
      <c r="T31" s="40">
        <f>ROUND(PPlog!C28/PPlog!D28,2)</f>
        <v>0.96</v>
      </c>
    </row>
    <row r="32" spans="12:20" ht="76.5" x14ac:dyDescent="0.25">
      <c r="S32" s="37" t="s">
        <v>16</v>
      </c>
      <c r="T32" s="40" t="e">
        <f>ROUND(PPlog!#REF!/PPlog!#REF!,2)</f>
        <v>#REF!</v>
      </c>
    </row>
    <row r="33" spans="19:20" ht="76.5" x14ac:dyDescent="0.25">
      <c r="S33" s="37" t="s">
        <v>16</v>
      </c>
      <c r="T33" s="40" t="e">
        <f>ROUND(PPlog!#REF!/PPlog!#REF!,2)</f>
        <v>#REF!</v>
      </c>
    </row>
    <row r="34" spans="19:20" x14ac:dyDescent="0.25">
      <c r="S34" s="10" t="s">
        <v>26</v>
      </c>
      <c r="T34" s="12">
        <f>ROUND(PPlog!C33/PPlog!D33,2)</f>
        <v>0.98</v>
      </c>
    </row>
    <row r="35" spans="19:20" x14ac:dyDescent="0.25">
      <c r="S35" s="10" t="s">
        <v>27</v>
      </c>
      <c r="T35" s="12">
        <f>ROUND(PPlog!C34/PPlog!D34,2)</f>
        <v>0.99</v>
      </c>
    </row>
    <row r="36" spans="19:20" x14ac:dyDescent="0.25">
      <c r="S36" s="10" t="s">
        <v>26</v>
      </c>
      <c r="T36" s="12">
        <f>ROUND(PPlog!C35/PPlog!D35,2)</f>
        <v>0.99</v>
      </c>
    </row>
    <row r="37" spans="19:20" x14ac:dyDescent="0.25">
      <c r="S37" s="10" t="s">
        <v>27</v>
      </c>
      <c r="T37" s="12">
        <f>ROUND(PPlog!C36/PPlog!D36,2)</f>
        <v>0.94</v>
      </c>
    </row>
    <row r="38" spans="19:20" x14ac:dyDescent="0.25">
      <c r="S38" s="10" t="s">
        <v>29</v>
      </c>
      <c r="T38" s="12">
        <f>ROUND(PPlog!C37/PPlog!D37,2)</f>
        <v>0.98</v>
      </c>
    </row>
    <row r="39" spans="19:20" x14ac:dyDescent="0.25">
      <c r="S39" s="10" t="s">
        <v>27</v>
      </c>
      <c r="T39" s="12">
        <f>ROUND(PPlog!C38/PPlog!D38,2)</f>
        <v>0.8</v>
      </c>
    </row>
    <row r="40" spans="19:20" x14ac:dyDescent="0.25">
      <c r="S40" s="10" t="s">
        <v>27</v>
      </c>
      <c r="T40" s="12">
        <f>ROUND(PPlog!C39/PPlog!D39,2)</f>
        <v>0.95</v>
      </c>
    </row>
    <row r="41" spans="19:20" x14ac:dyDescent="0.25">
      <c r="S41" s="10" t="s">
        <v>29</v>
      </c>
      <c r="T41" s="12">
        <f>ROUND(PPlog!C40/PPlog!D40,2)</f>
        <v>0.98</v>
      </c>
    </row>
    <row r="42" spans="19:20" x14ac:dyDescent="0.25">
      <c r="S42" s="10" t="s">
        <v>30</v>
      </c>
      <c r="T42" s="12">
        <f>ROUND(PPlog!C41/PPlog!D41,2)</f>
        <v>0.92</v>
      </c>
    </row>
    <row r="43" spans="19:20" x14ac:dyDescent="0.25">
      <c r="S43" s="10" t="s">
        <v>27</v>
      </c>
      <c r="T43" s="12">
        <f>ROUND(PPlog!C42/PPlog!D42,2)</f>
        <v>0.94</v>
      </c>
    </row>
    <row r="44" spans="19:20" x14ac:dyDescent="0.25">
      <c r="S44" s="10" t="s">
        <v>31</v>
      </c>
      <c r="T44" s="12">
        <f>ROUND(PPlog!C43/PPlog!D43,2)</f>
        <v>1</v>
      </c>
    </row>
    <row r="45" spans="19:20" x14ac:dyDescent="0.25">
      <c r="S45" s="10" t="s">
        <v>30</v>
      </c>
      <c r="T45" s="12">
        <f>ROUND(PPlog!C44/PPlog!D44,2)</f>
        <v>0.97</v>
      </c>
    </row>
    <row r="46" spans="19:20" x14ac:dyDescent="0.25">
      <c r="S46" s="16" t="s">
        <v>32</v>
      </c>
      <c r="T46" s="12">
        <f>ROUND(PPlog!C45/PPlog!D45,2)</f>
        <v>0.94</v>
      </c>
    </row>
    <row r="47" spans="19:20" x14ac:dyDescent="0.25">
      <c r="S47" s="10" t="s">
        <v>30</v>
      </c>
      <c r="T47" s="12">
        <f>ROUND(PPlog!C46/PPlog!D46,2)</f>
        <v>1</v>
      </c>
    </row>
    <row r="48" spans="19:20" x14ac:dyDescent="0.25">
      <c r="S48" s="10" t="s">
        <v>31</v>
      </c>
      <c r="T48" s="12">
        <f>ROUND(PPlog!C47/PPlog!D47,2)</f>
        <v>0.99</v>
      </c>
    </row>
    <row r="49" spans="19:20" x14ac:dyDescent="0.25">
      <c r="S49" s="10" t="s">
        <v>31</v>
      </c>
      <c r="T49" s="12">
        <f>ROUND(PPlog!C48/PPlog!D48,2)</f>
        <v>1.01</v>
      </c>
    </row>
    <row r="50" spans="19:20" x14ac:dyDescent="0.25">
      <c r="S50" s="10" t="s">
        <v>30</v>
      </c>
      <c r="T50" s="12">
        <f>ROUND(PPlog!C49/PPlog!D49,2)</f>
        <v>0.98</v>
      </c>
    </row>
    <row r="51" spans="19:20" x14ac:dyDescent="0.25">
      <c r="S51" s="45" t="s">
        <v>31</v>
      </c>
      <c r="T51" s="12">
        <f>ROUND(PPlog!C50/PPlog!D50,2)</f>
        <v>0.37</v>
      </c>
    </row>
    <row r="52" spans="19:20" x14ac:dyDescent="0.25">
      <c r="S52" s="10" t="s">
        <v>30</v>
      </c>
      <c r="T52" s="12">
        <f>ROUND(PPlog!C51/PPlog!D51,2)</f>
        <v>0.96</v>
      </c>
    </row>
    <row r="53" spans="19:20" x14ac:dyDescent="0.25">
      <c r="S53" s="10" t="s">
        <v>30</v>
      </c>
      <c r="T53" s="12">
        <f>ROUND(PPlog!C52/PPlog!D52,2)</f>
        <v>0.88</v>
      </c>
    </row>
    <row r="54" spans="19:20" x14ac:dyDescent="0.25">
      <c r="S54" s="10" t="s">
        <v>33</v>
      </c>
      <c r="T54" s="12">
        <f>ROUND(PPlog!C53/PPlog!D53,2)</f>
        <v>0.93</v>
      </c>
    </row>
    <row r="55" spans="19:20" x14ac:dyDescent="0.25">
      <c r="S55" s="10" t="s">
        <v>33</v>
      </c>
      <c r="T55" s="12">
        <f>ROUND(PPlog!C54/PPlog!D54,2)</f>
        <v>0.88</v>
      </c>
    </row>
    <row r="56" spans="19:20" x14ac:dyDescent="0.25">
      <c r="S56" s="16" t="s">
        <v>34</v>
      </c>
      <c r="T56" s="12">
        <f>ROUND(PPlog!C55/PPlog!D55,2)</f>
        <v>0.97</v>
      </c>
    </row>
    <row r="57" spans="19:20" x14ac:dyDescent="0.25">
      <c r="S57" s="10" t="s">
        <v>35</v>
      </c>
      <c r="T57" s="12">
        <f>ROUND(PPlog!C56/PPlog!D56,2)</f>
        <v>1.1200000000000001</v>
      </c>
    </row>
    <row r="58" spans="19:20" x14ac:dyDescent="0.25">
      <c r="S58" s="10" t="s">
        <v>36</v>
      </c>
      <c r="T58" s="12">
        <f>ROUND(PPlog!C57/PPlog!D57,2)</f>
        <v>0.97</v>
      </c>
    </row>
    <row r="59" spans="19:20" ht="140.25" x14ac:dyDescent="0.25">
      <c r="S59" s="23" t="s">
        <v>37</v>
      </c>
      <c r="T59" s="12">
        <f>ROUND(PPlog!C58/PPlog!D58,2)</f>
        <v>0.83</v>
      </c>
    </row>
    <row r="60" spans="19:20" x14ac:dyDescent="0.25">
      <c r="S60" s="10" t="s">
        <v>26</v>
      </c>
      <c r="T60" s="18">
        <f>ROUND(PPlog!C62/PPlog!D62,2)</f>
        <v>0.99</v>
      </c>
    </row>
    <row r="61" spans="19:20" x14ac:dyDescent="0.25">
      <c r="S61" s="10" t="s">
        <v>27</v>
      </c>
      <c r="T61" s="18">
        <f>ROUND(PPlog!C64/PPlog!D64,2)</f>
        <v>0.93</v>
      </c>
    </row>
    <row r="62" spans="19:20" x14ac:dyDescent="0.25">
      <c r="S62" s="10" t="s">
        <v>29</v>
      </c>
      <c r="T62" s="18">
        <f>ROUND(PPlog!C65/PPlog!D65,2)</f>
        <v>0.98</v>
      </c>
    </row>
    <row r="63" spans="19:20" x14ac:dyDescent="0.25">
      <c r="S63" s="10" t="s">
        <v>30</v>
      </c>
      <c r="T63" s="18">
        <f>ROUND(PPlog!C66/PPlog!D66,2)</f>
        <v>0.96</v>
      </c>
    </row>
    <row r="64" spans="19:20" x14ac:dyDescent="0.25">
      <c r="S64" s="45" t="s">
        <v>31</v>
      </c>
      <c r="T64" s="18">
        <f>ROUND(PPlog!C67/PPlog!D67,2)</f>
        <v>0.7</v>
      </c>
    </row>
    <row r="65" spans="19:20" x14ac:dyDescent="0.25">
      <c r="S65" s="10" t="s">
        <v>33</v>
      </c>
      <c r="T65" s="18">
        <f>ROUND(PPlog!C68/PPlog!D68,2)</f>
        <v>0.92</v>
      </c>
    </row>
    <row r="66" spans="19:20" x14ac:dyDescent="0.25">
      <c r="S66" s="10" t="s">
        <v>35</v>
      </c>
      <c r="T66" s="18">
        <f>ROUND(PPlog!C69/PPlog!D69,2)</f>
        <v>1.1200000000000001</v>
      </c>
    </row>
    <row r="67" spans="19:20" x14ac:dyDescent="0.25">
      <c r="S67" s="10" t="s">
        <v>36</v>
      </c>
      <c r="T67" s="18">
        <f>ROUND(PPlog!C70/PPlog!D70,2)</f>
        <v>0.96</v>
      </c>
    </row>
    <row r="68" spans="19:20" x14ac:dyDescent="0.25">
      <c r="S68" s="28" t="s">
        <v>38</v>
      </c>
      <c r="T68" s="18">
        <f>ROUND(PPlog!C77/PPlog!D77,2)</f>
        <v>0.99</v>
      </c>
    </row>
    <row r="69" spans="19:20" x14ac:dyDescent="0.25">
      <c r="S69" s="28" t="s">
        <v>40</v>
      </c>
      <c r="T69" s="18">
        <f>ROUND(PPlog!C78/PPlog!D78,2)</f>
        <v>1.04</v>
      </c>
    </row>
    <row r="70" spans="19:20" x14ac:dyDescent="0.25">
      <c r="S70" s="29" t="s">
        <v>42</v>
      </c>
      <c r="T70" s="18">
        <f>ROUND(PPlog!C79/PPlog!D79,2)</f>
        <v>0.98</v>
      </c>
    </row>
    <row r="71" spans="19:20" x14ac:dyDescent="0.25">
      <c r="S71" s="28" t="s">
        <v>43</v>
      </c>
      <c r="T71" s="18">
        <f>ROUND(PPlog!C80/PPlog!D80,2)</f>
        <v>0.96</v>
      </c>
    </row>
    <row r="72" spans="19:20" x14ac:dyDescent="0.25">
      <c r="S72" s="28" t="s">
        <v>43</v>
      </c>
      <c r="T72" s="18">
        <f>ROUND(PPlog!C81/PPlog!D81,2)</f>
        <v>0.98</v>
      </c>
    </row>
    <row r="73" spans="19:20" x14ac:dyDescent="0.25">
      <c r="S73" s="28" t="s">
        <v>44</v>
      </c>
      <c r="T73" s="18">
        <f>ROUND(PPlog!C82/PPlog!D82,2)</f>
        <v>1.02</v>
      </c>
    </row>
    <row r="74" spans="19:20" x14ac:dyDescent="0.25">
      <c r="S74" s="28" t="s">
        <v>44</v>
      </c>
      <c r="T74" s="18">
        <f>ROUND(PPlog!C83/PPlog!D83,2)</f>
        <v>1.06</v>
      </c>
    </row>
    <row r="75" spans="19:20" x14ac:dyDescent="0.25">
      <c r="S75" s="29" t="s">
        <v>45</v>
      </c>
      <c r="T75" s="18">
        <f>ROUND(PPlog!C84/PPlog!D84,2)</f>
        <v>0.78</v>
      </c>
    </row>
    <row r="76" spans="19:20" x14ac:dyDescent="0.25">
      <c r="S76" s="29" t="s">
        <v>45</v>
      </c>
      <c r="T76" s="18">
        <f>ROUND(PPlog!C85/PPlog!D85,2)</f>
        <v>0.94</v>
      </c>
    </row>
    <row r="77" spans="19:20" x14ac:dyDescent="0.25">
      <c r="S77" s="28" t="s">
        <v>47</v>
      </c>
      <c r="T77" s="18">
        <f>ROUND(PPlog!C86/PPlog!D86,2)</f>
        <v>1.02</v>
      </c>
    </row>
    <row r="78" spans="19:20" x14ac:dyDescent="0.25">
      <c r="S78" s="28" t="s">
        <v>47</v>
      </c>
      <c r="T78" s="18">
        <f>ROUND(PPlog!C87/PPlog!D87,2)</f>
        <v>0.99</v>
      </c>
    </row>
    <row r="79" spans="19:20" x14ac:dyDescent="0.25">
      <c r="S79" s="28" t="s">
        <v>47</v>
      </c>
      <c r="T79" s="18">
        <f>ROUND(PPlog!C88/PPlog!D88,2)</f>
        <v>0.94</v>
      </c>
    </row>
    <row r="80" spans="19:20" x14ac:dyDescent="0.25">
      <c r="S80" s="10" t="s">
        <v>44</v>
      </c>
      <c r="T80" s="18">
        <f>ROUND(PPlog!C89/PPlog!D89,2)</f>
        <v>1.03</v>
      </c>
    </row>
    <row r="81" spans="19:20" x14ac:dyDescent="0.25">
      <c r="S81" s="10" t="s">
        <v>44</v>
      </c>
      <c r="T81" s="18">
        <f>ROUND(PPlog!C90/PPlog!D90,2)</f>
        <v>0.67</v>
      </c>
    </row>
    <row r="82" spans="19:20" x14ac:dyDescent="0.25">
      <c r="S82" s="10" t="s">
        <v>47</v>
      </c>
      <c r="T82" s="18">
        <f>ROUND(PPlog!C91/PPlog!D91,2)</f>
        <v>0.97</v>
      </c>
    </row>
    <row r="83" spans="19:20" ht="76.5" x14ac:dyDescent="0.25">
      <c r="S83" s="37" t="s">
        <v>44</v>
      </c>
      <c r="T83" s="18">
        <f>ROUND(PPlog!C92/PPlog!D92,2)</f>
        <v>1.03</v>
      </c>
    </row>
    <row r="84" spans="19:20" ht="38.25" x14ac:dyDescent="0.25">
      <c r="S84" s="37" t="s">
        <v>48</v>
      </c>
      <c r="T84" s="18">
        <f>ROUND(PPlog!C93/PPlog!D93,2)</f>
        <v>0.95</v>
      </c>
    </row>
    <row r="85" spans="19:20" ht="63.75" x14ac:dyDescent="0.25">
      <c r="S85" s="36" t="s">
        <v>33</v>
      </c>
      <c r="T85" s="18">
        <f>ROUND(PPlog!C94/PPlog!D94,2)</f>
        <v>0.99</v>
      </c>
    </row>
    <row r="86" spans="19:20" ht="63.75" x14ac:dyDescent="0.25">
      <c r="S86" s="37" t="s">
        <v>50</v>
      </c>
      <c r="T86" s="18">
        <f>ROUND(PPlog!C95/PPlog!D95,2)</f>
        <v>1.01</v>
      </c>
    </row>
    <row r="87" spans="19:20" ht="63.75" x14ac:dyDescent="0.25">
      <c r="S87" s="37" t="s">
        <v>50</v>
      </c>
      <c r="T87" s="18">
        <f>ROUND(PPlog!C96/PPlog!D96,2)</f>
        <v>0.94</v>
      </c>
    </row>
    <row r="88" spans="19:20" x14ac:dyDescent="0.25">
      <c r="S88" s="28" t="s">
        <v>38</v>
      </c>
      <c r="T88" s="18">
        <f>ROUND(PPlog!C100/PPlog!D100,2)</f>
        <v>0.99</v>
      </c>
    </row>
    <row r="89" spans="19:20" x14ac:dyDescent="0.25">
      <c r="S89" s="44" t="s">
        <v>51</v>
      </c>
      <c r="T89" s="18">
        <f>ROUND(PPlog!C105/PPlog!D105,2)</f>
        <v>0.79</v>
      </c>
    </row>
    <row r="90" spans="19:20" x14ac:dyDescent="0.25">
      <c r="S90" s="28" t="s">
        <v>43</v>
      </c>
      <c r="T90" s="18">
        <f>ROUND(PPlog!C103/PPlog!D103,2)</f>
        <v>0.97</v>
      </c>
    </row>
    <row r="91" spans="19:20" x14ac:dyDescent="0.25">
      <c r="S91" s="28" t="s">
        <v>47</v>
      </c>
      <c r="T91" s="18">
        <f>ROUND(PPlog!C106/PPlog!D106,2)</f>
        <v>0.88</v>
      </c>
    </row>
    <row r="92" spans="19:20" x14ac:dyDescent="0.25">
      <c r="S92" s="10" t="s">
        <v>33</v>
      </c>
      <c r="T92" s="18">
        <f>ROUND(PPlog!C107/PPlog!D107,2)</f>
        <v>0.99</v>
      </c>
    </row>
    <row r="93" spans="19:20" ht="38.25" x14ac:dyDescent="0.25">
      <c r="S93" s="37" t="s">
        <v>48</v>
      </c>
      <c r="T93" s="18">
        <f>ROUND(PPlog!C108/PPlog!D108,2)</f>
        <v>0.95</v>
      </c>
    </row>
    <row r="94" spans="19:20" ht="63.75" x14ac:dyDescent="0.25">
      <c r="S94" s="37" t="s">
        <v>50</v>
      </c>
      <c r="T94" s="18">
        <f>ROUND(PPlog!C109/PPlog!D109,2)</f>
        <v>0.97</v>
      </c>
    </row>
    <row r="95" spans="19:20" x14ac:dyDescent="0.25">
      <c r="S95" s="28" t="s">
        <v>52</v>
      </c>
      <c r="T95" s="18">
        <f>ROUND(PPlog!C113/PPlog!D113,2)</f>
        <v>0.98</v>
      </c>
    </row>
    <row r="96" spans="19:20" x14ac:dyDescent="0.25">
      <c r="S96" s="28" t="s">
        <v>54</v>
      </c>
      <c r="T96" s="18">
        <f>ROUND(PPlog!C114/PPlog!D114,2)</f>
        <v>1.01</v>
      </c>
    </row>
    <row r="97" spans="19:20" x14ac:dyDescent="0.25">
      <c r="S97" s="48" t="s">
        <v>55</v>
      </c>
      <c r="T97" s="18">
        <f>ROUND(PPlog!C115/PPlog!D115,2)</f>
        <v>1</v>
      </c>
    </row>
    <row r="98" spans="19:20" x14ac:dyDescent="0.25">
      <c r="S98" s="28" t="s">
        <v>56</v>
      </c>
      <c r="T98" s="18">
        <f>ROUND(PPlog!C116/PPlog!D116,2)</f>
        <v>0.97</v>
      </c>
    </row>
    <row r="99" spans="19:20" x14ac:dyDescent="0.25">
      <c r="S99" s="28" t="s">
        <v>57</v>
      </c>
      <c r="T99" s="18">
        <f>ROUND(PPlog!C117/PPlog!D117,2)</f>
        <v>1</v>
      </c>
    </row>
    <row r="100" spans="19:20" x14ac:dyDescent="0.25">
      <c r="S100" s="28" t="s">
        <v>57</v>
      </c>
      <c r="T100" s="18">
        <f>ROUND(PPlog!C118/PPlog!D118,2)</f>
        <v>1</v>
      </c>
    </row>
    <row r="101" spans="19:20" x14ac:dyDescent="0.25">
      <c r="S101" s="28" t="s">
        <v>57</v>
      </c>
      <c r="T101" s="18">
        <f>ROUND(PPlog!C119/PPlog!D119,2)</f>
        <v>1</v>
      </c>
    </row>
    <row r="102" spans="19:20" x14ac:dyDescent="0.25">
      <c r="S102" s="28" t="s">
        <v>56</v>
      </c>
      <c r="T102" s="18">
        <f>ROUND(PPlog!C120/PPlog!D120,2)</f>
        <v>0.68</v>
      </c>
    </row>
    <row r="103" spans="19:20" x14ac:dyDescent="0.25">
      <c r="S103" s="28" t="s">
        <v>58</v>
      </c>
      <c r="T103" s="18">
        <f>ROUND(PPlog!C121/PPlog!D121,2)</f>
        <v>0.97</v>
      </c>
    </row>
    <row r="104" spans="19:20" x14ac:dyDescent="0.25">
      <c r="S104" s="28" t="s">
        <v>56</v>
      </c>
      <c r="T104" s="18">
        <f>ROUND(PPlog!C122/PPlog!D122,2)</f>
        <v>1.1000000000000001</v>
      </c>
    </row>
    <row r="105" spans="19:20" x14ac:dyDescent="0.25">
      <c r="S105" s="28" t="s">
        <v>59</v>
      </c>
      <c r="T105" s="18">
        <f>ROUND(PPlog!C123/PPlog!D123,2)</f>
        <v>0.99</v>
      </c>
    </row>
    <row r="106" spans="19:20" x14ac:dyDescent="0.25">
      <c r="S106" s="28" t="s">
        <v>58</v>
      </c>
      <c r="T106" s="18">
        <f>ROUND(PPlog!C124/PPlog!D124,2)</f>
        <v>1.02</v>
      </c>
    </row>
    <row r="107" spans="19:20" x14ac:dyDescent="0.25">
      <c r="S107" s="28" t="s">
        <v>60</v>
      </c>
      <c r="T107" s="18">
        <f>ROUND(PPlog!C125/PPlog!D125,2)</f>
        <v>3.75</v>
      </c>
    </row>
    <row r="108" spans="19:20" x14ac:dyDescent="0.25">
      <c r="S108" s="49" t="s">
        <v>60</v>
      </c>
      <c r="T108" s="18">
        <f>ROUND(PPlog!C126/PPlog!D126,2)</f>
        <v>1.28</v>
      </c>
    </row>
    <row r="109" spans="19:20" x14ac:dyDescent="0.25">
      <c r="S109" s="28" t="s">
        <v>33</v>
      </c>
      <c r="T109" s="18">
        <f>ROUND(PPlog!C127/PPlog!D127,2)</f>
        <v>0.95</v>
      </c>
    </row>
    <row r="110" spans="19:20" x14ac:dyDescent="0.25">
      <c r="S110" s="28" t="s">
        <v>33</v>
      </c>
      <c r="T110" s="18">
        <f>ROUND(PPlog!C128/PPlog!D128,2)</f>
        <v>1</v>
      </c>
    </row>
    <row r="111" spans="19:20" x14ac:dyDescent="0.25">
      <c r="S111" s="49" t="s">
        <v>61</v>
      </c>
      <c r="T111" s="18">
        <f>ROUND(PPlog!C129/PPlog!D129,2)</f>
        <v>0.91</v>
      </c>
    </row>
    <row r="112" spans="19:20" x14ac:dyDescent="0.25">
      <c r="S112" s="28" t="s">
        <v>62</v>
      </c>
      <c r="T112" s="18">
        <f>ROUND(PPlog!C130/PPlog!D130,2)</f>
        <v>0.83</v>
      </c>
    </row>
    <row r="113" spans="19:20" x14ac:dyDescent="0.25">
      <c r="S113" s="28" t="s">
        <v>62</v>
      </c>
      <c r="T113" s="18">
        <f>ROUND(PPlog!C131/PPlog!D131,2)</f>
        <v>0.89</v>
      </c>
    </row>
    <row r="114" spans="19:20" x14ac:dyDescent="0.25">
      <c r="S114" s="28" t="s">
        <v>62</v>
      </c>
      <c r="T114" s="18">
        <f>ROUND(PPlog!C132/PPlog!D132,2)</f>
        <v>0.82</v>
      </c>
    </row>
    <row r="115" spans="19:20" x14ac:dyDescent="0.25">
      <c r="S115" s="28" t="s">
        <v>62</v>
      </c>
      <c r="T115" s="18">
        <f>ROUND(PPlog!C133/PPlog!D133,2)</f>
        <v>1.25</v>
      </c>
    </row>
    <row r="116" spans="19:20" x14ac:dyDescent="0.25">
      <c r="S116" s="49" t="s">
        <v>61</v>
      </c>
      <c r="T116" s="18">
        <f>ROUND(PPlog!C134/PPlog!D134,2)</f>
        <v>0.83</v>
      </c>
    </row>
    <row r="117" spans="19:20" x14ac:dyDescent="0.25">
      <c r="S117" s="49" t="s">
        <v>61</v>
      </c>
      <c r="T117" s="18">
        <f>ROUND(PPlog!C135/PPlog!D135,2)</f>
        <v>2.14</v>
      </c>
    </row>
    <row r="118" spans="19:20" x14ac:dyDescent="0.25">
      <c r="S118" s="49" t="s">
        <v>61</v>
      </c>
      <c r="T118" s="18">
        <f>ROUND(PPlog!C136/PPlog!D136,2)</f>
        <v>15</v>
      </c>
    </row>
    <row r="119" spans="19:20" x14ac:dyDescent="0.25">
      <c r="S119" s="53" t="s">
        <v>52</v>
      </c>
      <c r="T119" s="18">
        <f>ROUND(PPlog!C140/PPlog!D140,2)</f>
        <v>0.98</v>
      </c>
    </row>
    <row r="120" spans="19:20" x14ac:dyDescent="0.25">
      <c r="S120" s="54" t="s">
        <v>55</v>
      </c>
      <c r="T120" s="18">
        <f>ROUND(PPlog!C142/PPlog!D142,2)</f>
        <v>1</v>
      </c>
    </row>
    <row r="121" spans="19:20" x14ac:dyDescent="0.25">
      <c r="S121" s="53" t="s">
        <v>56</v>
      </c>
      <c r="T121" s="18">
        <f>ROUND(PPlog!C143/PPlog!D143,2)</f>
        <v>1.07</v>
      </c>
    </row>
    <row r="122" spans="19:20" x14ac:dyDescent="0.25">
      <c r="S122" s="53" t="s">
        <v>57</v>
      </c>
      <c r="T122" s="18">
        <f>ROUND(PPlog!C144/PPlog!D144,2)</f>
        <v>1</v>
      </c>
    </row>
    <row r="123" spans="19:20" x14ac:dyDescent="0.25">
      <c r="S123" s="28" t="s">
        <v>58</v>
      </c>
      <c r="T123" s="18">
        <f>ROUND(PPlog!C145/PPlog!D145,2)</f>
        <v>0.99</v>
      </c>
    </row>
    <row r="124" spans="19:20" x14ac:dyDescent="0.25">
      <c r="S124" s="28" t="s">
        <v>59</v>
      </c>
      <c r="T124" s="18">
        <f>ROUND(PPlog!C146/PPlog!D146,2)</f>
        <v>0.99</v>
      </c>
    </row>
    <row r="125" spans="19:20" x14ac:dyDescent="0.25">
      <c r="S125" s="53" t="s">
        <v>60</v>
      </c>
      <c r="T125" s="18">
        <f>ROUND(PPlog!C147/PPlog!D147,2)</f>
        <v>1.22</v>
      </c>
    </row>
    <row r="126" spans="19:20" x14ac:dyDescent="0.25">
      <c r="S126" s="53" t="s">
        <v>33</v>
      </c>
      <c r="T126" s="18">
        <f>ROUND(PPlog!C148/PPlog!D148,2)</f>
        <v>0.98</v>
      </c>
    </row>
    <row r="127" spans="19:20" x14ac:dyDescent="0.25">
      <c r="S127" s="55" t="s">
        <v>61</v>
      </c>
      <c r="T127" s="18">
        <f>ROUND(PPlog!C149/PPlog!D149,2)</f>
        <v>0.91</v>
      </c>
    </row>
    <row r="128" spans="19:20" x14ac:dyDescent="0.25">
      <c r="S128" s="28" t="s">
        <v>62</v>
      </c>
      <c r="T128" s="18">
        <f>ROUND(PPlog!C150/PPlog!D150,2)</f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Rubrics</vt:lpstr>
      <vt:lpstr>PPlog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Shaun Teh</cp:lastModifiedBy>
  <dcterms:created xsi:type="dcterms:W3CDTF">2014-09-19T00:34:24Z</dcterms:created>
  <dcterms:modified xsi:type="dcterms:W3CDTF">2014-11-16T14:32:09Z</dcterms:modified>
</cp:coreProperties>
</file>