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https://unhcr365-my.sharepoint.com/personal/okal_unhcr_org/Documents/Documents/okal/Shelter Cluster/3w/2020/April/"/>
    </mc:Choice>
  </mc:AlternateContent>
  <xr:revisionPtr revIDLastSave="125" documentId="8_{09C50C01-C31F-494F-8887-8D45A1D0285B}" xr6:coauthVersionLast="44" xr6:coauthVersionMax="44" xr10:uidLastSave="{EA6CE9A2-8C8B-4765-9896-A4F8B5314AF3}"/>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7"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S4" i="1" l="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U466" i="1"/>
  <c r="AU476" i="1"/>
  <c r="AU475" i="1"/>
  <c r="AU474" i="1"/>
  <c r="AU473" i="1"/>
  <c r="AU472" i="1"/>
  <c r="AU471" i="1"/>
  <c r="AU470" i="1"/>
  <c r="AU469" i="1"/>
  <c r="AU468" i="1"/>
  <c r="AU467"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U438" i="1"/>
  <c r="AU437" i="1"/>
  <c r="AU436" i="1"/>
  <c r="AU435" i="1"/>
  <c r="AU434" i="1"/>
  <c r="AU433" i="1"/>
  <c r="AU432" i="1"/>
  <c r="AU431" i="1"/>
  <c r="AU430" i="1"/>
  <c r="AU429" i="1"/>
  <c r="AU428" i="1"/>
  <c r="AU427" i="1"/>
  <c r="AU426" i="1"/>
  <c r="AU425" i="1"/>
  <c r="AU424" i="1"/>
  <c r="AU423" i="1"/>
  <c r="AU422" i="1"/>
  <c r="AU421"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4"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42" i="1"/>
  <c r="AU241" i="1"/>
  <c r="AU240" i="1"/>
  <c r="AU239" i="1"/>
  <c r="AU238"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4" i="1"/>
  <c r="BN476" i="1"/>
  <c r="BM476" i="1"/>
  <c r="BJ476" i="1"/>
  <c r="BI476" i="1"/>
  <c r="BH476" i="1"/>
  <c r="BG476" i="1"/>
  <c r="BF476" i="1"/>
  <c r="BE476" i="1"/>
  <c r="BD476" i="1"/>
  <c r="BB476" i="1"/>
  <c r="BC476" i="1" s="1"/>
  <c r="BA476" i="1"/>
  <c r="AZ476" i="1"/>
  <c r="AY476" i="1"/>
  <c r="AX476" i="1"/>
  <c r="AW476" i="1"/>
  <c r="AV476" i="1"/>
  <c r="AT476" i="1"/>
  <c r="AR476" i="1"/>
  <c r="AQ476" i="1"/>
  <c r="BQ476" i="1" s="1"/>
  <c r="AP476" i="1"/>
  <c r="AO476" i="1"/>
  <c r="BN475" i="1"/>
  <c r="BM475" i="1"/>
  <c r="BJ475" i="1"/>
  <c r="BI475" i="1"/>
  <c r="BH475" i="1"/>
  <c r="BG475" i="1"/>
  <c r="BF475" i="1"/>
  <c r="BE475" i="1"/>
  <c r="BD475" i="1"/>
  <c r="BB475" i="1"/>
  <c r="BC475" i="1" s="1"/>
  <c r="BA475" i="1"/>
  <c r="AZ475" i="1"/>
  <c r="AY475" i="1"/>
  <c r="AX475" i="1"/>
  <c r="AW475" i="1"/>
  <c r="AV475" i="1"/>
  <c r="AT475" i="1"/>
  <c r="AR475" i="1"/>
  <c r="AQ475" i="1"/>
  <c r="BQ475" i="1" s="1"/>
  <c r="AP475" i="1"/>
  <c r="AO475" i="1"/>
  <c r="BN474" i="1"/>
  <c r="BM474" i="1"/>
  <c r="BJ474" i="1"/>
  <c r="BI474" i="1"/>
  <c r="BH474" i="1"/>
  <c r="BG474" i="1"/>
  <c r="BF474" i="1"/>
  <c r="BE474" i="1"/>
  <c r="BD474" i="1"/>
  <c r="BB474" i="1"/>
  <c r="BC474" i="1" s="1"/>
  <c r="BA474" i="1"/>
  <c r="AZ474" i="1"/>
  <c r="AY474" i="1"/>
  <c r="AX474" i="1"/>
  <c r="AW474" i="1"/>
  <c r="AV474" i="1"/>
  <c r="AT474" i="1"/>
  <c r="AR474" i="1"/>
  <c r="AQ474" i="1"/>
  <c r="BQ474" i="1" s="1"/>
  <c r="AP474" i="1"/>
  <c r="AO474" i="1"/>
  <c r="BN473" i="1"/>
  <c r="BM473" i="1"/>
  <c r="BJ473" i="1"/>
  <c r="BI473" i="1"/>
  <c r="BH473" i="1"/>
  <c r="BG473" i="1"/>
  <c r="BF473" i="1"/>
  <c r="BE473" i="1"/>
  <c r="BD473" i="1"/>
  <c r="BB473" i="1"/>
  <c r="BC473" i="1" s="1"/>
  <c r="BA473" i="1"/>
  <c r="AZ473" i="1"/>
  <c r="AY473" i="1"/>
  <c r="AX473" i="1"/>
  <c r="AW473" i="1"/>
  <c r="AV473" i="1"/>
  <c r="AT473" i="1"/>
  <c r="AR473" i="1"/>
  <c r="AQ473" i="1"/>
  <c r="BQ473" i="1" s="1"/>
  <c r="AP473" i="1"/>
  <c r="AO473" i="1"/>
  <c r="BN472" i="1"/>
  <c r="BM472" i="1"/>
  <c r="BJ472" i="1"/>
  <c r="BI472" i="1"/>
  <c r="BH472" i="1"/>
  <c r="BG472" i="1"/>
  <c r="BF472" i="1"/>
  <c r="BE472" i="1"/>
  <c r="BD472" i="1"/>
  <c r="BB472" i="1"/>
  <c r="BC472" i="1" s="1"/>
  <c r="BA472" i="1"/>
  <c r="AZ472" i="1"/>
  <c r="AY472" i="1"/>
  <c r="AX472" i="1"/>
  <c r="AW472" i="1"/>
  <c r="AV472" i="1"/>
  <c r="AT472" i="1"/>
  <c r="AR472" i="1"/>
  <c r="AQ472" i="1"/>
  <c r="BQ472" i="1" s="1"/>
  <c r="AP472" i="1"/>
  <c r="AO472" i="1"/>
  <c r="BN471" i="1"/>
  <c r="BM471" i="1"/>
  <c r="BJ471" i="1"/>
  <c r="BI471" i="1"/>
  <c r="BH471" i="1"/>
  <c r="BG471" i="1"/>
  <c r="BF471" i="1"/>
  <c r="BE471" i="1"/>
  <c r="BD471" i="1"/>
  <c r="BB471" i="1"/>
  <c r="BC471" i="1" s="1"/>
  <c r="BA471" i="1"/>
  <c r="AZ471" i="1"/>
  <c r="AY471" i="1"/>
  <c r="AX471" i="1"/>
  <c r="AW471" i="1"/>
  <c r="AV471" i="1"/>
  <c r="AT471" i="1"/>
  <c r="AR471" i="1"/>
  <c r="AQ471" i="1"/>
  <c r="BQ471" i="1" s="1"/>
  <c r="AP471" i="1"/>
  <c r="AO471" i="1"/>
  <c r="BN470" i="1"/>
  <c r="BM470" i="1"/>
  <c r="BJ470" i="1"/>
  <c r="BI470" i="1"/>
  <c r="BH470" i="1"/>
  <c r="BG470" i="1"/>
  <c r="BF470" i="1"/>
  <c r="BE470" i="1"/>
  <c r="BD470" i="1"/>
  <c r="BB470" i="1"/>
  <c r="BC470" i="1" s="1"/>
  <c r="BA470" i="1"/>
  <c r="AZ470" i="1"/>
  <c r="AY470" i="1"/>
  <c r="AX470" i="1"/>
  <c r="AW470" i="1"/>
  <c r="AV470" i="1"/>
  <c r="AT470" i="1"/>
  <c r="AR470" i="1"/>
  <c r="AQ470" i="1"/>
  <c r="BQ470" i="1" s="1"/>
  <c r="AP470" i="1"/>
  <c r="AO470" i="1"/>
  <c r="BN469" i="1"/>
  <c r="BM469" i="1"/>
  <c r="BJ469" i="1"/>
  <c r="BI469" i="1"/>
  <c r="BH469" i="1"/>
  <c r="BG469" i="1"/>
  <c r="BF469" i="1"/>
  <c r="BE469" i="1"/>
  <c r="BD469" i="1"/>
  <c r="BB469" i="1"/>
  <c r="BC469" i="1" s="1"/>
  <c r="BA469" i="1"/>
  <c r="AZ469" i="1"/>
  <c r="AY469" i="1"/>
  <c r="AX469" i="1"/>
  <c r="AW469" i="1"/>
  <c r="AV469" i="1"/>
  <c r="AT469" i="1"/>
  <c r="AR469" i="1"/>
  <c r="AQ469" i="1"/>
  <c r="BQ469" i="1" s="1"/>
  <c r="AP469" i="1"/>
  <c r="AO469" i="1"/>
  <c r="BN468" i="1"/>
  <c r="BM468" i="1"/>
  <c r="BJ468" i="1"/>
  <c r="BI468" i="1"/>
  <c r="BH468" i="1"/>
  <c r="BG468" i="1"/>
  <c r="BF468" i="1"/>
  <c r="BE468" i="1"/>
  <c r="BD468" i="1"/>
  <c r="BB468" i="1"/>
  <c r="BC468" i="1" s="1"/>
  <c r="BA468" i="1"/>
  <c r="AZ468" i="1"/>
  <c r="AY468" i="1"/>
  <c r="AX468" i="1"/>
  <c r="AW468" i="1"/>
  <c r="AV468" i="1"/>
  <c r="AT468" i="1"/>
  <c r="AR468" i="1"/>
  <c r="AQ468" i="1"/>
  <c r="BQ468" i="1" s="1"/>
  <c r="AP468" i="1"/>
  <c r="AO468" i="1"/>
  <c r="BN467" i="1"/>
  <c r="BM467" i="1"/>
  <c r="BJ467" i="1"/>
  <c r="BI467" i="1"/>
  <c r="BH467" i="1"/>
  <c r="BG467" i="1"/>
  <c r="BF467" i="1"/>
  <c r="BE467" i="1"/>
  <c r="BD467" i="1"/>
  <c r="BB467" i="1"/>
  <c r="BC467" i="1" s="1"/>
  <c r="BA467" i="1"/>
  <c r="AZ467" i="1"/>
  <c r="AY467" i="1"/>
  <c r="AX467" i="1"/>
  <c r="AW467" i="1"/>
  <c r="AV467" i="1"/>
  <c r="AT467" i="1"/>
  <c r="AR467" i="1"/>
  <c r="AQ467" i="1"/>
  <c r="BQ467" i="1" s="1"/>
  <c r="AP467" i="1"/>
  <c r="AO467" i="1"/>
  <c r="BN466" i="1"/>
  <c r="BM466" i="1"/>
  <c r="BJ466" i="1"/>
  <c r="BI466" i="1"/>
  <c r="BH466" i="1"/>
  <c r="BG466" i="1"/>
  <c r="BF466" i="1"/>
  <c r="BE466" i="1"/>
  <c r="BD466" i="1"/>
  <c r="BB466" i="1"/>
  <c r="BC466" i="1" s="1"/>
  <c r="BA466" i="1"/>
  <c r="AZ466" i="1"/>
  <c r="AY466" i="1"/>
  <c r="AX466" i="1"/>
  <c r="AW466" i="1"/>
  <c r="AV466" i="1"/>
  <c r="AT466" i="1"/>
  <c r="AR466" i="1"/>
  <c r="AQ466" i="1"/>
  <c r="BQ466" i="1" s="1"/>
  <c r="AP466" i="1"/>
  <c r="AO466" i="1"/>
  <c r="BN465" i="1"/>
  <c r="BM465" i="1"/>
  <c r="BJ465" i="1"/>
  <c r="BI465" i="1"/>
  <c r="BH465" i="1"/>
  <c r="BG465" i="1"/>
  <c r="BF465" i="1"/>
  <c r="BE465" i="1"/>
  <c r="BD465" i="1"/>
  <c r="BB465" i="1"/>
  <c r="BC465" i="1" s="1"/>
  <c r="BA465" i="1"/>
  <c r="AZ465" i="1"/>
  <c r="AY465" i="1"/>
  <c r="AX465" i="1"/>
  <c r="AW465" i="1"/>
  <c r="AV465" i="1"/>
  <c r="AT465" i="1"/>
  <c r="AR465" i="1"/>
  <c r="AQ465" i="1"/>
  <c r="BQ465" i="1" s="1"/>
  <c r="AP465" i="1"/>
  <c r="AO465" i="1"/>
  <c r="BN464" i="1"/>
  <c r="BM464" i="1"/>
  <c r="BJ464" i="1"/>
  <c r="BI464" i="1"/>
  <c r="BH464" i="1"/>
  <c r="BG464" i="1"/>
  <c r="BF464" i="1"/>
  <c r="BE464" i="1"/>
  <c r="BD464" i="1"/>
  <c r="BB464" i="1"/>
  <c r="BC464" i="1" s="1"/>
  <c r="BA464" i="1"/>
  <c r="AZ464" i="1"/>
  <c r="AY464" i="1"/>
  <c r="AX464" i="1"/>
  <c r="AW464" i="1"/>
  <c r="AV464" i="1"/>
  <c r="AT464" i="1"/>
  <c r="AR464" i="1"/>
  <c r="AQ464" i="1"/>
  <c r="BQ464" i="1" s="1"/>
  <c r="AP464" i="1"/>
  <c r="AO464" i="1"/>
  <c r="BN463" i="1"/>
  <c r="BM463" i="1"/>
  <c r="BJ463" i="1"/>
  <c r="BI463" i="1"/>
  <c r="BH463" i="1"/>
  <c r="BG463" i="1"/>
  <c r="BF463" i="1"/>
  <c r="BE463" i="1"/>
  <c r="BD463" i="1"/>
  <c r="BB463" i="1"/>
  <c r="BC463" i="1" s="1"/>
  <c r="BA463" i="1"/>
  <c r="AZ463" i="1"/>
  <c r="AY463" i="1"/>
  <c r="AX463" i="1"/>
  <c r="AW463" i="1"/>
  <c r="AV463" i="1"/>
  <c r="AT463" i="1"/>
  <c r="AR463" i="1"/>
  <c r="AQ463" i="1"/>
  <c r="BQ463" i="1" s="1"/>
  <c r="AP463" i="1"/>
  <c r="AO463" i="1"/>
  <c r="BN462" i="1"/>
  <c r="BM462" i="1"/>
  <c r="BJ462" i="1"/>
  <c r="BI462" i="1"/>
  <c r="BH462" i="1"/>
  <c r="BG462" i="1"/>
  <c r="BF462" i="1"/>
  <c r="BE462" i="1"/>
  <c r="BD462" i="1"/>
  <c r="BB462" i="1"/>
  <c r="BC462" i="1" s="1"/>
  <c r="BA462" i="1"/>
  <c r="AZ462" i="1"/>
  <c r="AY462" i="1"/>
  <c r="AX462" i="1"/>
  <c r="AW462" i="1"/>
  <c r="AV462" i="1"/>
  <c r="AT462" i="1"/>
  <c r="AR462" i="1"/>
  <c r="AQ462" i="1"/>
  <c r="BQ462" i="1" s="1"/>
  <c r="AP462" i="1"/>
  <c r="AO462" i="1"/>
  <c r="BN461" i="1"/>
  <c r="BM461" i="1"/>
  <c r="BJ461" i="1"/>
  <c r="BI461" i="1"/>
  <c r="BH461" i="1"/>
  <c r="BG461" i="1"/>
  <c r="BF461" i="1"/>
  <c r="BE461" i="1"/>
  <c r="BD461" i="1"/>
  <c r="BB461" i="1"/>
  <c r="BC461" i="1" s="1"/>
  <c r="BA461" i="1"/>
  <c r="AZ461" i="1"/>
  <c r="AY461" i="1"/>
  <c r="AX461" i="1"/>
  <c r="AW461" i="1"/>
  <c r="AV461" i="1"/>
  <c r="AT461" i="1"/>
  <c r="AR461" i="1"/>
  <c r="AQ461" i="1"/>
  <c r="BQ461" i="1" s="1"/>
  <c r="AP461" i="1"/>
  <c r="AO461" i="1"/>
  <c r="BN460" i="1"/>
  <c r="BM460" i="1"/>
  <c r="BJ460" i="1"/>
  <c r="BI460" i="1"/>
  <c r="BH460" i="1"/>
  <c r="BG460" i="1"/>
  <c r="BF460" i="1"/>
  <c r="BE460" i="1"/>
  <c r="BD460" i="1"/>
  <c r="BB460" i="1"/>
  <c r="BC460" i="1" s="1"/>
  <c r="BA460" i="1"/>
  <c r="AZ460" i="1"/>
  <c r="AY460" i="1"/>
  <c r="AX460" i="1"/>
  <c r="AW460" i="1"/>
  <c r="AV460" i="1"/>
  <c r="AT460" i="1"/>
  <c r="AR460" i="1"/>
  <c r="AQ460" i="1"/>
  <c r="BQ460" i="1" s="1"/>
  <c r="AP460" i="1"/>
  <c r="AO460" i="1"/>
  <c r="BN459" i="1"/>
  <c r="BM459" i="1"/>
  <c r="BJ459" i="1"/>
  <c r="BI459" i="1"/>
  <c r="BH459" i="1"/>
  <c r="BG459" i="1"/>
  <c r="BF459" i="1"/>
  <c r="BE459" i="1"/>
  <c r="BD459" i="1"/>
  <c r="BB459" i="1"/>
  <c r="BC459" i="1" s="1"/>
  <c r="BA459" i="1"/>
  <c r="AZ459" i="1"/>
  <c r="AY459" i="1"/>
  <c r="AX459" i="1"/>
  <c r="AW459" i="1"/>
  <c r="AV459" i="1"/>
  <c r="AT459" i="1"/>
  <c r="AR459" i="1"/>
  <c r="AQ459" i="1"/>
  <c r="BQ459" i="1" s="1"/>
  <c r="AP459" i="1"/>
  <c r="AO459" i="1"/>
  <c r="BN458" i="1"/>
  <c r="BM458" i="1"/>
  <c r="BJ458" i="1"/>
  <c r="BI458" i="1"/>
  <c r="BH458" i="1"/>
  <c r="BG458" i="1"/>
  <c r="BF458" i="1"/>
  <c r="BE458" i="1"/>
  <c r="BD458" i="1"/>
  <c r="BB458" i="1"/>
  <c r="BC458" i="1" s="1"/>
  <c r="BA458" i="1"/>
  <c r="AZ458" i="1"/>
  <c r="AY458" i="1"/>
  <c r="AX458" i="1"/>
  <c r="AW458" i="1"/>
  <c r="AV458" i="1"/>
  <c r="AT458" i="1"/>
  <c r="AR458" i="1"/>
  <c r="AQ458" i="1"/>
  <c r="BQ458" i="1" s="1"/>
  <c r="AP458" i="1"/>
  <c r="AO458" i="1"/>
  <c r="BN457" i="1"/>
  <c r="BM457" i="1"/>
  <c r="BJ457" i="1"/>
  <c r="BI457" i="1"/>
  <c r="BH457" i="1"/>
  <c r="BG457" i="1"/>
  <c r="BF457" i="1"/>
  <c r="BE457" i="1"/>
  <c r="BD457" i="1"/>
  <c r="BB457" i="1"/>
  <c r="BC457" i="1" s="1"/>
  <c r="BA457" i="1"/>
  <c r="AZ457" i="1"/>
  <c r="AY457" i="1"/>
  <c r="AX457" i="1"/>
  <c r="AW457" i="1"/>
  <c r="AV457" i="1"/>
  <c r="AT457" i="1"/>
  <c r="AR457" i="1"/>
  <c r="AQ457" i="1"/>
  <c r="BQ457" i="1" s="1"/>
  <c r="AP457" i="1"/>
  <c r="AO457" i="1"/>
  <c r="BN456" i="1"/>
  <c r="BM456" i="1"/>
  <c r="BJ456" i="1"/>
  <c r="BI456" i="1"/>
  <c r="BH456" i="1"/>
  <c r="BG456" i="1"/>
  <c r="BF456" i="1"/>
  <c r="BE456" i="1"/>
  <c r="BD456" i="1"/>
  <c r="BB456" i="1"/>
  <c r="BC456" i="1" s="1"/>
  <c r="BA456" i="1"/>
  <c r="AZ456" i="1"/>
  <c r="AY456" i="1"/>
  <c r="AX456" i="1"/>
  <c r="AW456" i="1"/>
  <c r="AV456" i="1"/>
  <c r="AT456" i="1"/>
  <c r="AR456" i="1"/>
  <c r="AQ456" i="1"/>
  <c r="BQ456" i="1" s="1"/>
  <c r="AP456" i="1"/>
  <c r="AO456" i="1"/>
  <c r="BN455" i="1"/>
  <c r="BM455" i="1"/>
  <c r="BJ455" i="1"/>
  <c r="BI455" i="1"/>
  <c r="BH455" i="1"/>
  <c r="BG455" i="1"/>
  <c r="BF455" i="1"/>
  <c r="BE455" i="1"/>
  <c r="BD455" i="1"/>
  <c r="BB455" i="1"/>
  <c r="BC455" i="1" s="1"/>
  <c r="BA455" i="1"/>
  <c r="AZ455" i="1"/>
  <c r="AY455" i="1"/>
  <c r="AX455" i="1"/>
  <c r="AW455" i="1"/>
  <c r="AV455" i="1"/>
  <c r="AT455" i="1"/>
  <c r="AR455" i="1"/>
  <c r="AQ455" i="1"/>
  <c r="BQ455" i="1" s="1"/>
  <c r="AP455" i="1"/>
  <c r="AO455" i="1"/>
  <c r="BN454" i="1"/>
  <c r="BM454" i="1"/>
  <c r="BJ454" i="1"/>
  <c r="BI454" i="1"/>
  <c r="BH454" i="1"/>
  <c r="BG454" i="1"/>
  <c r="BF454" i="1"/>
  <c r="BE454" i="1"/>
  <c r="BD454" i="1"/>
  <c r="BB454" i="1"/>
  <c r="BC454" i="1" s="1"/>
  <c r="BA454" i="1"/>
  <c r="AZ454" i="1"/>
  <c r="AY454" i="1"/>
  <c r="AX454" i="1"/>
  <c r="AW454" i="1"/>
  <c r="AV454" i="1"/>
  <c r="AT454" i="1"/>
  <c r="AR454" i="1"/>
  <c r="AQ454" i="1"/>
  <c r="BQ454" i="1" s="1"/>
  <c r="AP454" i="1"/>
  <c r="AO454" i="1"/>
  <c r="BN453" i="1"/>
  <c r="BM453" i="1"/>
  <c r="BJ453" i="1"/>
  <c r="BI453" i="1"/>
  <c r="BH453" i="1"/>
  <c r="BG453" i="1"/>
  <c r="BF453" i="1"/>
  <c r="BE453" i="1"/>
  <c r="BD453" i="1"/>
  <c r="BB453" i="1"/>
  <c r="BC453" i="1" s="1"/>
  <c r="BA453" i="1"/>
  <c r="AZ453" i="1"/>
  <c r="AY453" i="1"/>
  <c r="AX453" i="1"/>
  <c r="AW453" i="1"/>
  <c r="AV453" i="1"/>
  <c r="AT453" i="1"/>
  <c r="AR453" i="1"/>
  <c r="AQ453" i="1"/>
  <c r="BQ453" i="1" s="1"/>
  <c r="AP453" i="1"/>
  <c r="AO453" i="1"/>
  <c r="BN452" i="1"/>
  <c r="BM452" i="1"/>
  <c r="BJ452" i="1"/>
  <c r="BI452" i="1"/>
  <c r="BH452" i="1"/>
  <c r="BG452" i="1"/>
  <c r="BF452" i="1"/>
  <c r="BE452" i="1"/>
  <c r="BD452" i="1"/>
  <c r="BB452" i="1"/>
  <c r="BC452" i="1" s="1"/>
  <c r="BA452" i="1"/>
  <c r="AZ452" i="1"/>
  <c r="AY452" i="1"/>
  <c r="AX452" i="1"/>
  <c r="AW452" i="1"/>
  <c r="AV452" i="1"/>
  <c r="AT452" i="1"/>
  <c r="AR452" i="1"/>
  <c r="AQ452" i="1"/>
  <c r="BQ452" i="1" s="1"/>
  <c r="AP452" i="1"/>
  <c r="AO452" i="1"/>
  <c r="BN451" i="1"/>
  <c r="BM451" i="1"/>
  <c r="BJ451" i="1"/>
  <c r="BI451" i="1"/>
  <c r="BH451" i="1"/>
  <c r="BG451" i="1"/>
  <c r="BF451" i="1"/>
  <c r="BE451" i="1"/>
  <c r="BD451" i="1"/>
  <c r="BB451" i="1"/>
  <c r="BC451" i="1" s="1"/>
  <c r="BA451" i="1"/>
  <c r="AZ451" i="1"/>
  <c r="AY451" i="1"/>
  <c r="AX451" i="1"/>
  <c r="AW451" i="1"/>
  <c r="AV451" i="1"/>
  <c r="AT451" i="1"/>
  <c r="AR451" i="1"/>
  <c r="AQ451" i="1"/>
  <c r="BQ451" i="1" s="1"/>
  <c r="AP451" i="1"/>
  <c r="AO451" i="1"/>
  <c r="BN450" i="1"/>
  <c r="BM450" i="1"/>
  <c r="BJ450" i="1"/>
  <c r="BI450" i="1"/>
  <c r="BH450" i="1"/>
  <c r="BG450" i="1"/>
  <c r="BF450" i="1"/>
  <c r="BE450" i="1"/>
  <c r="BD450" i="1"/>
  <c r="BB450" i="1"/>
  <c r="BC450" i="1" s="1"/>
  <c r="BA450" i="1"/>
  <c r="AZ450" i="1"/>
  <c r="AY450" i="1"/>
  <c r="AX450" i="1"/>
  <c r="AW450" i="1"/>
  <c r="AV450" i="1"/>
  <c r="AT450" i="1"/>
  <c r="AR450" i="1"/>
  <c r="AQ450" i="1"/>
  <c r="BQ450" i="1" s="1"/>
  <c r="AP450" i="1"/>
  <c r="AO450" i="1"/>
  <c r="BN449" i="1"/>
  <c r="BM449" i="1"/>
  <c r="BJ449" i="1"/>
  <c r="BI449" i="1"/>
  <c r="BH449" i="1"/>
  <c r="BG449" i="1"/>
  <c r="BF449" i="1"/>
  <c r="BE449" i="1"/>
  <c r="BD449" i="1"/>
  <c r="BB449" i="1"/>
  <c r="BC449" i="1" s="1"/>
  <c r="BA449" i="1"/>
  <c r="AZ449" i="1"/>
  <c r="AY449" i="1"/>
  <c r="AX449" i="1"/>
  <c r="AW449" i="1"/>
  <c r="AV449" i="1"/>
  <c r="AT449" i="1"/>
  <c r="AR449" i="1"/>
  <c r="AQ449" i="1"/>
  <c r="BQ449" i="1" s="1"/>
  <c r="AP449" i="1"/>
  <c r="AO449" i="1"/>
  <c r="BN448" i="1"/>
  <c r="BM448" i="1"/>
  <c r="BJ448" i="1"/>
  <c r="BI448" i="1"/>
  <c r="BH448" i="1"/>
  <c r="BG448" i="1"/>
  <c r="BF448" i="1"/>
  <c r="BE448" i="1"/>
  <c r="BD448" i="1"/>
  <c r="BB448" i="1"/>
  <c r="BC448" i="1" s="1"/>
  <c r="BA448" i="1"/>
  <c r="AZ448" i="1"/>
  <c r="AY448" i="1"/>
  <c r="AX448" i="1"/>
  <c r="AW448" i="1"/>
  <c r="AV448" i="1"/>
  <c r="AT448" i="1"/>
  <c r="AR448" i="1"/>
  <c r="AQ448" i="1"/>
  <c r="BQ448" i="1" s="1"/>
  <c r="AP448" i="1"/>
  <c r="AO448" i="1"/>
  <c r="BN447" i="1"/>
  <c r="BM447" i="1"/>
  <c r="BJ447" i="1"/>
  <c r="BI447" i="1"/>
  <c r="BH447" i="1"/>
  <c r="BG447" i="1"/>
  <c r="BF447" i="1"/>
  <c r="BE447" i="1"/>
  <c r="BD447" i="1"/>
  <c r="BB447" i="1"/>
  <c r="BC447" i="1" s="1"/>
  <c r="BA447" i="1"/>
  <c r="AZ447" i="1"/>
  <c r="AY447" i="1"/>
  <c r="AX447" i="1"/>
  <c r="AW447" i="1"/>
  <c r="AV447" i="1"/>
  <c r="AT447" i="1"/>
  <c r="AR447" i="1"/>
  <c r="AQ447" i="1"/>
  <c r="BQ447" i="1" s="1"/>
  <c r="AP447" i="1"/>
  <c r="AO447" i="1"/>
  <c r="BN446" i="1"/>
  <c r="BM446" i="1"/>
  <c r="BJ446" i="1"/>
  <c r="BI446" i="1"/>
  <c r="BH446" i="1"/>
  <c r="BG446" i="1"/>
  <c r="BF446" i="1"/>
  <c r="BE446" i="1"/>
  <c r="BD446" i="1"/>
  <c r="BB446" i="1"/>
  <c r="BC446" i="1" s="1"/>
  <c r="BA446" i="1"/>
  <c r="AZ446" i="1"/>
  <c r="AY446" i="1"/>
  <c r="AX446" i="1"/>
  <c r="AW446" i="1"/>
  <c r="AV446" i="1"/>
  <c r="AT446" i="1"/>
  <c r="AR446" i="1"/>
  <c r="AQ446" i="1"/>
  <c r="BQ446" i="1" s="1"/>
  <c r="AP446" i="1"/>
  <c r="AO446" i="1"/>
  <c r="BN445" i="1"/>
  <c r="BM445" i="1"/>
  <c r="BJ445" i="1"/>
  <c r="BI445" i="1"/>
  <c r="BH445" i="1"/>
  <c r="BG445" i="1"/>
  <c r="BF445" i="1"/>
  <c r="BE445" i="1"/>
  <c r="BD445" i="1"/>
  <c r="BB445" i="1"/>
  <c r="BC445" i="1" s="1"/>
  <c r="BA445" i="1"/>
  <c r="AZ445" i="1"/>
  <c r="AY445" i="1"/>
  <c r="AX445" i="1"/>
  <c r="AW445" i="1"/>
  <c r="AV445" i="1"/>
  <c r="AT445" i="1"/>
  <c r="AR445" i="1"/>
  <c r="AQ445" i="1"/>
  <c r="BQ445" i="1" s="1"/>
  <c r="AP445" i="1"/>
  <c r="AO445" i="1"/>
  <c r="BN444" i="1"/>
  <c r="BM444" i="1"/>
  <c r="BJ444" i="1"/>
  <c r="BI444" i="1"/>
  <c r="BH444" i="1"/>
  <c r="BG444" i="1"/>
  <c r="BF444" i="1"/>
  <c r="BE444" i="1"/>
  <c r="BD444" i="1"/>
  <c r="BB444" i="1"/>
  <c r="BC444" i="1" s="1"/>
  <c r="BA444" i="1"/>
  <c r="AZ444" i="1"/>
  <c r="AY444" i="1"/>
  <c r="AX444" i="1"/>
  <c r="AW444" i="1"/>
  <c r="AV444" i="1"/>
  <c r="AT444" i="1"/>
  <c r="AR444" i="1"/>
  <c r="AQ444" i="1"/>
  <c r="BQ444" i="1" s="1"/>
  <c r="AP444" i="1"/>
  <c r="AO444" i="1"/>
  <c r="BN443" i="1"/>
  <c r="BM443" i="1"/>
  <c r="BJ443" i="1"/>
  <c r="BI443" i="1"/>
  <c r="BH443" i="1"/>
  <c r="BG443" i="1"/>
  <c r="BF443" i="1"/>
  <c r="BE443" i="1"/>
  <c r="BD443" i="1"/>
  <c r="BB443" i="1"/>
  <c r="BC443" i="1" s="1"/>
  <c r="BA443" i="1"/>
  <c r="AZ443" i="1"/>
  <c r="AY443" i="1"/>
  <c r="AX443" i="1"/>
  <c r="AW443" i="1"/>
  <c r="AV443" i="1"/>
  <c r="AT443" i="1"/>
  <c r="AR443" i="1"/>
  <c r="AQ443" i="1"/>
  <c r="BQ443" i="1" s="1"/>
  <c r="AP443" i="1"/>
  <c r="AO443" i="1"/>
  <c r="BN442" i="1"/>
  <c r="BM442" i="1"/>
  <c r="BJ442" i="1"/>
  <c r="BI442" i="1"/>
  <c r="BH442" i="1"/>
  <c r="BG442" i="1"/>
  <c r="BF442" i="1"/>
  <c r="BE442" i="1"/>
  <c r="BD442" i="1"/>
  <c r="BB442" i="1"/>
  <c r="BC442" i="1" s="1"/>
  <c r="BA442" i="1"/>
  <c r="AZ442" i="1"/>
  <c r="AY442" i="1"/>
  <c r="AX442" i="1"/>
  <c r="AW442" i="1"/>
  <c r="AV442" i="1"/>
  <c r="AT442" i="1"/>
  <c r="AR442" i="1"/>
  <c r="AQ442" i="1"/>
  <c r="BQ442" i="1" s="1"/>
  <c r="AP442" i="1"/>
  <c r="AO442" i="1"/>
  <c r="BN441" i="1"/>
  <c r="BM441" i="1"/>
  <c r="BJ441" i="1"/>
  <c r="BI441" i="1"/>
  <c r="BH441" i="1"/>
  <c r="BG441" i="1"/>
  <c r="BF441" i="1"/>
  <c r="BE441" i="1"/>
  <c r="BD441" i="1"/>
  <c r="BB441" i="1"/>
  <c r="BC441" i="1" s="1"/>
  <c r="BA441" i="1"/>
  <c r="AZ441" i="1"/>
  <c r="AY441" i="1"/>
  <c r="AX441" i="1"/>
  <c r="AW441" i="1"/>
  <c r="AV441" i="1"/>
  <c r="AT441" i="1"/>
  <c r="AR441" i="1"/>
  <c r="AQ441" i="1"/>
  <c r="BQ441" i="1" s="1"/>
  <c r="AP441" i="1"/>
  <c r="AO441" i="1"/>
  <c r="BN440" i="1"/>
  <c r="BM440" i="1"/>
  <c r="BJ440" i="1"/>
  <c r="BI440" i="1"/>
  <c r="BH440" i="1"/>
  <c r="BG440" i="1"/>
  <c r="BF440" i="1"/>
  <c r="BE440" i="1"/>
  <c r="BD440" i="1"/>
  <c r="BB440" i="1"/>
  <c r="BC440" i="1" s="1"/>
  <c r="BA440" i="1"/>
  <c r="AZ440" i="1"/>
  <c r="AY440" i="1"/>
  <c r="AX440" i="1"/>
  <c r="AW440" i="1"/>
  <c r="AV440" i="1"/>
  <c r="AT440" i="1"/>
  <c r="AR440" i="1"/>
  <c r="AQ440" i="1"/>
  <c r="BQ440" i="1" s="1"/>
  <c r="AP440" i="1"/>
  <c r="AO440" i="1"/>
  <c r="BN439" i="1"/>
  <c r="BM439" i="1"/>
  <c r="BJ439" i="1"/>
  <c r="BI439" i="1"/>
  <c r="BH439" i="1"/>
  <c r="BG439" i="1"/>
  <c r="BF439" i="1"/>
  <c r="BE439" i="1"/>
  <c r="BD439" i="1"/>
  <c r="BB439" i="1"/>
  <c r="BC439" i="1" s="1"/>
  <c r="BA439" i="1"/>
  <c r="AZ439" i="1"/>
  <c r="AY439" i="1"/>
  <c r="AX439" i="1"/>
  <c r="AW439" i="1"/>
  <c r="AV439" i="1"/>
  <c r="AT439" i="1"/>
  <c r="AR439" i="1"/>
  <c r="AQ439" i="1"/>
  <c r="BQ439" i="1" s="1"/>
  <c r="AP439" i="1"/>
  <c r="AO439" i="1"/>
  <c r="BN438" i="1"/>
  <c r="BM438" i="1"/>
  <c r="BJ438" i="1"/>
  <c r="BI438" i="1"/>
  <c r="BH438" i="1"/>
  <c r="BG438" i="1"/>
  <c r="BF438" i="1"/>
  <c r="BE438" i="1"/>
  <c r="BD438" i="1"/>
  <c r="BB438" i="1"/>
  <c r="BC438" i="1" s="1"/>
  <c r="BA438" i="1"/>
  <c r="AZ438" i="1"/>
  <c r="AY438" i="1"/>
  <c r="AX438" i="1"/>
  <c r="AW438" i="1"/>
  <c r="AV438" i="1"/>
  <c r="AT438" i="1"/>
  <c r="AR438" i="1"/>
  <c r="AQ438" i="1"/>
  <c r="BQ438" i="1" s="1"/>
  <c r="AP438" i="1"/>
  <c r="AO438" i="1"/>
  <c r="BN437" i="1"/>
  <c r="BM437" i="1"/>
  <c r="BJ437" i="1"/>
  <c r="BI437" i="1"/>
  <c r="BH437" i="1"/>
  <c r="BG437" i="1"/>
  <c r="BF437" i="1"/>
  <c r="BE437" i="1"/>
  <c r="BD437" i="1"/>
  <c r="BB437" i="1"/>
  <c r="BC437" i="1" s="1"/>
  <c r="BA437" i="1"/>
  <c r="AZ437" i="1"/>
  <c r="AY437" i="1"/>
  <c r="AX437" i="1"/>
  <c r="AW437" i="1"/>
  <c r="AV437" i="1"/>
  <c r="AT437" i="1"/>
  <c r="AR437" i="1"/>
  <c r="AQ437" i="1"/>
  <c r="BQ437" i="1" s="1"/>
  <c r="AP437" i="1"/>
  <c r="AO437" i="1"/>
  <c r="BN436" i="1"/>
  <c r="BM436" i="1"/>
  <c r="BJ436" i="1"/>
  <c r="BI436" i="1"/>
  <c r="BH436" i="1"/>
  <c r="BG436" i="1"/>
  <c r="BF436" i="1"/>
  <c r="BE436" i="1"/>
  <c r="BD436" i="1"/>
  <c r="BB436" i="1"/>
  <c r="BC436" i="1" s="1"/>
  <c r="BA436" i="1"/>
  <c r="AZ436" i="1"/>
  <c r="AY436" i="1"/>
  <c r="AX436" i="1"/>
  <c r="AW436" i="1"/>
  <c r="AV436" i="1"/>
  <c r="AT436" i="1"/>
  <c r="AR436" i="1"/>
  <c r="AQ436" i="1"/>
  <c r="BQ436" i="1" s="1"/>
  <c r="AP436" i="1"/>
  <c r="AO436" i="1"/>
  <c r="BN435" i="1"/>
  <c r="BM435" i="1"/>
  <c r="BJ435" i="1"/>
  <c r="BI435" i="1"/>
  <c r="BH435" i="1"/>
  <c r="BG435" i="1"/>
  <c r="BF435" i="1"/>
  <c r="BE435" i="1"/>
  <c r="BD435" i="1"/>
  <c r="BB435" i="1"/>
  <c r="BC435" i="1" s="1"/>
  <c r="BA435" i="1"/>
  <c r="AZ435" i="1"/>
  <c r="AY435" i="1"/>
  <c r="AX435" i="1"/>
  <c r="AW435" i="1"/>
  <c r="AV435" i="1"/>
  <c r="AT435" i="1"/>
  <c r="AR435" i="1"/>
  <c r="AQ435" i="1"/>
  <c r="BQ435" i="1" s="1"/>
  <c r="AP435" i="1"/>
  <c r="AO435" i="1"/>
  <c r="BN434" i="1"/>
  <c r="BM434" i="1"/>
  <c r="BJ434" i="1"/>
  <c r="BI434" i="1"/>
  <c r="BH434" i="1"/>
  <c r="BG434" i="1"/>
  <c r="BF434" i="1"/>
  <c r="BE434" i="1"/>
  <c r="BD434" i="1"/>
  <c r="BB434" i="1"/>
  <c r="BC434" i="1" s="1"/>
  <c r="BA434" i="1"/>
  <c r="AZ434" i="1"/>
  <c r="AY434" i="1"/>
  <c r="AX434" i="1"/>
  <c r="AW434" i="1"/>
  <c r="AV434" i="1"/>
  <c r="AT434" i="1"/>
  <c r="AR434" i="1"/>
  <c r="AQ434" i="1"/>
  <c r="BQ434" i="1" s="1"/>
  <c r="AP434" i="1"/>
  <c r="AO434" i="1"/>
  <c r="BN433" i="1"/>
  <c r="BM433" i="1"/>
  <c r="BJ433" i="1"/>
  <c r="BI433" i="1"/>
  <c r="BH433" i="1"/>
  <c r="BG433" i="1"/>
  <c r="BF433" i="1"/>
  <c r="BE433" i="1"/>
  <c r="BD433" i="1"/>
  <c r="BB433" i="1"/>
  <c r="BC433" i="1" s="1"/>
  <c r="BA433" i="1"/>
  <c r="AZ433" i="1"/>
  <c r="AY433" i="1"/>
  <c r="AX433" i="1"/>
  <c r="AW433" i="1"/>
  <c r="AV433" i="1"/>
  <c r="AT433" i="1"/>
  <c r="AR433" i="1"/>
  <c r="AQ433" i="1"/>
  <c r="BQ433" i="1" s="1"/>
  <c r="AP433" i="1"/>
  <c r="AO433" i="1"/>
  <c r="BN432" i="1"/>
  <c r="BM432" i="1"/>
  <c r="BJ432" i="1"/>
  <c r="BI432" i="1"/>
  <c r="BH432" i="1"/>
  <c r="BG432" i="1"/>
  <c r="BF432" i="1"/>
  <c r="BE432" i="1"/>
  <c r="BD432" i="1"/>
  <c r="BC432" i="1"/>
  <c r="BB432" i="1"/>
  <c r="BA432" i="1"/>
  <c r="AZ432" i="1"/>
  <c r="AY432" i="1"/>
  <c r="AX432" i="1"/>
  <c r="AW432" i="1"/>
  <c r="AV432" i="1"/>
  <c r="AT432" i="1"/>
  <c r="AR432" i="1"/>
  <c r="AQ432" i="1"/>
  <c r="BQ432" i="1" s="1"/>
  <c r="AP432" i="1"/>
  <c r="AO432" i="1"/>
  <c r="BN431" i="1"/>
  <c r="BM431" i="1"/>
  <c r="BJ431" i="1"/>
  <c r="BI431" i="1"/>
  <c r="BH431" i="1"/>
  <c r="BG431" i="1"/>
  <c r="BF431" i="1"/>
  <c r="BE431" i="1"/>
  <c r="BD431" i="1"/>
  <c r="BB431" i="1"/>
  <c r="BC431" i="1" s="1"/>
  <c r="BA431" i="1"/>
  <c r="AZ431" i="1"/>
  <c r="AY431" i="1"/>
  <c r="AX431" i="1"/>
  <c r="AW431" i="1"/>
  <c r="AV431" i="1"/>
  <c r="AT431" i="1"/>
  <c r="AR431" i="1"/>
  <c r="AQ431" i="1"/>
  <c r="BQ431" i="1" s="1"/>
  <c r="AP431" i="1"/>
  <c r="AO431" i="1"/>
  <c r="BN430" i="1"/>
  <c r="BM430" i="1"/>
  <c r="BJ430" i="1"/>
  <c r="BI430" i="1"/>
  <c r="BH430" i="1"/>
  <c r="BG430" i="1"/>
  <c r="BF430" i="1"/>
  <c r="BE430" i="1"/>
  <c r="BD430" i="1"/>
  <c r="BB430" i="1"/>
  <c r="BC430" i="1" s="1"/>
  <c r="BA430" i="1"/>
  <c r="AZ430" i="1"/>
  <c r="AY430" i="1"/>
  <c r="AX430" i="1"/>
  <c r="AW430" i="1"/>
  <c r="AV430" i="1"/>
  <c r="AT430" i="1"/>
  <c r="AR430" i="1"/>
  <c r="AQ430" i="1"/>
  <c r="BQ430" i="1" s="1"/>
  <c r="AP430" i="1"/>
  <c r="AO430" i="1"/>
  <c r="BN429" i="1"/>
  <c r="BM429" i="1"/>
  <c r="BJ429" i="1"/>
  <c r="BI429" i="1"/>
  <c r="BH429" i="1"/>
  <c r="BG429" i="1"/>
  <c r="BF429" i="1"/>
  <c r="BE429" i="1"/>
  <c r="BD429" i="1"/>
  <c r="BB429" i="1"/>
  <c r="BC429" i="1" s="1"/>
  <c r="BA429" i="1"/>
  <c r="AZ429" i="1"/>
  <c r="AY429" i="1"/>
  <c r="AX429" i="1"/>
  <c r="AW429" i="1"/>
  <c r="AV429" i="1"/>
  <c r="AT429" i="1"/>
  <c r="AR429" i="1"/>
  <c r="AQ429" i="1"/>
  <c r="BQ429" i="1" s="1"/>
  <c r="AP429" i="1"/>
  <c r="AO429" i="1"/>
  <c r="BN428" i="1"/>
  <c r="BM428" i="1"/>
  <c r="BJ428" i="1"/>
  <c r="BI428" i="1"/>
  <c r="BH428" i="1"/>
  <c r="BG428" i="1"/>
  <c r="BF428" i="1"/>
  <c r="BE428" i="1"/>
  <c r="BD428" i="1"/>
  <c r="BB428" i="1"/>
  <c r="BC428" i="1" s="1"/>
  <c r="BA428" i="1"/>
  <c r="AZ428" i="1"/>
  <c r="AY428" i="1"/>
  <c r="AX428" i="1"/>
  <c r="AW428" i="1"/>
  <c r="AV428" i="1"/>
  <c r="AT428" i="1"/>
  <c r="AR428" i="1"/>
  <c r="AQ428" i="1"/>
  <c r="BQ428" i="1" s="1"/>
  <c r="AP428" i="1"/>
  <c r="AO428" i="1"/>
  <c r="BN427" i="1"/>
  <c r="BM427" i="1"/>
  <c r="BJ427" i="1"/>
  <c r="BI427" i="1"/>
  <c r="BH427" i="1"/>
  <c r="BG427" i="1"/>
  <c r="BF427" i="1"/>
  <c r="BE427" i="1"/>
  <c r="BD427" i="1"/>
  <c r="BB427" i="1"/>
  <c r="BC427" i="1" s="1"/>
  <c r="BA427" i="1"/>
  <c r="AZ427" i="1"/>
  <c r="AY427" i="1"/>
  <c r="AX427" i="1"/>
  <c r="AW427" i="1"/>
  <c r="AV427" i="1"/>
  <c r="AT427" i="1"/>
  <c r="AR427" i="1"/>
  <c r="AQ427" i="1"/>
  <c r="BQ427" i="1" s="1"/>
  <c r="AP427" i="1"/>
  <c r="AO427" i="1"/>
  <c r="BN426" i="1"/>
  <c r="BM426" i="1"/>
  <c r="BJ426" i="1"/>
  <c r="BI426" i="1"/>
  <c r="BH426" i="1"/>
  <c r="BG426" i="1"/>
  <c r="BF426" i="1"/>
  <c r="BE426" i="1"/>
  <c r="BD426" i="1"/>
  <c r="BB426" i="1"/>
  <c r="BC426" i="1" s="1"/>
  <c r="BA426" i="1"/>
  <c r="AZ426" i="1"/>
  <c r="AY426" i="1"/>
  <c r="AX426" i="1"/>
  <c r="AW426" i="1"/>
  <c r="AV426" i="1"/>
  <c r="AT426" i="1"/>
  <c r="AR426" i="1"/>
  <c r="AQ426" i="1"/>
  <c r="BQ426" i="1" s="1"/>
  <c r="AP426" i="1"/>
  <c r="AO426" i="1"/>
  <c r="BN425" i="1"/>
  <c r="BM425" i="1"/>
  <c r="BJ425" i="1"/>
  <c r="BI425" i="1"/>
  <c r="BH425" i="1"/>
  <c r="BG425" i="1"/>
  <c r="BF425" i="1"/>
  <c r="BE425" i="1"/>
  <c r="BD425" i="1"/>
  <c r="BB425" i="1"/>
  <c r="BC425" i="1" s="1"/>
  <c r="BA425" i="1"/>
  <c r="AZ425" i="1"/>
  <c r="AY425" i="1"/>
  <c r="AX425" i="1"/>
  <c r="AW425" i="1"/>
  <c r="AV425" i="1"/>
  <c r="AT425" i="1"/>
  <c r="AR425" i="1"/>
  <c r="AQ425" i="1"/>
  <c r="BQ425" i="1" s="1"/>
  <c r="AP425" i="1"/>
  <c r="AO425" i="1"/>
  <c r="BN424" i="1"/>
  <c r="BM424" i="1"/>
  <c r="BJ424" i="1"/>
  <c r="BI424" i="1"/>
  <c r="BH424" i="1"/>
  <c r="BG424" i="1"/>
  <c r="BF424" i="1"/>
  <c r="BE424" i="1"/>
  <c r="BD424" i="1"/>
  <c r="BB424" i="1"/>
  <c r="BC424" i="1" s="1"/>
  <c r="BA424" i="1"/>
  <c r="AZ424" i="1"/>
  <c r="AY424" i="1"/>
  <c r="AX424" i="1"/>
  <c r="AW424" i="1"/>
  <c r="AV424" i="1"/>
  <c r="AT424" i="1"/>
  <c r="AR424" i="1"/>
  <c r="AQ424" i="1"/>
  <c r="BQ424" i="1" s="1"/>
  <c r="AP424" i="1"/>
  <c r="AO424" i="1"/>
  <c r="BN423" i="1"/>
  <c r="BM423" i="1"/>
  <c r="BJ423" i="1"/>
  <c r="BI423" i="1"/>
  <c r="BH423" i="1"/>
  <c r="BG423" i="1"/>
  <c r="BF423" i="1"/>
  <c r="BE423" i="1"/>
  <c r="BD423" i="1"/>
  <c r="BB423" i="1"/>
  <c r="BC423" i="1" s="1"/>
  <c r="BA423" i="1"/>
  <c r="AZ423" i="1"/>
  <c r="AY423" i="1"/>
  <c r="AX423" i="1"/>
  <c r="AW423" i="1"/>
  <c r="AV423" i="1"/>
  <c r="AT423" i="1"/>
  <c r="AR423" i="1"/>
  <c r="AQ423" i="1"/>
  <c r="BQ423" i="1" s="1"/>
  <c r="AP423" i="1"/>
  <c r="AO423" i="1"/>
  <c r="BN422" i="1"/>
  <c r="BM422" i="1"/>
  <c r="BJ422" i="1"/>
  <c r="BI422" i="1"/>
  <c r="BH422" i="1"/>
  <c r="BG422" i="1"/>
  <c r="BF422" i="1"/>
  <c r="BE422" i="1"/>
  <c r="BD422" i="1"/>
  <c r="BB422" i="1"/>
  <c r="BC422" i="1" s="1"/>
  <c r="BA422" i="1"/>
  <c r="AZ422" i="1"/>
  <c r="AY422" i="1"/>
  <c r="AX422" i="1"/>
  <c r="AW422" i="1"/>
  <c r="AV422" i="1"/>
  <c r="AT422" i="1"/>
  <c r="AR422" i="1"/>
  <c r="AQ422" i="1"/>
  <c r="BQ422" i="1" s="1"/>
  <c r="AP422" i="1"/>
  <c r="AO422" i="1"/>
  <c r="BN421" i="1"/>
  <c r="BM421" i="1"/>
  <c r="BJ421" i="1"/>
  <c r="BI421" i="1"/>
  <c r="BH421" i="1"/>
  <c r="BG421" i="1"/>
  <c r="BF421" i="1"/>
  <c r="BE421" i="1"/>
  <c r="BD421" i="1"/>
  <c r="BB421" i="1"/>
  <c r="BC421" i="1" s="1"/>
  <c r="BA421" i="1"/>
  <c r="AZ421" i="1"/>
  <c r="AY421" i="1"/>
  <c r="AX421" i="1"/>
  <c r="AW421" i="1"/>
  <c r="AV421" i="1"/>
  <c r="AT421" i="1"/>
  <c r="AR421" i="1"/>
  <c r="AQ421" i="1"/>
  <c r="BQ421" i="1" s="1"/>
  <c r="AP421" i="1"/>
  <c r="AO421" i="1"/>
  <c r="BN420" i="1"/>
  <c r="BM420" i="1"/>
  <c r="BJ420" i="1"/>
  <c r="BI420" i="1"/>
  <c r="BH420" i="1"/>
  <c r="BG420" i="1"/>
  <c r="BF420" i="1"/>
  <c r="BE420" i="1"/>
  <c r="BD420" i="1"/>
  <c r="BB420" i="1"/>
  <c r="BC420" i="1" s="1"/>
  <c r="BA420" i="1"/>
  <c r="AZ420" i="1"/>
  <c r="AY420" i="1"/>
  <c r="AX420" i="1"/>
  <c r="AW420" i="1"/>
  <c r="AV420" i="1"/>
  <c r="AT420" i="1"/>
  <c r="AR420" i="1"/>
  <c r="AQ420" i="1"/>
  <c r="BQ420" i="1" s="1"/>
  <c r="AP420" i="1"/>
  <c r="AO420" i="1"/>
  <c r="BN419" i="1"/>
  <c r="BM419" i="1"/>
  <c r="BJ419" i="1"/>
  <c r="BI419" i="1"/>
  <c r="BH419" i="1"/>
  <c r="BG419" i="1"/>
  <c r="BF419" i="1"/>
  <c r="BE419" i="1"/>
  <c r="BD419" i="1"/>
  <c r="BB419" i="1"/>
  <c r="BC419" i="1" s="1"/>
  <c r="BA419" i="1"/>
  <c r="AZ419" i="1"/>
  <c r="AY419" i="1"/>
  <c r="AX419" i="1"/>
  <c r="AW419" i="1"/>
  <c r="AV419" i="1"/>
  <c r="AT419" i="1"/>
  <c r="AR419" i="1"/>
  <c r="AQ419" i="1"/>
  <c r="BQ419" i="1" s="1"/>
  <c r="AP419" i="1"/>
  <c r="AO419" i="1"/>
  <c r="BN418" i="1"/>
  <c r="BM418" i="1"/>
  <c r="BJ418" i="1"/>
  <c r="BI418" i="1"/>
  <c r="BH418" i="1"/>
  <c r="BG418" i="1"/>
  <c r="BF418" i="1"/>
  <c r="BE418" i="1"/>
  <c r="BD418" i="1"/>
  <c r="BB418" i="1"/>
  <c r="BC418" i="1" s="1"/>
  <c r="BA418" i="1"/>
  <c r="AZ418" i="1"/>
  <c r="AY418" i="1"/>
  <c r="AX418" i="1"/>
  <c r="AW418" i="1"/>
  <c r="AV418" i="1"/>
  <c r="AT418" i="1"/>
  <c r="AR418" i="1"/>
  <c r="AQ418" i="1"/>
  <c r="BQ418" i="1" s="1"/>
  <c r="AP418" i="1"/>
  <c r="AO418" i="1"/>
  <c r="BN417" i="1"/>
  <c r="BM417" i="1"/>
  <c r="BJ417" i="1"/>
  <c r="BI417" i="1"/>
  <c r="BH417" i="1"/>
  <c r="BG417" i="1"/>
  <c r="BF417" i="1"/>
  <c r="BE417" i="1"/>
  <c r="BD417" i="1"/>
  <c r="BB417" i="1"/>
  <c r="BC417" i="1" s="1"/>
  <c r="BA417" i="1"/>
  <c r="AZ417" i="1"/>
  <c r="AY417" i="1"/>
  <c r="AX417" i="1"/>
  <c r="AW417" i="1"/>
  <c r="AV417" i="1"/>
  <c r="AT417" i="1"/>
  <c r="AR417" i="1"/>
  <c r="AQ417" i="1"/>
  <c r="BQ417" i="1" s="1"/>
  <c r="AP417" i="1"/>
  <c r="AO417" i="1"/>
  <c r="BN416" i="1"/>
  <c r="BM416" i="1"/>
  <c r="BJ416" i="1"/>
  <c r="BI416" i="1"/>
  <c r="BH416" i="1"/>
  <c r="BG416" i="1"/>
  <c r="BF416" i="1"/>
  <c r="BE416" i="1"/>
  <c r="BD416" i="1"/>
  <c r="BB416" i="1"/>
  <c r="BC416" i="1" s="1"/>
  <c r="BA416" i="1"/>
  <c r="AZ416" i="1"/>
  <c r="AY416" i="1"/>
  <c r="AX416" i="1"/>
  <c r="AW416" i="1"/>
  <c r="AV416" i="1"/>
  <c r="AT416" i="1"/>
  <c r="AR416" i="1"/>
  <c r="AQ416" i="1"/>
  <c r="BQ416" i="1" s="1"/>
  <c r="AP416" i="1"/>
  <c r="AO416" i="1"/>
  <c r="BN415" i="1"/>
  <c r="BM415" i="1"/>
  <c r="BJ415" i="1"/>
  <c r="BI415" i="1"/>
  <c r="BH415" i="1"/>
  <c r="BG415" i="1"/>
  <c r="BF415" i="1"/>
  <c r="BE415" i="1"/>
  <c r="BD415" i="1"/>
  <c r="BB415" i="1"/>
  <c r="BC415" i="1" s="1"/>
  <c r="BA415" i="1"/>
  <c r="AZ415" i="1"/>
  <c r="AY415" i="1"/>
  <c r="AX415" i="1"/>
  <c r="AW415" i="1"/>
  <c r="AV415" i="1"/>
  <c r="AT415" i="1"/>
  <c r="AR415" i="1"/>
  <c r="AQ415" i="1"/>
  <c r="BQ415" i="1" s="1"/>
  <c r="AP415" i="1"/>
  <c r="AO415" i="1"/>
  <c r="BN414" i="1"/>
  <c r="BM414" i="1"/>
  <c r="BJ414" i="1"/>
  <c r="BI414" i="1"/>
  <c r="BH414" i="1"/>
  <c r="BG414" i="1"/>
  <c r="BF414" i="1"/>
  <c r="BE414" i="1"/>
  <c r="BD414" i="1"/>
  <c r="BB414" i="1"/>
  <c r="BC414" i="1" s="1"/>
  <c r="BA414" i="1"/>
  <c r="AZ414" i="1"/>
  <c r="AY414" i="1"/>
  <c r="AX414" i="1"/>
  <c r="AW414" i="1"/>
  <c r="AV414" i="1"/>
  <c r="AT414" i="1"/>
  <c r="AR414" i="1"/>
  <c r="AQ414" i="1"/>
  <c r="BQ414" i="1" s="1"/>
  <c r="AP414" i="1"/>
  <c r="AO414" i="1"/>
  <c r="BN413" i="1"/>
  <c r="BM413" i="1"/>
  <c r="BJ413" i="1"/>
  <c r="BI413" i="1"/>
  <c r="BH413" i="1"/>
  <c r="BG413" i="1"/>
  <c r="BF413" i="1"/>
  <c r="BE413" i="1"/>
  <c r="BD413" i="1"/>
  <c r="BC413" i="1"/>
  <c r="BB413" i="1"/>
  <c r="BA413" i="1"/>
  <c r="AZ413" i="1"/>
  <c r="AY413" i="1"/>
  <c r="AX413" i="1"/>
  <c r="AW413" i="1"/>
  <c r="AV413" i="1"/>
  <c r="AT413" i="1"/>
  <c r="AR413" i="1"/>
  <c r="AQ413" i="1"/>
  <c r="BQ413" i="1" s="1"/>
  <c r="AP413" i="1"/>
  <c r="AO413" i="1"/>
  <c r="BN412" i="1"/>
  <c r="BM412" i="1"/>
  <c r="BJ412" i="1"/>
  <c r="BI412" i="1"/>
  <c r="BH412" i="1"/>
  <c r="BG412" i="1"/>
  <c r="BF412" i="1"/>
  <c r="BE412" i="1"/>
  <c r="BD412" i="1"/>
  <c r="BB412" i="1"/>
  <c r="BC412" i="1" s="1"/>
  <c r="BA412" i="1"/>
  <c r="AZ412" i="1"/>
  <c r="AY412" i="1"/>
  <c r="AX412" i="1"/>
  <c r="AW412" i="1"/>
  <c r="AV412" i="1"/>
  <c r="AT412" i="1"/>
  <c r="AR412" i="1"/>
  <c r="AQ412" i="1"/>
  <c r="BQ412" i="1" s="1"/>
  <c r="AP412" i="1"/>
  <c r="AO412" i="1"/>
  <c r="BN411" i="1"/>
  <c r="BM411" i="1"/>
  <c r="BJ411" i="1"/>
  <c r="BI411" i="1"/>
  <c r="BH411" i="1"/>
  <c r="BG411" i="1"/>
  <c r="BF411" i="1"/>
  <c r="BE411" i="1"/>
  <c r="BD411" i="1"/>
  <c r="BB411" i="1"/>
  <c r="BC411" i="1" s="1"/>
  <c r="BA411" i="1"/>
  <c r="AZ411" i="1"/>
  <c r="AY411" i="1"/>
  <c r="AX411" i="1"/>
  <c r="AW411" i="1"/>
  <c r="AV411" i="1"/>
  <c r="AT411" i="1"/>
  <c r="AR411" i="1"/>
  <c r="AQ411" i="1"/>
  <c r="BQ411" i="1" s="1"/>
  <c r="AP411" i="1"/>
  <c r="AO411" i="1"/>
  <c r="BN410" i="1"/>
  <c r="BM410" i="1"/>
  <c r="BJ410" i="1"/>
  <c r="BI410" i="1"/>
  <c r="BH410" i="1"/>
  <c r="BG410" i="1"/>
  <c r="BF410" i="1"/>
  <c r="BE410" i="1"/>
  <c r="BD410" i="1"/>
  <c r="BB410" i="1"/>
  <c r="BC410" i="1" s="1"/>
  <c r="BA410" i="1"/>
  <c r="AZ410" i="1"/>
  <c r="AY410" i="1"/>
  <c r="AX410" i="1"/>
  <c r="AW410" i="1"/>
  <c r="AV410" i="1"/>
  <c r="AT410" i="1"/>
  <c r="AR410" i="1"/>
  <c r="AQ410" i="1"/>
  <c r="BQ410" i="1" s="1"/>
  <c r="AP410" i="1"/>
  <c r="AO410" i="1"/>
  <c r="BN409" i="1"/>
  <c r="BM409" i="1"/>
  <c r="BJ409" i="1"/>
  <c r="BI409" i="1"/>
  <c r="BH409" i="1"/>
  <c r="BG409" i="1"/>
  <c r="BF409" i="1"/>
  <c r="BE409" i="1"/>
  <c r="BD409" i="1"/>
  <c r="BB409" i="1"/>
  <c r="BC409" i="1" s="1"/>
  <c r="BA409" i="1"/>
  <c r="AZ409" i="1"/>
  <c r="AY409" i="1"/>
  <c r="AX409" i="1"/>
  <c r="AW409" i="1"/>
  <c r="AV409" i="1"/>
  <c r="AT409" i="1"/>
  <c r="AR409" i="1"/>
  <c r="AQ409" i="1"/>
  <c r="BQ409" i="1" s="1"/>
  <c r="AP409" i="1"/>
  <c r="AO409" i="1"/>
  <c r="BN408" i="1"/>
  <c r="BM408" i="1"/>
  <c r="BJ408" i="1"/>
  <c r="BI408" i="1"/>
  <c r="BH408" i="1"/>
  <c r="BG408" i="1"/>
  <c r="BF408" i="1"/>
  <c r="BE408" i="1"/>
  <c r="BD408" i="1"/>
  <c r="BB408" i="1"/>
  <c r="BC408" i="1" s="1"/>
  <c r="BA408" i="1"/>
  <c r="AZ408" i="1"/>
  <c r="AY408" i="1"/>
  <c r="AX408" i="1"/>
  <c r="AW408" i="1"/>
  <c r="AV408" i="1"/>
  <c r="AT408" i="1"/>
  <c r="AR408" i="1"/>
  <c r="AQ408" i="1"/>
  <c r="BQ408" i="1" s="1"/>
  <c r="AP408" i="1"/>
  <c r="AO408" i="1"/>
  <c r="BN407" i="1"/>
  <c r="BM407" i="1"/>
  <c r="BJ407" i="1"/>
  <c r="BI407" i="1"/>
  <c r="BH407" i="1"/>
  <c r="BG407" i="1"/>
  <c r="BF407" i="1"/>
  <c r="BE407" i="1"/>
  <c r="BD407" i="1"/>
  <c r="BB407" i="1"/>
  <c r="BC407" i="1" s="1"/>
  <c r="BA407" i="1"/>
  <c r="AZ407" i="1"/>
  <c r="AY407" i="1"/>
  <c r="AX407" i="1"/>
  <c r="AW407" i="1"/>
  <c r="AV407" i="1"/>
  <c r="AT407" i="1"/>
  <c r="AR407" i="1"/>
  <c r="AQ407" i="1"/>
  <c r="BQ407" i="1" s="1"/>
  <c r="AP407" i="1"/>
  <c r="AO407" i="1"/>
  <c r="BN406" i="1"/>
  <c r="BM406" i="1"/>
  <c r="BJ406" i="1"/>
  <c r="BI406" i="1"/>
  <c r="BH406" i="1"/>
  <c r="BG406" i="1"/>
  <c r="BF406" i="1"/>
  <c r="BE406" i="1"/>
  <c r="BD406" i="1"/>
  <c r="BB406" i="1"/>
  <c r="BC406" i="1" s="1"/>
  <c r="BA406" i="1"/>
  <c r="AZ406" i="1"/>
  <c r="AY406" i="1"/>
  <c r="AX406" i="1"/>
  <c r="AW406" i="1"/>
  <c r="AV406" i="1"/>
  <c r="AT406" i="1"/>
  <c r="AR406" i="1"/>
  <c r="AQ406" i="1"/>
  <c r="BQ406" i="1" s="1"/>
  <c r="AP406" i="1"/>
  <c r="AO406" i="1"/>
  <c r="BN405" i="1"/>
  <c r="BM405" i="1"/>
  <c r="BJ405" i="1"/>
  <c r="BI405" i="1"/>
  <c r="BH405" i="1"/>
  <c r="BG405" i="1"/>
  <c r="BF405" i="1"/>
  <c r="BE405" i="1"/>
  <c r="BD405" i="1"/>
  <c r="BB405" i="1"/>
  <c r="BC405" i="1" s="1"/>
  <c r="BA405" i="1"/>
  <c r="AZ405" i="1"/>
  <c r="AY405" i="1"/>
  <c r="AX405" i="1"/>
  <c r="AW405" i="1"/>
  <c r="AV405" i="1"/>
  <c r="AT405" i="1"/>
  <c r="AR405" i="1"/>
  <c r="AQ405" i="1"/>
  <c r="BQ405" i="1" s="1"/>
  <c r="AP405" i="1"/>
  <c r="AO405" i="1"/>
  <c r="BN404" i="1"/>
  <c r="BM404" i="1"/>
  <c r="BJ404" i="1"/>
  <c r="BI404" i="1"/>
  <c r="BH404" i="1"/>
  <c r="BG404" i="1"/>
  <c r="BF404" i="1"/>
  <c r="BE404" i="1"/>
  <c r="BD404" i="1"/>
  <c r="BB404" i="1"/>
  <c r="BC404" i="1" s="1"/>
  <c r="BA404" i="1"/>
  <c r="AZ404" i="1"/>
  <c r="AY404" i="1"/>
  <c r="AX404" i="1"/>
  <c r="AW404" i="1"/>
  <c r="AV404" i="1"/>
  <c r="AT404" i="1"/>
  <c r="AR404" i="1"/>
  <c r="AQ404" i="1"/>
  <c r="BQ404" i="1" s="1"/>
  <c r="AP404" i="1"/>
  <c r="AO404" i="1"/>
  <c r="BN403" i="1"/>
  <c r="BM403" i="1"/>
  <c r="BJ403" i="1"/>
  <c r="BI403" i="1"/>
  <c r="BH403" i="1"/>
  <c r="BG403" i="1"/>
  <c r="BF403" i="1"/>
  <c r="BE403" i="1"/>
  <c r="BD403" i="1"/>
  <c r="BB403" i="1"/>
  <c r="BC403" i="1" s="1"/>
  <c r="BA403" i="1"/>
  <c r="AZ403" i="1"/>
  <c r="AY403" i="1"/>
  <c r="AX403" i="1"/>
  <c r="AW403" i="1"/>
  <c r="AV403" i="1"/>
  <c r="AT403" i="1"/>
  <c r="AR403" i="1"/>
  <c r="AQ403" i="1"/>
  <c r="BQ403" i="1" s="1"/>
  <c r="AP403" i="1"/>
  <c r="AO403" i="1"/>
  <c r="BN402" i="1"/>
  <c r="BM402" i="1"/>
  <c r="BJ402" i="1"/>
  <c r="BI402" i="1"/>
  <c r="BH402" i="1"/>
  <c r="BG402" i="1"/>
  <c r="BF402" i="1"/>
  <c r="BE402" i="1"/>
  <c r="BD402" i="1"/>
  <c r="BB402" i="1"/>
  <c r="BC402" i="1" s="1"/>
  <c r="BA402" i="1"/>
  <c r="AZ402" i="1"/>
  <c r="AY402" i="1"/>
  <c r="AX402" i="1"/>
  <c r="AW402" i="1"/>
  <c r="AV402" i="1"/>
  <c r="AT402" i="1"/>
  <c r="AR402" i="1"/>
  <c r="AQ402" i="1"/>
  <c r="BQ402" i="1" s="1"/>
  <c r="AP402" i="1"/>
  <c r="AO402" i="1"/>
  <c r="BN401" i="1"/>
  <c r="BM401" i="1"/>
  <c r="BJ401" i="1"/>
  <c r="BI401" i="1"/>
  <c r="BH401" i="1"/>
  <c r="BG401" i="1"/>
  <c r="BF401" i="1"/>
  <c r="BE401" i="1"/>
  <c r="BD401" i="1"/>
  <c r="BB401" i="1"/>
  <c r="BC401" i="1" s="1"/>
  <c r="BA401" i="1"/>
  <c r="AZ401" i="1"/>
  <c r="AY401" i="1"/>
  <c r="AX401" i="1"/>
  <c r="AW401" i="1"/>
  <c r="AV401" i="1"/>
  <c r="AT401" i="1"/>
  <c r="AR401" i="1"/>
  <c r="AQ401" i="1"/>
  <c r="BQ401" i="1" s="1"/>
  <c r="AP401" i="1"/>
  <c r="AO401" i="1"/>
  <c r="BN400" i="1"/>
  <c r="BM400" i="1"/>
  <c r="BJ400" i="1"/>
  <c r="BI400" i="1"/>
  <c r="BH400" i="1"/>
  <c r="BG400" i="1"/>
  <c r="BF400" i="1"/>
  <c r="BE400" i="1"/>
  <c r="BD400" i="1"/>
  <c r="BB400" i="1"/>
  <c r="BC400" i="1" s="1"/>
  <c r="BA400" i="1"/>
  <c r="AZ400" i="1"/>
  <c r="AY400" i="1"/>
  <c r="AX400" i="1"/>
  <c r="AW400" i="1"/>
  <c r="AV400" i="1"/>
  <c r="AT400" i="1"/>
  <c r="AR400" i="1"/>
  <c r="AQ400" i="1"/>
  <c r="BQ400" i="1" s="1"/>
  <c r="AP400" i="1"/>
  <c r="AO400" i="1"/>
  <c r="BN399" i="1"/>
  <c r="BM399" i="1"/>
  <c r="BJ399" i="1"/>
  <c r="BI399" i="1"/>
  <c r="BH399" i="1"/>
  <c r="BG399" i="1"/>
  <c r="BF399" i="1"/>
  <c r="BE399" i="1"/>
  <c r="BD399" i="1"/>
  <c r="BB399" i="1"/>
  <c r="BC399" i="1" s="1"/>
  <c r="BA399" i="1"/>
  <c r="AZ399" i="1"/>
  <c r="AY399" i="1"/>
  <c r="AX399" i="1"/>
  <c r="AW399" i="1"/>
  <c r="AV399" i="1"/>
  <c r="AT399" i="1"/>
  <c r="AR399" i="1"/>
  <c r="AQ399" i="1"/>
  <c r="BQ399" i="1" s="1"/>
  <c r="AP399" i="1"/>
  <c r="AO399" i="1"/>
  <c r="BN398" i="1"/>
  <c r="BM398" i="1"/>
  <c r="BJ398" i="1"/>
  <c r="BI398" i="1"/>
  <c r="BH398" i="1"/>
  <c r="BG398" i="1"/>
  <c r="BF398" i="1"/>
  <c r="BE398" i="1"/>
  <c r="BD398" i="1"/>
  <c r="BB398" i="1"/>
  <c r="BC398" i="1" s="1"/>
  <c r="BA398" i="1"/>
  <c r="AZ398" i="1"/>
  <c r="AY398" i="1"/>
  <c r="AX398" i="1"/>
  <c r="AW398" i="1"/>
  <c r="AV398" i="1"/>
  <c r="AT398" i="1"/>
  <c r="AR398" i="1"/>
  <c r="AQ398" i="1"/>
  <c r="BQ398" i="1" s="1"/>
  <c r="AP398" i="1"/>
  <c r="AO398" i="1"/>
  <c r="BN397" i="1"/>
  <c r="BM397" i="1"/>
  <c r="BJ397" i="1"/>
  <c r="BI397" i="1"/>
  <c r="BH397" i="1"/>
  <c r="BG397" i="1"/>
  <c r="BF397" i="1"/>
  <c r="BE397" i="1"/>
  <c r="BD397" i="1"/>
  <c r="BB397" i="1"/>
  <c r="BC397" i="1" s="1"/>
  <c r="BA397" i="1"/>
  <c r="AZ397" i="1"/>
  <c r="AY397" i="1"/>
  <c r="AX397" i="1"/>
  <c r="AW397" i="1"/>
  <c r="AV397" i="1"/>
  <c r="AT397" i="1"/>
  <c r="AR397" i="1"/>
  <c r="AQ397" i="1"/>
  <c r="BQ397" i="1" s="1"/>
  <c r="AP397" i="1"/>
  <c r="AO397" i="1"/>
  <c r="BN396" i="1"/>
  <c r="BM396" i="1"/>
  <c r="BJ396" i="1"/>
  <c r="BI396" i="1"/>
  <c r="BH396" i="1"/>
  <c r="BG396" i="1"/>
  <c r="BF396" i="1"/>
  <c r="BE396" i="1"/>
  <c r="BD396" i="1"/>
  <c r="BB396" i="1"/>
  <c r="BC396" i="1" s="1"/>
  <c r="BA396" i="1"/>
  <c r="AZ396" i="1"/>
  <c r="AY396" i="1"/>
  <c r="AX396" i="1"/>
  <c r="AW396" i="1"/>
  <c r="AV396" i="1"/>
  <c r="AT396" i="1"/>
  <c r="AR396" i="1"/>
  <c r="AQ396" i="1"/>
  <c r="BQ396" i="1" s="1"/>
  <c r="AP396" i="1"/>
  <c r="AO396" i="1"/>
  <c r="BN395" i="1"/>
  <c r="BM395" i="1"/>
  <c r="BJ395" i="1"/>
  <c r="BI395" i="1"/>
  <c r="BH395" i="1"/>
  <c r="BG395" i="1"/>
  <c r="BF395" i="1"/>
  <c r="BE395" i="1"/>
  <c r="BD395" i="1"/>
  <c r="BB395" i="1"/>
  <c r="BC395" i="1" s="1"/>
  <c r="BA395" i="1"/>
  <c r="AZ395" i="1"/>
  <c r="AY395" i="1"/>
  <c r="AX395" i="1"/>
  <c r="AW395" i="1"/>
  <c r="AV395" i="1"/>
  <c r="AT395" i="1"/>
  <c r="AR395" i="1"/>
  <c r="AQ395" i="1"/>
  <c r="BQ395" i="1" s="1"/>
  <c r="AP395" i="1"/>
  <c r="AO395" i="1"/>
  <c r="BN394" i="1"/>
  <c r="BM394" i="1"/>
  <c r="BJ394" i="1"/>
  <c r="BI394" i="1"/>
  <c r="BH394" i="1"/>
  <c r="BG394" i="1"/>
  <c r="BF394" i="1"/>
  <c r="BE394" i="1"/>
  <c r="BD394" i="1"/>
  <c r="BB394" i="1"/>
  <c r="BC394" i="1" s="1"/>
  <c r="BA394" i="1"/>
  <c r="AZ394" i="1"/>
  <c r="AY394" i="1"/>
  <c r="AX394" i="1"/>
  <c r="AW394" i="1"/>
  <c r="AV394" i="1"/>
  <c r="AT394" i="1"/>
  <c r="AR394" i="1"/>
  <c r="AQ394" i="1"/>
  <c r="BQ394" i="1" s="1"/>
  <c r="AP394" i="1"/>
  <c r="AO394" i="1"/>
  <c r="BN393" i="1"/>
  <c r="BM393" i="1"/>
  <c r="BJ393" i="1"/>
  <c r="BI393" i="1"/>
  <c r="BH393" i="1"/>
  <c r="BG393" i="1"/>
  <c r="BF393" i="1"/>
  <c r="BE393" i="1"/>
  <c r="BD393" i="1"/>
  <c r="BB393" i="1"/>
  <c r="BC393" i="1" s="1"/>
  <c r="BA393" i="1"/>
  <c r="AZ393" i="1"/>
  <c r="AY393" i="1"/>
  <c r="AX393" i="1"/>
  <c r="AW393" i="1"/>
  <c r="AV393" i="1"/>
  <c r="AT393" i="1"/>
  <c r="AR393" i="1"/>
  <c r="AQ393" i="1"/>
  <c r="BQ393" i="1" s="1"/>
  <c r="AP393" i="1"/>
  <c r="AO393" i="1"/>
  <c r="BN392" i="1"/>
  <c r="BM392" i="1"/>
  <c r="BJ392" i="1"/>
  <c r="BI392" i="1"/>
  <c r="BH392" i="1"/>
  <c r="BG392" i="1"/>
  <c r="BF392" i="1"/>
  <c r="BE392" i="1"/>
  <c r="BD392" i="1"/>
  <c r="BB392" i="1"/>
  <c r="BC392" i="1" s="1"/>
  <c r="BA392" i="1"/>
  <c r="AZ392" i="1"/>
  <c r="AY392" i="1"/>
  <c r="AX392" i="1"/>
  <c r="AW392" i="1"/>
  <c r="AV392" i="1"/>
  <c r="AT392" i="1"/>
  <c r="AR392" i="1"/>
  <c r="AQ392" i="1"/>
  <c r="BQ392" i="1" s="1"/>
  <c r="AP392" i="1"/>
  <c r="AO392" i="1"/>
  <c r="BN391" i="1"/>
  <c r="BM391" i="1"/>
  <c r="BJ391" i="1"/>
  <c r="BI391" i="1"/>
  <c r="BH391" i="1"/>
  <c r="BG391" i="1"/>
  <c r="BF391" i="1"/>
  <c r="BE391" i="1"/>
  <c r="BD391" i="1"/>
  <c r="BB391" i="1"/>
  <c r="BC391" i="1" s="1"/>
  <c r="BA391" i="1"/>
  <c r="AZ391" i="1"/>
  <c r="AY391" i="1"/>
  <c r="AX391" i="1"/>
  <c r="AW391" i="1"/>
  <c r="AV391" i="1"/>
  <c r="AT391" i="1"/>
  <c r="AR391" i="1"/>
  <c r="AQ391" i="1"/>
  <c r="BQ391" i="1" s="1"/>
  <c r="AP391" i="1"/>
  <c r="AO391" i="1"/>
  <c r="BN390" i="1"/>
  <c r="BM390" i="1"/>
  <c r="BJ390" i="1"/>
  <c r="BI390" i="1"/>
  <c r="BH390" i="1"/>
  <c r="BG390" i="1"/>
  <c r="BF390" i="1"/>
  <c r="BE390" i="1"/>
  <c r="BD390" i="1"/>
  <c r="BB390" i="1"/>
  <c r="BC390" i="1" s="1"/>
  <c r="BA390" i="1"/>
  <c r="AZ390" i="1"/>
  <c r="AY390" i="1"/>
  <c r="AX390" i="1"/>
  <c r="AW390" i="1"/>
  <c r="AV390" i="1"/>
  <c r="AT390" i="1"/>
  <c r="AR390" i="1"/>
  <c r="AQ390" i="1"/>
  <c r="BQ390" i="1" s="1"/>
  <c r="AP390" i="1"/>
  <c r="AO390" i="1"/>
  <c r="BN389" i="1"/>
  <c r="BM389" i="1"/>
  <c r="BJ389" i="1"/>
  <c r="BI389" i="1"/>
  <c r="BH389" i="1"/>
  <c r="BG389" i="1"/>
  <c r="BF389" i="1"/>
  <c r="BE389" i="1"/>
  <c r="BD389" i="1"/>
  <c r="BB389" i="1"/>
  <c r="BC389" i="1" s="1"/>
  <c r="BA389" i="1"/>
  <c r="AZ389" i="1"/>
  <c r="AY389" i="1"/>
  <c r="AX389" i="1"/>
  <c r="AW389" i="1"/>
  <c r="AV389" i="1"/>
  <c r="AT389" i="1"/>
  <c r="AR389" i="1"/>
  <c r="AQ389" i="1"/>
  <c r="BQ389" i="1" s="1"/>
  <c r="AP389" i="1"/>
  <c r="AO389" i="1"/>
  <c r="BN388" i="1"/>
  <c r="BM388" i="1"/>
  <c r="BJ388" i="1"/>
  <c r="BI388" i="1"/>
  <c r="BH388" i="1"/>
  <c r="BG388" i="1"/>
  <c r="BF388" i="1"/>
  <c r="BE388" i="1"/>
  <c r="BD388" i="1"/>
  <c r="BB388" i="1"/>
  <c r="BC388" i="1" s="1"/>
  <c r="BA388" i="1"/>
  <c r="AZ388" i="1"/>
  <c r="AY388" i="1"/>
  <c r="AX388" i="1"/>
  <c r="AW388" i="1"/>
  <c r="AV388" i="1"/>
  <c r="AT388" i="1"/>
  <c r="AR388" i="1"/>
  <c r="AQ388" i="1"/>
  <c r="BQ388" i="1" s="1"/>
  <c r="AP388" i="1"/>
  <c r="AO388" i="1"/>
  <c r="BN387" i="1"/>
  <c r="BM387" i="1"/>
  <c r="BJ387" i="1"/>
  <c r="BI387" i="1"/>
  <c r="BH387" i="1"/>
  <c r="BG387" i="1"/>
  <c r="BF387" i="1"/>
  <c r="BE387" i="1"/>
  <c r="BD387" i="1"/>
  <c r="BB387" i="1"/>
  <c r="BC387" i="1" s="1"/>
  <c r="BA387" i="1"/>
  <c r="AZ387" i="1"/>
  <c r="AY387" i="1"/>
  <c r="AX387" i="1"/>
  <c r="AW387" i="1"/>
  <c r="AV387" i="1"/>
  <c r="AT387" i="1"/>
  <c r="AR387" i="1"/>
  <c r="AQ387" i="1"/>
  <c r="BQ387" i="1" s="1"/>
  <c r="AP387" i="1"/>
  <c r="AO387" i="1"/>
  <c r="BN386" i="1"/>
  <c r="BM386" i="1"/>
  <c r="BJ386" i="1"/>
  <c r="BI386" i="1"/>
  <c r="BH386" i="1"/>
  <c r="BG386" i="1"/>
  <c r="BF386" i="1"/>
  <c r="BE386" i="1"/>
  <c r="BD386" i="1"/>
  <c r="BB386" i="1"/>
  <c r="BC386" i="1" s="1"/>
  <c r="BA386" i="1"/>
  <c r="AZ386" i="1"/>
  <c r="AY386" i="1"/>
  <c r="AX386" i="1"/>
  <c r="AW386" i="1"/>
  <c r="AV386" i="1"/>
  <c r="AT386" i="1"/>
  <c r="AR386" i="1"/>
  <c r="AQ386" i="1"/>
  <c r="BQ386" i="1" s="1"/>
  <c r="AP386" i="1"/>
  <c r="AO386" i="1"/>
  <c r="BN385" i="1"/>
  <c r="BM385" i="1"/>
  <c r="BJ385" i="1"/>
  <c r="BI385" i="1"/>
  <c r="BH385" i="1"/>
  <c r="BG385" i="1"/>
  <c r="BF385" i="1"/>
  <c r="BE385" i="1"/>
  <c r="BD385" i="1"/>
  <c r="BB385" i="1"/>
  <c r="BC385" i="1" s="1"/>
  <c r="BA385" i="1"/>
  <c r="AZ385" i="1"/>
  <c r="AY385" i="1"/>
  <c r="AX385" i="1"/>
  <c r="AW385" i="1"/>
  <c r="AV385" i="1"/>
  <c r="AT385" i="1"/>
  <c r="AR385" i="1"/>
  <c r="AQ385" i="1"/>
  <c r="BQ385" i="1" s="1"/>
  <c r="AP385" i="1"/>
  <c r="AO385" i="1"/>
  <c r="BN384" i="1"/>
  <c r="BM384" i="1"/>
  <c r="BJ384" i="1"/>
  <c r="BI384" i="1"/>
  <c r="BH384" i="1"/>
  <c r="BG384" i="1"/>
  <c r="BF384" i="1"/>
  <c r="BE384" i="1"/>
  <c r="BD384" i="1"/>
  <c r="BB384" i="1"/>
  <c r="BC384" i="1" s="1"/>
  <c r="BA384" i="1"/>
  <c r="AZ384" i="1"/>
  <c r="AY384" i="1"/>
  <c r="AX384" i="1"/>
  <c r="AW384" i="1"/>
  <c r="AV384" i="1"/>
  <c r="AT384" i="1"/>
  <c r="AR384" i="1"/>
  <c r="AQ384" i="1"/>
  <c r="BQ384" i="1" s="1"/>
  <c r="AP384" i="1"/>
  <c r="AO384" i="1"/>
  <c r="BN383" i="1"/>
  <c r="BM383" i="1"/>
  <c r="BJ383" i="1"/>
  <c r="BI383" i="1"/>
  <c r="BH383" i="1"/>
  <c r="BG383" i="1"/>
  <c r="BF383" i="1"/>
  <c r="BE383" i="1"/>
  <c r="BD383" i="1"/>
  <c r="BB383" i="1"/>
  <c r="BC383" i="1" s="1"/>
  <c r="BA383" i="1"/>
  <c r="AZ383" i="1"/>
  <c r="AY383" i="1"/>
  <c r="AX383" i="1"/>
  <c r="AW383" i="1"/>
  <c r="AV383" i="1"/>
  <c r="AT383" i="1"/>
  <c r="AR383" i="1"/>
  <c r="AQ383" i="1"/>
  <c r="BQ383" i="1" s="1"/>
  <c r="AP383" i="1"/>
  <c r="AO383" i="1"/>
  <c r="BN382" i="1"/>
  <c r="BM382" i="1"/>
  <c r="BJ382" i="1"/>
  <c r="BI382" i="1"/>
  <c r="BH382" i="1"/>
  <c r="BG382" i="1"/>
  <c r="BF382" i="1"/>
  <c r="BE382" i="1"/>
  <c r="BD382" i="1"/>
  <c r="BB382" i="1"/>
  <c r="BC382" i="1" s="1"/>
  <c r="BA382" i="1"/>
  <c r="AZ382" i="1"/>
  <c r="AY382" i="1"/>
  <c r="AX382" i="1"/>
  <c r="AW382" i="1"/>
  <c r="AV382" i="1"/>
  <c r="AT382" i="1"/>
  <c r="AR382" i="1"/>
  <c r="AQ382" i="1"/>
  <c r="BQ382" i="1" s="1"/>
  <c r="AP382" i="1"/>
  <c r="AO382" i="1"/>
  <c r="BN381" i="1"/>
  <c r="BM381" i="1"/>
  <c r="BJ381" i="1"/>
  <c r="BI381" i="1"/>
  <c r="BH381" i="1"/>
  <c r="BG381" i="1"/>
  <c r="BF381" i="1"/>
  <c r="BE381" i="1"/>
  <c r="BD381" i="1"/>
  <c r="BB381" i="1"/>
  <c r="BC381" i="1" s="1"/>
  <c r="BA381" i="1"/>
  <c r="AZ381" i="1"/>
  <c r="AY381" i="1"/>
  <c r="AX381" i="1"/>
  <c r="AW381" i="1"/>
  <c r="AV381" i="1"/>
  <c r="AT381" i="1"/>
  <c r="AR381" i="1"/>
  <c r="AQ381" i="1"/>
  <c r="BQ381" i="1" s="1"/>
  <c r="AP381" i="1"/>
  <c r="AO381" i="1"/>
  <c r="BN380" i="1"/>
  <c r="BM380" i="1"/>
  <c r="BJ380" i="1"/>
  <c r="BI380" i="1"/>
  <c r="BH380" i="1"/>
  <c r="BG380" i="1"/>
  <c r="BF380" i="1"/>
  <c r="BE380" i="1"/>
  <c r="BD380" i="1"/>
  <c r="BB380" i="1"/>
  <c r="BC380" i="1" s="1"/>
  <c r="BA380" i="1"/>
  <c r="AZ380" i="1"/>
  <c r="AY380" i="1"/>
  <c r="AX380" i="1"/>
  <c r="AW380" i="1"/>
  <c r="AV380" i="1"/>
  <c r="AT380" i="1"/>
  <c r="AR380" i="1"/>
  <c r="AQ380" i="1"/>
  <c r="BQ380" i="1" s="1"/>
  <c r="AP380" i="1"/>
  <c r="AO380" i="1"/>
  <c r="BN379" i="1"/>
  <c r="BM379" i="1"/>
  <c r="BJ379" i="1"/>
  <c r="BI379" i="1"/>
  <c r="BH379" i="1"/>
  <c r="BG379" i="1"/>
  <c r="BF379" i="1"/>
  <c r="BE379" i="1"/>
  <c r="BD379" i="1"/>
  <c r="BB379" i="1"/>
  <c r="BC379" i="1" s="1"/>
  <c r="BA379" i="1"/>
  <c r="AZ379" i="1"/>
  <c r="AY379" i="1"/>
  <c r="AX379" i="1"/>
  <c r="AW379" i="1"/>
  <c r="AV379" i="1"/>
  <c r="AT379" i="1"/>
  <c r="AR379" i="1"/>
  <c r="AQ379" i="1"/>
  <c r="BQ379" i="1" s="1"/>
  <c r="AP379" i="1"/>
  <c r="AO379" i="1"/>
  <c r="BN378" i="1"/>
  <c r="BM378" i="1"/>
  <c r="BJ378" i="1"/>
  <c r="BI378" i="1"/>
  <c r="BH378" i="1"/>
  <c r="BG378" i="1"/>
  <c r="BF378" i="1"/>
  <c r="BE378" i="1"/>
  <c r="BD378" i="1"/>
  <c r="BB378" i="1"/>
  <c r="BC378" i="1" s="1"/>
  <c r="BA378" i="1"/>
  <c r="AZ378" i="1"/>
  <c r="AY378" i="1"/>
  <c r="AX378" i="1"/>
  <c r="AW378" i="1"/>
  <c r="AV378" i="1"/>
  <c r="AT378" i="1"/>
  <c r="AR378" i="1"/>
  <c r="AQ378" i="1"/>
  <c r="BQ378" i="1" s="1"/>
  <c r="AP378" i="1"/>
  <c r="AO378" i="1"/>
  <c r="BN377" i="1"/>
  <c r="BM377" i="1"/>
  <c r="BJ377" i="1"/>
  <c r="BI377" i="1"/>
  <c r="BH377" i="1"/>
  <c r="BG377" i="1"/>
  <c r="BF377" i="1"/>
  <c r="BE377" i="1"/>
  <c r="BD377" i="1"/>
  <c r="BB377" i="1"/>
  <c r="BC377" i="1" s="1"/>
  <c r="BA377" i="1"/>
  <c r="AZ377" i="1"/>
  <c r="AY377" i="1"/>
  <c r="AX377" i="1"/>
  <c r="AW377" i="1"/>
  <c r="AV377" i="1"/>
  <c r="AT377" i="1"/>
  <c r="AR377" i="1"/>
  <c r="AQ377" i="1"/>
  <c r="BQ377" i="1" s="1"/>
  <c r="AP377" i="1"/>
  <c r="AO377" i="1"/>
  <c r="BN376" i="1"/>
  <c r="BM376" i="1"/>
  <c r="BJ376" i="1"/>
  <c r="BI376" i="1"/>
  <c r="BH376" i="1"/>
  <c r="BG376" i="1"/>
  <c r="BF376" i="1"/>
  <c r="BE376" i="1"/>
  <c r="BD376" i="1"/>
  <c r="BB376" i="1"/>
  <c r="BC376" i="1" s="1"/>
  <c r="BA376" i="1"/>
  <c r="AZ376" i="1"/>
  <c r="AY376" i="1"/>
  <c r="AX376" i="1"/>
  <c r="AW376" i="1"/>
  <c r="AV376" i="1"/>
  <c r="AT376" i="1"/>
  <c r="AR376" i="1"/>
  <c r="AQ376" i="1"/>
  <c r="BQ376" i="1" s="1"/>
  <c r="AP376" i="1"/>
  <c r="AO376" i="1"/>
  <c r="BN375" i="1"/>
  <c r="BM375" i="1"/>
  <c r="BJ375" i="1"/>
  <c r="BI375" i="1"/>
  <c r="BH375" i="1"/>
  <c r="BG375" i="1"/>
  <c r="BF375" i="1"/>
  <c r="BE375" i="1"/>
  <c r="BD375" i="1"/>
  <c r="BB375" i="1"/>
  <c r="BC375" i="1" s="1"/>
  <c r="BA375" i="1"/>
  <c r="AZ375" i="1"/>
  <c r="AY375" i="1"/>
  <c r="AX375" i="1"/>
  <c r="AW375" i="1"/>
  <c r="AV375" i="1"/>
  <c r="AT375" i="1"/>
  <c r="AR375" i="1"/>
  <c r="AQ375" i="1"/>
  <c r="BQ375" i="1" s="1"/>
  <c r="AP375" i="1"/>
  <c r="AO375" i="1"/>
  <c r="BN374" i="1"/>
  <c r="BM374" i="1"/>
  <c r="BJ374" i="1"/>
  <c r="BI374" i="1"/>
  <c r="BH374" i="1"/>
  <c r="BG374" i="1"/>
  <c r="BF374" i="1"/>
  <c r="BE374" i="1"/>
  <c r="BD374" i="1"/>
  <c r="BB374" i="1"/>
  <c r="BC374" i="1" s="1"/>
  <c r="BA374" i="1"/>
  <c r="AZ374" i="1"/>
  <c r="AY374" i="1"/>
  <c r="AX374" i="1"/>
  <c r="AW374" i="1"/>
  <c r="AV374" i="1"/>
  <c r="AT374" i="1"/>
  <c r="AR374" i="1"/>
  <c r="AQ374" i="1"/>
  <c r="BQ374" i="1" s="1"/>
  <c r="AP374" i="1"/>
  <c r="AO374" i="1"/>
  <c r="BN373" i="1"/>
  <c r="BM373" i="1"/>
  <c r="BJ373" i="1"/>
  <c r="BI373" i="1"/>
  <c r="BH373" i="1"/>
  <c r="BG373" i="1"/>
  <c r="BF373" i="1"/>
  <c r="BE373" i="1"/>
  <c r="BD373" i="1"/>
  <c r="BB373" i="1"/>
  <c r="BC373" i="1" s="1"/>
  <c r="BA373" i="1"/>
  <c r="AZ373" i="1"/>
  <c r="AY373" i="1"/>
  <c r="AX373" i="1"/>
  <c r="AW373" i="1"/>
  <c r="AV373" i="1"/>
  <c r="AT373" i="1"/>
  <c r="AR373" i="1"/>
  <c r="AQ373" i="1"/>
  <c r="BQ373" i="1" s="1"/>
  <c r="AP373" i="1"/>
  <c r="AO373" i="1"/>
  <c r="BN372" i="1"/>
  <c r="BM372" i="1"/>
  <c r="BJ372" i="1"/>
  <c r="BI372" i="1"/>
  <c r="BH372" i="1"/>
  <c r="BG372" i="1"/>
  <c r="BF372" i="1"/>
  <c r="BE372" i="1"/>
  <c r="BD372" i="1"/>
  <c r="BB372" i="1"/>
  <c r="BC372" i="1" s="1"/>
  <c r="BA372" i="1"/>
  <c r="AZ372" i="1"/>
  <c r="AY372" i="1"/>
  <c r="AX372" i="1"/>
  <c r="AW372" i="1"/>
  <c r="AV372" i="1"/>
  <c r="AT372" i="1"/>
  <c r="AR372" i="1"/>
  <c r="AQ372" i="1"/>
  <c r="BQ372" i="1" s="1"/>
  <c r="AP372" i="1"/>
  <c r="AO372" i="1"/>
  <c r="BN371" i="1"/>
  <c r="BM371" i="1"/>
  <c r="BJ371" i="1"/>
  <c r="BI371" i="1"/>
  <c r="BH371" i="1"/>
  <c r="BG371" i="1"/>
  <c r="BF371" i="1"/>
  <c r="BE371" i="1"/>
  <c r="BD371" i="1"/>
  <c r="BB371" i="1"/>
  <c r="BC371" i="1" s="1"/>
  <c r="BA371" i="1"/>
  <c r="AZ371" i="1"/>
  <c r="AY371" i="1"/>
  <c r="AX371" i="1"/>
  <c r="AW371" i="1"/>
  <c r="AV371" i="1"/>
  <c r="AT371" i="1"/>
  <c r="AR371" i="1"/>
  <c r="AQ371" i="1"/>
  <c r="BQ371" i="1" s="1"/>
  <c r="AP371" i="1"/>
  <c r="AO371" i="1"/>
  <c r="BN370" i="1"/>
  <c r="BM370" i="1"/>
  <c r="BJ370" i="1"/>
  <c r="BI370" i="1"/>
  <c r="BH370" i="1"/>
  <c r="BG370" i="1"/>
  <c r="BF370" i="1"/>
  <c r="BE370" i="1"/>
  <c r="BD370" i="1"/>
  <c r="BB370" i="1"/>
  <c r="BC370" i="1" s="1"/>
  <c r="BA370" i="1"/>
  <c r="AZ370" i="1"/>
  <c r="AY370" i="1"/>
  <c r="AX370" i="1"/>
  <c r="AW370" i="1"/>
  <c r="AV370" i="1"/>
  <c r="AT370" i="1"/>
  <c r="AR370" i="1"/>
  <c r="AQ370" i="1"/>
  <c r="BQ370" i="1" s="1"/>
  <c r="AP370" i="1"/>
  <c r="AO370" i="1"/>
  <c r="BN369" i="1"/>
  <c r="BM369" i="1"/>
  <c r="BJ369" i="1"/>
  <c r="BI369" i="1"/>
  <c r="BH369" i="1"/>
  <c r="BG369" i="1"/>
  <c r="BF369" i="1"/>
  <c r="BE369" i="1"/>
  <c r="BD369" i="1"/>
  <c r="BB369" i="1"/>
  <c r="BC369" i="1" s="1"/>
  <c r="BA369" i="1"/>
  <c r="AZ369" i="1"/>
  <c r="AY369" i="1"/>
  <c r="AX369" i="1"/>
  <c r="AW369" i="1"/>
  <c r="AV369" i="1"/>
  <c r="AT369" i="1"/>
  <c r="AR369" i="1"/>
  <c r="AQ369" i="1"/>
  <c r="BQ369" i="1" s="1"/>
  <c r="AP369" i="1"/>
  <c r="AO369" i="1"/>
  <c r="BN368" i="1"/>
  <c r="BM368" i="1"/>
  <c r="BJ368" i="1"/>
  <c r="BI368" i="1"/>
  <c r="BH368" i="1"/>
  <c r="BG368" i="1"/>
  <c r="BF368" i="1"/>
  <c r="BE368" i="1"/>
  <c r="BD368" i="1"/>
  <c r="BB368" i="1"/>
  <c r="BC368" i="1" s="1"/>
  <c r="BA368" i="1"/>
  <c r="AZ368" i="1"/>
  <c r="AY368" i="1"/>
  <c r="AX368" i="1"/>
  <c r="AW368" i="1"/>
  <c r="AV368" i="1"/>
  <c r="AT368" i="1"/>
  <c r="AR368" i="1"/>
  <c r="AQ368" i="1"/>
  <c r="BQ368" i="1" s="1"/>
  <c r="AP368" i="1"/>
  <c r="AO368" i="1"/>
  <c r="BN367" i="1"/>
  <c r="BM367" i="1"/>
  <c r="BJ367" i="1"/>
  <c r="BI367" i="1"/>
  <c r="BH367" i="1"/>
  <c r="BG367" i="1"/>
  <c r="BF367" i="1"/>
  <c r="BE367" i="1"/>
  <c r="BD367" i="1"/>
  <c r="BB367" i="1"/>
  <c r="BC367" i="1" s="1"/>
  <c r="BA367" i="1"/>
  <c r="AZ367" i="1"/>
  <c r="AY367" i="1"/>
  <c r="AX367" i="1"/>
  <c r="AW367" i="1"/>
  <c r="AV367" i="1"/>
  <c r="AT367" i="1"/>
  <c r="AR367" i="1"/>
  <c r="AQ367" i="1"/>
  <c r="BQ367" i="1" s="1"/>
  <c r="AP367" i="1"/>
  <c r="AO367" i="1"/>
  <c r="BN366" i="1"/>
  <c r="BM366" i="1"/>
  <c r="BJ366" i="1"/>
  <c r="BI366" i="1"/>
  <c r="BH366" i="1"/>
  <c r="BG366" i="1"/>
  <c r="BF366" i="1"/>
  <c r="BE366" i="1"/>
  <c r="BD366" i="1"/>
  <c r="BB366" i="1"/>
  <c r="BC366" i="1" s="1"/>
  <c r="BA366" i="1"/>
  <c r="AZ366" i="1"/>
  <c r="AY366" i="1"/>
  <c r="AX366" i="1"/>
  <c r="AW366" i="1"/>
  <c r="AV366" i="1"/>
  <c r="AT366" i="1"/>
  <c r="AR366" i="1"/>
  <c r="AQ366" i="1"/>
  <c r="BQ366" i="1" s="1"/>
  <c r="AP366" i="1"/>
  <c r="AO366" i="1"/>
  <c r="BN365" i="1"/>
  <c r="BM365" i="1"/>
  <c r="BJ365" i="1"/>
  <c r="BI365" i="1"/>
  <c r="BH365" i="1"/>
  <c r="BG365" i="1"/>
  <c r="BF365" i="1"/>
  <c r="BE365" i="1"/>
  <c r="BD365" i="1"/>
  <c r="BB365" i="1"/>
  <c r="BC365" i="1" s="1"/>
  <c r="BA365" i="1"/>
  <c r="AZ365" i="1"/>
  <c r="AY365" i="1"/>
  <c r="AX365" i="1"/>
  <c r="AW365" i="1"/>
  <c r="AV365" i="1"/>
  <c r="AT365" i="1"/>
  <c r="AR365" i="1"/>
  <c r="AQ365" i="1"/>
  <c r="BQ365" i="1" s="1"/>
  <c r="AP365" i="1"/>
  <c r="AO365" i="1"/>
  <c r="BN364" i="1"/>
  <c r="BM364" i="1"/>
  <c r="BJ364" i="1"/>
  <c r="BI364" i="1"/>
  <c r="BH364" i="1"/>
  <c r="BG364" i="1"/>
  <c r="BF364" i="1"/>
  <c r="BE364" i="1"/>
  <c r="BD364" i="1"/>
  <c r="BB364" i="1"/>
  <c r="BC364" i="1" s="1"/>
  <c r="BA364" i="1"/>
  <c r="AZ364" i="1"/>
  <c r="AY364" i="1"/>
  <c r="AX364" i="1"/>
  <c r="AW364" i="1"/>
  <c r="AV364" i="1"/>
  <c r="AT364" i="1"/>
  <c r="AR364" i="1"/>
  <c r="AQ364" i="1"/>
  <c r="BQ364" i="1" s="1"/>
  <c r="AP364" i="1"/>
  <c r="AO364" i="1"/>
  <c r="BN363" i="1"/>
  <c r="BM363" i="1"/>
  <c r="BJ363" i="1"/>
  <c r="BI363" i="1"/>
  <c r="BH363" i="1"/>
  <c r="BG363" i="1"/>
  <c r="BF363" i="1"/>
  <c r="BE363" i="1"/>
  <c r="BD363" i="1"/>
  <c r="BB363" i="1"/>
  <c r="BC363" i="1" s="1"/>
  <c r="BA363" i="1"/>
  <c r="AZ363" i="1"/>
  <c r="AY363" i="1"/>
  <c r="AX363" i="1"/>
  <c r="AW363" i="1"/>
  <c r="AV363" i="1"/>
  <c r="AT363" i="1"/>
  <c r="AR363" i="1"/>
  <c r="AQ363" i="1"/>
  <c r="BQ363" i="1" s="1"/>
  <c r="AP363" i="1"/>
  <c r="AO363" i="1"/>
  <c r="BN362" i="1"/>
  <c r="BM362" i="1"/>
  <c r="BJ362" i="1"/>
  <c r="BI362" i="1"/>
  <c r="BH362" i="1"/>
  <c r="BG362" i="1"/>
  <c r="BF362" i="1"/>
  <c r="BE362" i="1"/>
  <c r="BD362" i="1"/>
  <c r="BB362" i="1"/>
  <c r="BC362" i="1" s="1"/>
  <c r="BA362" i="1"/>
  <c r="AZ362" i="1"/>
  <c r="AY362" i="1"/>
  <c r="AX362" i="1"/>
  <c r="AW362" i="1"/>
  <c r="AV362" i="1"/>
  <c r="AT362" i="1"/>
  <c r="AR362" i="1"/>
  <c r="AQ362" i="1"/>
  <c r="BQ362" i="1" s="1"/>
  <c r="AP362" i="1"/>
  <c r="AO362" i="1"/>
  <c r="BN361" i="1"/>
  <c r="BM361" i="1"/>
  <c r="BJ361" i="1"/>
  <c r="BI361" i="1"/>
  <c r="BH361" i="1"/>
  <c r="BG361" i="1"/>
  <c r="BF361" i="1"/>
  <c r="BE361" i="1"/>
  <c r="BD361" i="1"/>
  <c r="BB361" i="1"/>
  <c r="BC361" i="1" s="1"/>
  <c r="BA361" i="1"/>
  <c r="AZ361" i="1"/>
  <c r="AY361" i="1"/>
  <c r="AX361" i="1"/>
  <c r="AW361" i="1"/>
  <c r="AV361" i="1"/>
  <c r="AT361" i="1"/>
  <c r="AR361" i="1"/>
  <c r="AQ361" i="1"/>
  <c r="BQ361" i="1" s="1"/>
  <c r="AP361" i="1"/>
  <c r="AO361" i="1"/>
  <c r="BN360" i="1"/>
  <c r="BM360" i="1"/>
  <c r="BJ360" i="1"/>
  <c r="BI360" i="1"/>
  <c r="BH360" i="1"/>
  <c r="BG360" i="1"/>
  <c r="BF360" i="1"/>
  <c r="BE360" i="1"/>
  <c r="BD360" i="1"/>
  <c r="BB360" i="1"/>
  <c r="BC360" i="1" s="1"/>
  <c r="BA360" i="1"/>
  <c r="AZ360" i="1"/>
  <c r="AY360" i="1"/>
  <c r="AX360" i="1"/>
  <c r="AW360" i="1"/>
  <c r="AV360" i="1"/>
  <c r="AT360" i="1"/>
  <c r="AR360" i="1"/>
  <c r="AQ360" i="1"/>
  <c r="BQ360" i="1" s="1"/>
  <c r="AP360" i="1"/>
  <c r="AO360" i="1"/>
  <c r="BN359" i="1"/>
  <c r="BM359" i="1"/>
  <c r="BJ359" i="1"/>
  <c r="BI359" i="1"/>
  <c r="BH359" i="1"/>
  <c r="BG359" i="1"/>
  <c r="BF359" i="1"/>
  <c r="BE359" i="1"/>
  <c r="BD359" i="1"/>
  <c r="BB359" i="1"/>
  <c r="BC359" i="1" s="1"/>
  <c r="BA359" i="1"/>
  <c r="AZ359" i="1"/>
  <c r="AY359" i="1"/>
  <c r="AX359" i="1"/>
  <c r="AW359" i="1"/>
  <c r="AV359" i="1"/>
  <c r="AT359" i="1"/>
  <c r="AR359" i="1"/>
  <c r="AQ359" i="1"/>
  <c r="BQ359" i="1" s="1"/>
  <c r="AP359" i="1"/>
  <c r="AO359" i="1"/>
  <c r="BN358" i="1"/>
  <c r="BM358" i="1"/>
  <c r="BJ358" i="1"/>
  <c r="BI358" i="1"/>
  <c r="BH358" i="1"/>
  <c r="BG358" i="1"/>
  <c r="BF358" i="1"/>
  <c r="BE358" i="1"/>
  <c r="BD358" i="1"/>
  <c r="BB358" i="1"/>
  <c r="BC358" i="1" s="1"/>
  <c r="BA358" i="1"/>
  <c r="AZ358" i="1"/>
  <c r="AY358" i="1"/>
  <c r="AX358" i="1"/>
  <c r="AW358" i="1"/>
  <c r="AV358" i="1"/>
  <c r="AT358" i="1"/>
  <c r="AR358" i="1"/>
  <c r="AQ358" i="1"/>
  <c r="BQ358" i="1" s="1"/>
  <c r="AP358" i="1"/>
  <c r="AO358" i="1"/>
  <c r="BN357" i="1"/>
  <c r="BM357" i="1"/>
  <c r="BJ357" i="1"/>
  <c r="BI357" i="1"/>
  <c r="BH357" i="1"/>
  <c r="BG357" i="1"/>
  <c r="BF357" i="1"/>
  <c r="BE357" i="1"/>
  <c r="BD357" i="1"/>
  <c r="BB357" i="1"/>
  <c r="BC357" i="1" s="1"/>
  <c r="BA357" i="1"/>
  <c r="AZ357" i="1"/>
  <c r="AY357" i="1"/>
  <c r="AX357" i="1"/>
  <c r="AW357" i="1"/>
  <c r="AV357" i="1"/>
  <c r="AT357" i="1"/>
  <c r="AR357" i="1"/>
  <c r="AQ357" i="1"/>
  <c r="BQ357" i="1" s="1"/>
  <c r="AP357" i="1"/>
  <c r="AO357" i="1"/>
  <c r="BN356" i="1"/>
  <c r="BM356" i="1"/>
  <c r="BJ356" i="1"/>
  <c r="BI356" i="1"/>
  <c r="BH356" i="1"/>
  <c r="BG356" i="1"/>
  <c r="BF356" i="1"/>
  <c r="BE356" i="1"/>
  <c r="BD356" i="1"/>
  <c r="BB356" i="1"/>
  <c r="BC356" i="1" s="1"/>
  <c r="BA356" i="1"/>
  <c r="AZ356" i="1"/>
  <c r="AY356" i="1"/>
  <c r="AX356" i="1"/>
  <c r="AW356" i="1"/>
  <c r="AV356" i="1"/>
  <c r="AT356" i="1"/>
  <c r="AR356" i="1"/>
  <c r="AQ356" i="1"/>
  <c r="BQ356" i="1" s="1"/>
  <c r="AP356" i="1"/>
  <c r="AO356" i="1"/>
  <c r="BN355" i="1"/>
  <c r="BM355" i="1"/>
  <c r="BJ355" i="1"/>
  <c r="BI355" i="1"/>
  <c r="BH355" i="1"/>
  <c r="BG355" i="1"/>
  <c r="BF355" i="1"/>
  <c r="BE355" i="1"/>
  <c r="BD355" i="1"/>
  <c r="BB355" i="1"/>
  <c r="BC355" i="1" s="1"/>
  <c r="BA355" i="1"/>
  <c r="AZ355" i="1"/>
  <c r="AY355" i="1"/>
  <c r="AX355" i="1"/>
  <c r="AW355" i="1"/>
  <c r="AV355" i="1"/>
  <c r="AT355" i="1"/>
  <c r="AR355" i="1"/>
  <c r="AQ355" i="1"/>
  <c r="BQ355" i="1" s="1"/>
  <c r="AP355" i="1"/>
  <c r="AO355" i="1"/>
  <c r="BN354" i="1"/>
  <c r="BM354" i="1"/>
  <c r="BJ354" i="1"/>
  <c r="BI354" i="1"/>
  <c r="BH354" i="1"/>
  <c r="BG354" i="1"/>
  <c r="BF354" i="1"/>
  <c r="BE354" i="1"/>
  <c r="BD354" i="1"/>
  <c r="BB354" i="1"/>
  <c r="BC354" i="1" s="1"/>
  <c r="BA354" i="1"/>
  <c r="AZ354" i="1"/>
  <c r="AY354" i="1"/>
  <c r="AX354" i="1"/>
  <c r="AW354" i="1"/>
  <c r="AV354" i="1"/>
  <c r="AT354" i="1"/>
  <c r="AR354" i="1"/>
  <c r="AQ354" i="1"/>
  <c r="BQ354" i="1" s="1"/>
  <c r="AP354" i="1"/>
  <c r="AO354" i="1"/>
  <c r="BN353" i="1"/>
  <c r="BM353" i="1"/>
  <c r="BJ353" i="1"/>
  <c r="BI353" i="1"/>
  <c r="BH353" i="1"/>
  <c r="BG353" i="1"/>
  <c r="BF353" i="1"/>
  <c r="BE353" i="1"/>
  <c r="BD353" i="1"/>
  <c r="BB353" i="1"/>
  <c r="BC353" i="1" s="1"/>
  <c r="BA353" i="1"/>
  <c r="AZ353" i="1"/>
  <c r="AY353" i="1"/>
  <c r="AX353" i="1"/>
  <c r="AW353" i="1"/>
  <c r="AV353" i="1"/>
  <c r="AT353" i="1"/>
  <c r="AR353" i="1"/>
  <c r="AQ353" i="1"/>
  <c r="BQ353" i="1" s="1"/>
  <c r="AP353" i="1"/>
  <c r="AO353" i="1"/>
  <c r="BN352" i="1"/>
  <c r="BM352" i="1"/>
  <c r="BJ352" i="1"/>
  <c r="BI352" i="1"/>
  <c r="BH352" i="1"/>
  <c r="BG352" i="1"/>
  <c r="BF352" i="1"/>
  <c r="BE352" i="1"/>
  <c r="BD352" i="1"/>
  <c r="BB352" i="1"/>
  <c r="BC352" i="1" s="1"/>
  <c r="BA352" i="1"/>
  <c r="AZ352" i="1"/>
  <c r="AY352" i="1"/>
  <c r="AX352" i="1"/>
  <c r="AW352" i="1"/>
  <c r="AV352" i="1"/>
  <c r="AT352" i="1"/>
  <c r="AR352" i="1"/>
  <c r="AQ352" i="1"/>
  <c r="BQ352" i="1" s="1"/>
  <c r="AP352" i="1"/>
  <c r="AO352" i="1"/>
  <c r="BN351" i="1"/>
  <c r="BM351" i="1"/>
  <c r="BJ351" i="1"/>
  <c r="BI351" i="1"/>
  <c r="BH351" i="1"/>
  <c r="BG351" i="1"/>
  <c r="BF351" i="1"/>
  <c r="BE351" i="1"/>
  <c r="BD351" i="1"/>
  <c r="BB351" i="1"/>
  <c r="BC351" i="1" s="1"/>
  <c r="BA351" i="1"/>
  <c r="AZ351" i="1"/>
  <c r="AY351" i="1"/>
  <c r="AX351" i="1"/>
  <c r="AW351" i="1"/>
  <c r="AV351" i="1"/>
  <c r="AT351" i="1"/>
  <c r="AR351" i="1"/>
  <c r="AQ351" i="1"/>
  <c r="BQ351" i="1" s="1"/>
  <c r="AP351" i="1"/>
  <c r="AO351" i="1"/>
  <c r="BN350" i="1"/>
  <c r="BM350" i="1"/>
  <c r="BJ350" i="1"/>
  <c r="BI350" i="1"/>
  <c r="BH350" i="1"/>
  <c r="BG350" i="1"/>
  <c r="BF350" i="1"/>
  <c r="BE350" i="1"/>
  <c r="BD350" i="1"/>
  <c r="BB350" i="1"/>
  <c r="BC350" i="1" s="1"/>
  <c r="BA350" i="1"/>
  <c r="AZ350" i="1"/>
  <c r="AY350" i="1"/>
  <c r="AX350" i="1"/>
  <c r="AW350" i="1"/>
  <c r="AV350" i="1"/>
  <c r="AT350" i="1"/>
  <c r="AR350" i="1"/>
  <c r="AQ350" i="1"/>
  <c r="BQ350" i="1" s="1"/>
  <c r="AP350" i="1"/>
  <c r="AO350" i="1"/>
  <c r="BN349" i="1"/>
  <c r="BM349" i="1"/>
  <c r="BJ349" i="1"/>
  <c r="BI349" i="1"/>
  <c r="BH349" i="1"/>
  <c r="BG349" i="1"/>
  <c r="BF349" i="1"/>
  <c r="BE349" i="1"/>
  <c r="BD349" i="1"/>
  <c r="BB349" i="1"/>
  <c r="BC349" i="1" s="1"/>
  <c r="BA349" i="1"/>
  <c r="AZ349" i="1"/>
  <c r="AY349" i="1"/>
  <c r="AX349" i="1"/>
  <c r="AW349" i="1"/>
  <c r="AV349" i="1"/>
  <c r="AT349" i="1"/>
  <c r="AR349" i="1"/>
  <c r="AQ349" i="1"/>
  <c r="BQ349" i="1" s="1"/>
  <c r="AP349" i="1"/>
  <c r="AO349" i="1"/>
  <c r="BN348" i="1"/>
  <c r="BM348" i="1"/>
  <c r="BJ348" i="1"/>
  <c r="BI348" i="1"/>
  <c r="BH348" i="1"/>
  <c r="BG348" i="1"/>
  <c r="BF348" i="1"/>
  <c r="BE348" i="1"/>
  <c r="BD348" i="1"/>
  <c r="BB348" i="1"/>
  <c r="BC348" i="1" s="1"/>
  <c r="BA348" i="1"/>
  <c r="AZ348" i="1"/>
  <c r="AY348" i="1"/>
  <c r="AX348" i="1"/>
  <c r="AW348" i="1"/>
  <c r="AV348" i="1"/>
  <c r="AT348" i="1"/>
  <c r="AR348" i="1"/>
  <c r="AQ348" i="1"/>
  <c r="BQ348" i="1" s="1"/>
  <c r="AP348" i="1"/>
  <c r="AO348" i="1"/>
  <c r="BN347" i="1"/>
  <c r="BM347" i="1"/>
  <c r="BJ347" i="1"/>
  <c r="BI347" i="1"/>
  <c r="BH347" i="1"/>
  <c r="BG347" i="1"/>
  <c r="BF347" i="1"/>
  <c r="BE347" i="1"/>
  <c r="BD347" i="1"/>
  <c r="BB347" i="1"/>
  <c r="BC347" i="1" s="1"/>
  <c r="BA347" i="1"/>
  <c r="AZ347" i="1"/>
  <c r="AY347" i="1"/>
  <c r="AX347" i="1"/>
  <c r="AW347" i="1"/>
  <c r="AV347" i="1"/>
  <c r="AT347" i="1"/>
  <c r="AR347" i="1"/>
  <c r="AQ347" i="1"/>
  <c r="BQ347" i="1" s="1"/>
  <c r="AP347" i="1"/>
  <c r="AO347" i="1"/>
  <c r="BN346" i="1"/>
  <c r="BM346" i="1"/>
  <c r="BJ346" i="1"/>
  <c r="BI346" i="1"/>
  <c r="BH346" i="1"/>
  <c r="BG346" i="1"/>
  <c r="BF346" i="1"/>
  <c r="BE346" i="1"/>
  <c r="BD346" i="1"/>
  <c r="BB346" i="1"/>
  <c r="BC346" i="1" s="1"/>
  <c r="BA346" i="1"/>
  <c r="AZ346" i="1"/>
  <c r="AY346" i="1"/>
  <c r="AX346" i="1"/>
  <c r="AW346" i="1"/>
  <c r="AV346" i="1"/>
  <c r="AT346" i="1"/>
  <c r="AR346" i="1"/>
  <c r="AQ346" i="1"/>
  <c r="BQ346" i="1" s="1"/>
  <c r="AP346" i="1"/>
  <c r="AO346" i="1"/>
  <c r="BN345" i="1"/>
  <c r="BM345" i="1"/>
  <c r="BJ345" i="1"/>
  <c r="BI345" i="1"/>
  <c r="BH345" i="1"/>
  <c r="BG345" i="1"/>
  <c r="BF345" i="1"/>
  <c r="BE345" i="1"/>
  <c r="BD345" i="1"/>
  <c r="BB345" i="1"/>
  <c r="BC345" i="1" s="1"/>
  <c r="BA345" i="1"/>
  <c r="AZ345" i="1"/>
  <c r="AY345" i="1"/>
  <c r="AX345" i="1"/>
  <c r="AW345" i="1"/>
  <c r="AV345" i="1"/>
  <c r="AT345" i="1"/>
  <c r="AR345" i="1"/>
  <c r="AQ345" i="1"/>
  <c r="BQ345" i="1" s="1"/>
  <c r="AP345" i="1"/>
  <c r="AO345" i="1"/>
  <c r="BN344" i="1"/>
  <c r="BM344" i="1"/>
  <c r="BJ344" i="1"/>
  <c r="BI344" i="1"/>
  <c r="BH344" i="1"/>
  <c r="BG344" i="1"/>
  <c r="BF344" i="1"/>
  <c r="BE344" i="1"/>
  <c r="BD344" i="1"/>
  <c r="BB344" i="1"/>
  <c r="BC344" i="1" s="1"/>
  <c r="BA344" i="1"/>
  <c r="AZ344" i="1"/>
  <c r="AY344" i="1"/>
  <c r="AX344" i="1"/>
  <c r="AW344" i="1"/>
  <c r="AV344" i="1"/>
  <c r="AT344" i="1"/>
  <c r="AR344" i="1"/>
  <c r="AQ344" i="1"/>
  <c r="BQ344" i="1" s="1"/>
  <c r="AP344" i="1"/>
  <c r="AO344" i="1"/>
  <c r="BN343" i="1"/>
  <c r="BM343" i="1"/>
  <c r="BJ343" i="1"/>
  <c r="BI343" i="1"/>
  <c r="BH343" i="1"/>
  <c r="BG343" i="1"/>
  <c r="BF343" i="1"/>
  <c r="BE343" i="1"/>
  <c r="BD343" i="1"/>
  <c r="BB343" i="1"/>
  <c r="BC343" i="1" s="1"/>
  <c r="BA343" i="1"/>
  <c r="AZ343" i="1"/>
  <c r="AY343" i="1"/>
  <c r="AX343" i="1"/>
  <c r="AW343" i="1"/>
  <c r="AV343" i="1"/>
  <c r="AT343" i="1"/>
  <c r="AR343" i="1"/>
  <c r="AQ343" i="1"/>
  <c r="BQ343" i="1" s="1"/>
  <c r="AP343" i="1"/>
  <c r="AO343" i="1"/>
  <c r="BN342" i="1"/>
  <c r="BM342" i="1"/>
  <c r="BJ342" i="1"/>
  <c r="BI342" i="1"/>
  <c r="BH342" i="1"/>
  <c r="BG342" i="1"/>
  <c r="BF342" i="1"/>
  <c r="BE342" i="1"/>
  <c r="BD342" i="1"/>
  <c r="BB342" i="1"/>
  <c r="BC342" i="1" s="1"/>
  <c r="BA342" i="1"/>
  <c r="AZ342" i="1"/>
  <c r="AY342" i="1"/>
  <c r="AX342" i="1"/>
  <c r="AW342" i="1"/>
  <c r="AV342" i="1"/>
  <c r="AT342" i="1"/>
  <c r="AR342" i="1"/>
  <c r="AQ342" i="1"/>
  <c r="BQ342" i="1" s="1"/>
  <c r="AP342" i="1"/>
  <c r="AO342" i="1"/>
  <c r="BN341" i="1"/>
  <c r="BM341" i="1"/>
  <c r="BJ341" i="1"/>
  <c r="BI341" i="1"/>
  <c r="BH341" i="1"/>
  <c r="BG341" i="1"/>
  <c r="BF341" i="1"/>
  <c r="BE341" i="1"/>
  <c r="BD341" i="1"/>
  <c r="BB341" i="1"/>
  <c r="BC341" i="1" s="1"/>
  <c r="BA341" i="1"/>
  <c r="AZ341" i="1"/>
  <c r="AY341" i="1"/>
  <c r="AX341" i="1"/>
  <c r="AW341" i="1"/>
  <c r="AV341" i="1"/>
  <c r="AT341" i="1"/>
  <c r="AR341" i="1"/>
  <c r="AQ341" i="1"/>
  <c r="BQ341" i="1" s="1"/>
  <c r="AP341" i="1"/>
  <c r="AO341" i="1"/>
  <c r="BN340" i="1"/>
  <c r="BM340" i="1"/>
  <c r="BJ340" i="1"/>
  <c r="BI340" i="1"/>
  <c r="BH340" i="1"/>
  <c r="BG340" i="1"/>
  <c r="BF340" i="1"/>
  <c r="BE340" i="1"/>
  <c r="BD340" i="1"/>
  <c r="BB340" i="1"/>
  <c r="BC340" i="1" s="1"/>
  <c r="BA340" i="1"/>
  <c r="AZ340" i="1"/>
  <c r="AY340" i="1"/>
  <c r="AX340" i="1"/>
  <c r="AW340" i="1"/>
  <c r="AV340" i="1"/>
  <c r="AT340" i="1"/>
  <c r="AR340" i="1"/>
  <c r="AQ340" i="1"/>
  <c r="BQ340" i="1" s="1"/>
  <c r="AP340" i="1"/>
  <c r="AO340" i="1"/>
  <c r="BN339" i="1"/>
  <c r="BM339" i="1"/>
  <c r="BJ339" i="1"/>
  <c r="BI339" i="1"/>
  <c r="BH339" i="1"/>
  <c r="BG339" i="1"/>
  <c r="BF339" i="1"/>
  <c r="BE339" i="1"/>
  <c r="BD339" i="1"/>
  <c r="BB339" i="1"/>
  <c r="BC339" i="1" s="1"/>
  <c r="BA339" i="1"/>
  <c r="AZ339" i="1"/>
  <c r="AY339" i="1"/>
  <c r="AX339" i="1"/>
  <c r="AW339" i="1"/>
  <c r="AV339" i="1"/>
  <c r="AT339" i="1"/>
  <c r="AR339" i="1"/>
  <c r="AQ339" i="1"/>
  <c r="BQ339" i="1" s="1"/>
  <c r="AP339" i="1"/>
  <c r="AO339" i="1"/>
  <c r="BN338" i="1"/>
  <c r="BM338" i="1"/>
  <c r="BJ338" i="1"/>
  <c r="BI338" i="1"/>
  <c r="BH338" i="1"/>
  <c r="BG338" i="1"/>
  <c r="BF338" i="1"/>
  <c r="BE338" i="1"/>
  <c r="BD338" i="1"/>
  <c r="BB338" i="1"/>
  <c r="BC338" i="1" s="1"/>
  <c r="BA338" i="1"/>
  <c r="AZ338" i="1"/>
  <c r="AY338" i="1"/>
  <c r="AX338" i="1"/>
  <c r="AW338" i="1"/>
  <c r="AV338" i="1"/>
  <c r="AT338" i="1"/>
  <c r="AR338" i="1"/>
  <c r="AQ338" i="1"/>
  <c r="BQ338" i="1" s="1"/>
  <c r="AP338" i="1"/>
  <c r="AO338" i="1"/>
  <c r="BN337" i="1"/>
  <c r="BM337" i="1"/>
  <c r="BJ337" i="1"/>
  <c r="BI337" i="1"/>
  <c r="BH337" i="1"/>
  <c r="BG337" i="1"/>
  <c r="BF337" i="1"/>
  <c r="BE337" i="1"/>
  <c r="BD337" i="1"/>
  <c r="BB337" i="1"/>
  <c r="BC337" i="1" s="1"/>
  <c r="BA337" i="1"/>
  <c r="AZ337" i="1"/>
  <c r="AY337" i="1"/>
  <c r="AX337" i="1"/>
  <c r="AW337" i="1"/>
  <c r="AV337" i="1"/>
  <c r="AT337" i="1"/>
  <c r="AR337" i="1"/>
  <c r="AQ337" i="1"/>
  <c r="BQ337" i="1" s="1"/>
  <c r="AP337" i="1"/>
  <c r="AO337" i="1"/>
  <c r="BN336" i="1"/>
  <c r="BM336" i="1"/>
  <c r="BJ336" i="1"/>
  <c r="BI336" i="1"/>
  <c r="BH336" i="1"/>
  <c r="BG336" i="1"/>
  <c r="BF336" i="1"/>
  <c r="BE336" i="1"/>
  <c r="BD336" i="1"/>
  <c r="BB336" i="1"/>
  <c r="BC336" i="1" s="1"/>
  <c r="BA336" i="1"/>
  <c r="AZ336" i="1"/>
  <c r="AY336" i="1"/>
  <c r="AX336" i="1"/>
  <c r="AW336" i="1"/>
  <c r="AV336" i="1"/>
  <c r="AT336" i="1"/>
  <c r="AR336" i="1"/>
  <c r="AQ336" i="1"/>
  <c r="BQ336" i="1" s="1"/>
  <c r="AP336" i="1"/>
  <c r="AO336" i="1"/>
  <c r="BN335" i="1"/>
  <c r="BM335" i="1"/>
  <c r="BJ335" i="1"/>
  <c r="BI335" i="1"/>
  <c r="BH335" i="1"/>
  <c r="BG335" i="1"/>
  <c r="BF335" i="1"/>
  <c r="BE335" i="1"/>
  <c r="BD335" i="1"/>
  <c r="BB335" i="1"/>
  <c r="BC335" i="1" s="1"/>
  <c r="BA335" i="1"/>
  <c r="AZ335" i="1"/>
  <c r="AY335" i="1"/>
  <c r="AX335" i="1"/>
  <c r="AW335" i="1"/>
  <c r="AV335" i="1"/>
  <c r="AT335" i="1"/>
  <c r="AR335" i="1"/>
  <c r="AQ335" i="1"/>
  <c r="BQ335" i="1" s="1"/>
  <c r="AP335" i="1"/>
  <c r="AO335" i="1"/>
  <c r="BN334" i="1"/>
  <c r="BM334" i="1"/>
  <c r="BJ334" i="1"/>
  <c r="BI334" i="1"/>
  <c r="BH334" i="1"/>
  <c r="BG334" i="1"/>
  <c r="BF334" i="1"/>
  <c r="BE334" i="1"/>
  <c r="BD334" i="1"/>
  <c r="BB334" i="1"/>
  <c r="BC334" i="1" s="1"/>
  <c r="BA334" i="1"/>
  <c r="AZ334" i="1"/>
  <c r="AY334" i="1"/>
  <c r="AX334" i="1"/>
  <c r="AW334" i="1"/>
  <c r="AV334" i="1"/>
  <c r="AT334" i="1"/>
  <c r="AR334" i="1"/>
  <c r="AQ334" i="1"/>
  <c r="BQ334" i="1" s="1"/>
  <c r="AP334" i="1"/>
  <c r="AO334" i="1"/>
  <c r="BN333" i="1"/>
  <c r="BM333" i="1"/>
  <c r="BJ333" i="1"/>
  <c r="BI333" i="1"/>
  <c r="BH333" i="1"/>
  <c r="BG333" i="1"/>
  <c r="BF333" i="1"/>
  <c r="BE333" i="1"/>
  <c r="BD333" i="1"/>
  <c r="BB333" i="1"/>
  <c r="BC333" i="1" s="1"/>
  <c r="BA333" i="1"/>
  <c r="AZ333" i="1"/>
  <c r="AY333" i="1"/>
  <c r="AX333" i="1"/>
  <c r="AW333" i="1"/>
  <c r="AV333" i="1"/>
  <c r="AT333" i="1"/>
  <c r="AR333" i="1"/>
  <c r="AQ333" i="1"/>
  <c r="BQ333" i="1" s="1"/>
  <c r="AP333" i="1"/>
  <c r="AO333" i="1"/>
  <c r="BN332" i="1"/>
  <c r="BM332" i="1"/>
  <c r="BJ332" i="1"/>
  <c r="BI332" i="1"/>
  <c r="BH332" i="1"/>
  <c r="BG332" i="1"/>
  <c r="BF332" i="1"/>
  <c r="BE332" i="1"/>
  <c r="BD332" i="1"/>
  <c r="BB332" i="1"/>
  <c r="BC332" i="1" s="1"/>
  <c r="BA332" i="1"/>
  <c r="AZ332" i="1"/>
  <c r="AY332" i="1"/>
  <c r="AX332" i="1"/>
  <c r="AW332" i="1"/>
  <c r="AV332" i="1"/>
  <c r="AT332" i="1"/>
  <c r="AR332" i="1"/>
  <c r="AQ332" i="1"/>
  <c r="BQ332" i="1" s="1"/>
  <c r="AP332" i="1"/>
  <c r="AO332" i="1"/>
  <c r="BN331" i="1"/>
  <c r="BM331" i="1"/>
  <c r="BJ331" i="1"/>
  <c r="BI331" i="1"/>
  <c r="BH331" i="1"/>
  <c r="BG331" i="1"/>
  <c r="BF331" i="1"/>
  <c r="BE331" i="1"/>
  <c r="BD331" i="1"/>
  <c r="BB331" i="1"/>
  <c r="BC331" i="1" s="1"/>
  <c r="BA331" i="1"/>
  <c r="AZ331" i="1"/>
  <c r="AY331" i="1"/>
  <c r="AX331" i="1"/>
  <c r="AW331" i="1"/>
  <c r="AV331" i="1"/>
  <c r="AT331" i="1"/>
  <c r="AR331" i="1"/>
  <c r="AQ331" i="1"/>
  <c r="BQ331" i="1" s="1"/>
  <c r="AP331" i="1"/>
  <c r="AO331" i="1"/>
  <c r="BN330" i="1"/>
  <c r="BM330" i="1"/>
  <c r="BJ330" i="1"/>
  <c r="BI330" i="1"/>
  <c r="BH330" i="1"/>
  <c r="BG330" i="1"/>
  <c r="BF330" i="1"/>
  <c r="BE330" i="1"/>
  <c r="BD330" i="1"/>
  <c r="BB330" i="1"/>
  <c r="BC330" i="1" s="1"/>
  <c r="BA330" i="1"/>
  <c r="AZ330" i="1"/>
  <c r="AY330" i="1"/>
  <c r="AX330" i="1"/>
  <c r="AW330" i="1"/>
  <c r="AV330" i="1"/>
  <c r="AT330" i="1"/>
  <c r="AR330" i="1"/>
  <c r="AQ330" i="1"/>
  <c r="BQ330" i="1" s="1"/>
  <c r="AP330" i="1"/>
  <c r="AO330" i="1"/>
  <c r="BN329" i="1"/>
  <c r="BM329" i="1"/>
  <c r="BJ329" i="1"/>
  <c r="BI329" i="1"/>
  <c r="BH329" i="1"/>
  <c r="BG329" i="1"/>
  <c r="BF329" i="1"/>
  <c r="BE329" i="1"/>
  <c r="BD329" i="1"/>
  <c r="BB329" i="1"/>
  <c r="BC329" i="1" s="1"/>
  <c r="BA329" i="1"/>
  <c r="AZ329" i="1"/>
  <c r="AY329" i="1"/>
  <c r="AX329" i="1"/>
  <c r="AW329" i="1"/>
  <c r="AV329" i="1"/>
  <c r="AT329" i="1"/>
  <c r="AR329" i="1"/>
  <c r="AQ329" i="1"/>
  <c r="BQ329" i="1" s="1"/>
  <c r="AP329" i="1"/>
  <c r="AO329" i="1"/>
  <c r="BN328" i="1"/>
  <c r="BM328" i="1"/>
  <c r="BJ328" i="1"/>
  <c r="BI328" i="1"/>
  <c r="BH328" i="1"/>
  <c r="BG328" i="1"/>
  <c r="BF328" i="1"/>
  <c r="BE328" i="1"/>
  <c r="BD328" i="1"/>
  <c r="BB328" i="1"/>
  <c r="BC328" i="1" s="1"/>
  <c r="BA328" i="1"/>
  <c r="AZ328" i="1"/>
  <c r="AY328" i="1"/>
  <c r="AX328" i="1"/>
  <c r="AW328" i="1"/>
  <c r="AV328" i="1"/>
  <c r="AT328" i="1"/>
  <c r="AR328" i="1"/>
  <c r="AQ328" i="1"/>
  <c r="BQ328" i="1" s="1"/>
  <c r="AP328" i="1"/>
  <c r="AO328" i="1"/>
  <c r="BN327" i="1"/>
  <c r="BM327" i="1"/>
  <c r="BJ327" i="1"/>
  <c r="BI327" i="1"/>
  <c r="BH327" i="1"/>
  <c r="BG327" i="1"/>
  <c r="BF327" i="1"/>
  <c r="BE327" i="1"/>
  <c r="BD327" i="1"/>
  <c r="BB327" i="1"/>
  <c r="BC327" i="1" s="1"/>
  <c r="BA327" i="1"/>
  <c r="AZ327" i="1"/>
  <c r="AY327" i="1"/>
  <c r="AX327" i="1"/>
  <c r="AW327" i="1"/>
  <c r="AV327" i="1"/>
  <c r="AT327" i="1"/>
  <c r="AR327" i="1"/>
  <c r="AQ327" i="1"/>
  <c r="BQ327" i="1" s="1"/>
  <c r="AP327" i="1"/>
  <c r="AO327" i="1"/>
  <c r="BN326" i="1"/>
  <c r="BM326" i="1"/>
  <c r="BJ326" i="1"/>
  <c r="BI326" i="1"/>
  <c r="BH326" i="1"/>
  <c r="BG326" i="1"/>
  <c r="BF326" i="1"/>
  <c r="BE326" i="1"/>
  <c r="BD326" i="1"/>
  <c r="BB326" i="1"/>
  <c r="BC326" i="1" s="1"/>
  <c r="BA326" i="1"/>
  <c r="AZ326" i="1"/>
  <c r="AY326" i="1"/>
  <c r="AX326" i="1"/>
  <c r="AW326" i="1"/>
  <c r="AV326" i="1"/>
  <c r="AT326" i="1"/>
  <c r="AR326" i="1"/>
  <c r="AQ326" i="1"/>
  <c r="BQ326" i="1" s="1"/>
  <c r="AP326" i="1"/>
  <c r="AO326" i="1"/>
  <c r="BN325" i="1"/>
  <c r="BM325" i="1"/>
  <c r="BJ325" i="1"/>
  <c r="BI325" i="1"/>
  <c r="BH325" i="1"/>
  <c r="BG325" i="1"/>
  <c r="BF325" i="1"/>
  <c r="BE325" i="1"/>
  <c r="BD325" i="1"/>
  <c r="BB325" i="1"/>
  <c r="BC325" i="1" s="1"/>
  <c r="BA325" i="1"/>
  <c r="AZ325" i="1"/>
  <c r="AY325" i="1"/>
  <c r="AX325" i="1"/>
  <c r="AW325" i="1"/>
  <c r="AV325" i="1"/>
  <c r="AT325" i="1"/>
  <c r="AR325" i="1"/>
  <c r="AQ325" i="1"/>
  <c r="BQ325" i="1" s="1"/>
  <c r="AP325" i="1"/>
  <c r="AO325" i="1"/>
  <c r="BN324" i="1"/>
  <c r="BM324" i="1"/>
  <c r="BJ324" i="1"/>
  <c r="BI324" i="1"/>
  <c r="BH324" i="1"/>
  <c r="BG324" i="1"/>
  <c r="BF324" i="1"/>
  <c r="BE324" i="1"/>
  <c r="BD324" i="1"/>
  <c r="BB324" i="1"/>
  <c r="BC324" i="1" s="1"/>
  <c r="BA324" i="1"/>
  <c r="AZ324" i="1"/>
  <c r="AY324" i="1"/>
  <c r="AX324" i="1"/>
  <c r="AW324" i="1"/>
  <c r="AV324" i="1"/>
  <c r="AT324" i="1"/>
  <c r="AR324" i="1"/>
  <c r="AQ324" i="1"/>
  <c r="BQ324" i="1" s="1"/>
  <c r="AP324" i="1"/>
  <c r="AO324" i="1"/>
  <c r="BN323" i="1"/>
  <c r="BM323" i="1"/>
  <c r="BJ323" i="1"/>
  <c r="BI323" i="1"/>
  <c r="BH323" i="1"/>
  <c r="BG323" i="1"/>
  <c r="BF323" i="1"/>
  <c r="BE323" i="1"/>
  <c r="BD323" i="1"/>
  <c r="BB323" i="1"/>
  <c r="BC323" i="1" s="1"/>
  <c r="BA323" i="1"/>
  <c r="AZ323" i="1"/>
  <c r="AY323" i="1"/>
  <c r="AX323" i="1"/>
  <c r="AW323" i="1"/>
  <c r="AV323" i="1"/>
  <c r="AT323" i="1"/>
  <c r="AR323" i="1"/>
  <c r="AQ323" i="1"/>
  <c r="BQ323" i="1" s="1"/>
  <c r="AP323" i="1"/>
  <c r="AO323" i="1"/>
  <c r="BN322" i="1"/>
  <c r="BM322" i="1"/>
  <c r="BJ322" i="1"/>
  <c r="BI322" i="1"/>
  <c r="BH322" i="1"/>
  <c r="BG322" i="1"/>
  <c r="BF322" i="1"/>
  <c r="BE322" i="1"/>
  <c r="BD322" i="1"/>
  <c r="BB322" i="1"/>
  <c r="BC322" i="1" s="1"/>
  <c r="BA322" i="1"/>
  <c r="AZ322" i="1"/>
  <c r="AY322" i="1"/>
  <c r="AX322" i="1"/>
  <c r="AW322" i="1"/>
  <c r="AV322" i="1"/>
  <c r="AT322" i="1"/>
  <c r="AR322" i="1"/>
  <c r="AQ322" i="1"/>
  <c r="BQ322" i="1" s="1"/>
  <c r="AP322" i="1"/>
  <c r="AO322" i="1"/>
  <c r="BN321" i="1"/>
  <c r="BM321" i="1"/>
  <c r="BJ321" i="1"/>
  <c r="BI321" i="1"/>
  <c r="BH321" i="1"/>
  <c r="BG321" i="1"/>
  <c r="BF321" i="1"/>
  <c r="BE321" i="1"/>
  <c r="BD321" i="1"/>
  <c r="BB321" i="1"/>
  <c r="BC321" i="1" s="1"/>
  <c r="BA321" i="1"/>
  <c r="AZ321" i="1"/>
  <c r="AY321" i="1"/>
  <c r="AX321" i="1"/>
  <c r="AW321" i="1"/>
  <c r="AV321" i="1"/>
  <c r="AT321" i="1"/>
  <c r="AR321" i="1"/>
  <c r="AQ321" i="1"/>
  <c r="BQ321" i="1" s="1"/>
  <c r="AP321" i="1"/>
  <c r="AO321" i="1"/>
  <c r="BN320" i="1"/>
  <c r="BM320" i="1"/>
  <c r="BJ320" i="1"/>
  <c r="BI320" i="1"/>
  <c r="BH320" i="1"/>
  <c r="BG320" i="1"/>
  <c r="BF320" i="1"/>
  <c r="BE320" i="1"/>
  <c r="BD320" i="1"/>
  <c r="BB320" i="1"/>
  <c r="BC320" i="1" s="1"/>
  <c r="BA320" i="1"/>
  <c r="AZ320" i="1"/>
  <c r="AY320" i="1"/>
  <c r="AX320" i="1"/>
  <c r="AW320" i="1"/>
  <c r="AV320" i="1"/>
  <c r="AT320" i="1"/>
  <c r="AR320" i="1"/>
  <c r="AQ320" i="1"/>
  <c r="BQ320" i="1" s="1"/>
  <c r="AP320" i="1"/>
  <c r="AO320" i="1"/>
  <c r="BN319" i="1"/>
  <c r="BM319" i="1"/>
  <c r="BJ319" i="1"/>
  <c r="BI319" i="1"/>
  <c r="BH319" i="1"/>
  <c r="BG319" i="1"/>
  <c r="BF319" i="1"/>
  <c r="BE319" i="1"/>
  <c r="BD319" i="1"/>
  <c r="BB319" i="1"/>
  <c r="BC319" i="1" s="1"/>
  <c r="BA319" i="1"/>
  <c r="AZ319" i="1"/>
  <c r="AY319" i="1"/>
  <c r="AX319" i="1"/>
  <c r="AW319" i="1"/>
  <c r="AV319" i="1"/>
  <c r="AT319" i="1"/>
  <c r="AR319" i="1"/>
  <c r="AQ319" i="1"/>
  <c r="BQ319" i="1" s="1"/>
  <c r="AP319" i="1"/>
  <c r="AO319" i="1"/>
  <c r="BN318" i="1"/>
  <c r="BM318" i="1"/>
  <c r="BJ318" i="1"/>
  <c r="BI318" i="1"/>
  <c r="BH318" i="1"/>
  <c r="BG318" i="1"/>
  <c r="BF318" i="1"/>
  <c r="BE318" i="1"/>
  <c r="BD318" i="1"/>
  <c r="BB318" i="1"/>
  <c r="BC318" i="1" s="1"/>
  <c r="BA318" i="1"/>
  <c r="AZ318" i="1"/>
  <c r="AY318" i="1"/>
  <c r="AX318" i="1"/>
  <c r="AW318" i="1"/>
  <c r="AV318" i="1"/>
  <c r="AT318" i="1"/>
  <c r="AR318" i="1"/>
  <c r="AQ318" i="1"/>
  <c r="BQ318" i="1" s="1"/>
  <c r="AP318" i="1"/>
  <c r="AO318" i="1"/>
  <c r="BN317" i="1"/>
  <c r="BM317" i="1"/>
  <c r="BJ317" i="1"/>
  <c r="BI317" i="1"/>
  <c r="BH317" i="1"/>
  <c r="BG317" i="1"/>
  <c r="BF317" i="1"/>
  <c r="BE317" i="1"/>
  <c r="BD317" i="1"/>
  <c r="BB317" i="1"/>
  <c r="BC317" i="1" s="1"/>
  <c r="BA317" i="1"/>
  <c r="AZ317" i="1"/>
  <c r="AY317" i="1"/>
  <c r="AX317" i="1"/>
  <c r="AW317" i="1"/>
  <c r="AV317" i="1"/>
  <c r="AT317" i="1"/>
  <c r="AR317" i="1"/>
  <c r="AQ317" i="1"/>
  <c r="BQ317" i="1" s="1"/>
  <c r="AP317" i="1"/>
  <c r="AO317" i="1"/>
  <c r="BN316" i="1"/>
  <c r="BM316" i="1"/>
  <c r="BJ316" i="1"/>
  <c r="BI316" i="1"/>
  <c r="BH316" i="1"/>
  <c r="BG316" i="1"/>
  <c r="BF316" i="1"/>
  <c r="BE316" i="1"/>
  <c r="BD316" i="1"/>
  <c r="BB316" i="1"/>
  <c r="BC316" i="1" s="1"/>
  <c r="BA316" i="1"/>
  <c r="AZ316" i="1"/>
  <c r="AY316" i="1"/>
  <c r="AX316" i="1"/>
  <c r="AW316" i="1"/>
  <c r="AV316" i="1"/>
  <c r="AT316" i="1"/>
  <c r="AR316" i="1"/>
  <c r="AQ316" i="1"/>
  <c r="BQ316" i="1" s="1"/>
  <c r="AP316" i="1"/>
  <c r="AO316" i="1"/>
  <c r="BN315" i="1"/>
  <c r="BM315" i="1"/>
  <c r="BJ315" i="1"/>
  <c r="BI315" i="1"/>
  <c r="BH315" i="1"/>
  <c r="BG315" i="1"/>
  <c r="BF315" i="1"/>
  <c r="BE315" i="1"/>
  <c r="BD315" i="1"/>
  <c r="BB315" i="1"/>
  <c r="BC315" i="1" s="1"/>
  <c r="BA315" i="1"/>
  <c r="AZ315" i="1"/>
  <c r="AY315" i="1"/>
  <c r="AX315" i="1"/>
  <c r="AW315" i="1"/>
  <c r="AV315" i="1"/>
  <c r="AT315" i="1"/>
  <c r="AR315" i="1"/>
  <c r="AQ315" i="1"/>
  <c r="BQ315" i="1" s="1"/>
  <c r="AP315" i="1"/>
  <c r="AO315" i="1"/>
  <c r="BN314" i="1"/>
  <c r="BM314" i="1"/>
  <c r="BJ314" i="1"/>
  <c r="BI314" i="1"/>
  <c r="BH314" i="1"/>
  <c r="BG314" i="1"/>
  <c r="BF314" i="1"/>
  <c r="BE314" i="1"/>
  <c r="BD314" i="1"/>
  <c r="BB314" i="1"/>
  <c r="BC314" i="1" s="1"/>
  <c r="BA314" i="1"/>
  <c r="AZ314" i="1"/>
  <c r="AY314" i="1"/>
  <c r="AX314" i="1"/>
  <c r="AW314" i="1"/>
  <c r="AV314" i="1"/>
  <c r="AT314" i="1"/>
  <c r="AR314" i="1"/>
  <c r="AQ314" i="1"/>
  <c r="BQ314" i="1" s="1"/>
  <c r="AP314" i="1"/>
  <c r="AO314" i="1"/>
  <c r="BN313" i="1"/>
  <c r="BM313" i="1"/>
  <c r="BJ313" i="1"/>
  <c r="BI313" i="1"/>
  <c r="BH313" i="1"/>
  <c r="BG313" i="1"/>
  <c r="BF313" i="1"/>
  <c r="BE313" i="1"/>
  <c r="BD313" i="1"/>
  <c r="BB313" i="1"/>
  <c r="BC313" i="1" s="1"/>
  <c r="BA313" i="1"/>
  <c r="AZ313" i="1"/>
  <c r="AY313" i="1"/>
  <c r="AX313" i="1"/>
  <c r="AW313" i="1"/>
  <c r="AV313" i="1"/>
  <c r="AT313" i="1"/>
  <c r="AR313" i="1"/>
  <c r="AQ313" i="1"/>
  <c r="BQ313" i="1" s="1"/>
  <c r="AP313" i="1"/>
  <c r="AO313" i="1"/>
  <c r="BN312" i="1"/>
  <c r="BM312" i="1"/>
  <c r="BJ312" i="1"/>
  <c r="BI312" i="1"/>
  <c r="BH312" i="1"/>
  <c r="BG312" i="1"/>
  <c r="BF312" i="1"/>
  <c r="BE312" i="1"/>
  <c r="BD312" i="1"/>
  <c r="BB312" i="1"/>
  <c r="BC312" i="1" s="1"/>
  <c r="BA312" i="1"/>
  <c r="AZ312" i="1"/>
  <c r="AY312" i="1"/>
  <c r="AX312" i="1"/>
  <c r="AW312" i="1"/>
  <c r="AV312" i="1"/>
  <c r="AT312" i="1"/>
  <c r="AR312" i="1"/>
  <c r="AQ312" i="1"/>
  <c r="BQ312" i="1" s="1"/>
  <c r="AP312" i="1"/>
  <c r="AO312" i="1"/>
  <c r="BN311" i="1"/>
  <c r="BM311" i="1"/>
  <c r="BJ311" i="1"/>
  <c r="BI311" i="1"/>
  <c r="BH311" i="1"/>
  <c r="BG311" i="1"/>
  <c r="BF311" i="1"/>
  <c r="BE311" i="1"/>
  <c r="BD311" i="1"/>
  <c r="BB311" i="1"/>
  <c r="BC311" i="1" s="1"/>
  <c r="BA311" i="1"/>
  <c r="AZ311" i="1"/>
  <c r="AY311" i="1"/>
  <c r="AX311" i="1"/>
  <c r="AW311" i="1"/>
  <c r="AV311" i="1"/>
  <c r="AT311" i="1"/>
  <c r="AR311" i="1"/>
  <c r="AQ311" i="1"/>
  <c r="BQ311" i="1" s="1"/>
  <c r="AP311" i="1"/>
  <c r="AO311" i="1"/>
  <c r="BN310" i="1"/>
  <c r="BM310" i="1"/>
  <c r="BJ310" i="1"/>
  <c r="BI310" i="1"/>
  <c r="BH310" i="1"/>
  <c r="BG310" i="1"/>
  <c r="BF310" i="1"/>
  <c r="BE310" i="1"/>
  <c r="BD310" i="1"/>
  <c r="BB310" i="1"/>
  <c r="BC310" i="1" s="1"/>
  <c r="BA310" i="1"/>
  <c r="AZ310" i="1"/>
  <c r="AY310" i="1"/>
  <c r="AX310" i="1"/>
  <c r="AW310" i="1"/>
  <c r="AV310" i="1"/>
  <c r="AT310" i="1"/>
  <c r="AR310" i="1"/>
  <c r="AQ310" i="1"/>
  <c r="BQ310" i="1" s="1"/>
  <c r="AP310" i="1"/>
  <c r="AO310" i="1"/>
  <c r="BN309" i="1"/>
  <c r="BM309" i="1"/>
  <c r="BJ309" i="1"/>
  <c r="BI309" i="1"/>
  <c r="BH309" i="1"/>
  <c r="BG309" i="1"/>
  <c r="BF309" i="1"/>
  <c r="BE309" i="1"/>
  <c r="BD309" i="1"/>
  <c r="BB309" i="1"/>
  <c r="BC309" i="1" s="1"/>
  <c r="BA309" i="1"/>
  <c r="AZ309" i="1"/>
  <c r="AY309" i="1"/>
  <c r="AX309" i="1"/>
  <c r="AW309" i="1"/>
  <c r="AV309" i="1"/>
  <c r="AT309" i="1"/>
  <c r="AR309" i="1"/>
  <c r="AQ309" i="1"/>
  <c r="BQ309" i="1" s="1"/>
  <c r="AP309" i="1"/>
  <c r="AO309" i="1"/>
  <c r="BN308" i="1"/>
  <c r="BM308" i="1"/>
  <c r="BJ308" i="1"/>
  <c r="BI308" i="1"/>
  <c r="BH308" i="1"/>
  <c r="BG308" i="1"/>
  <c r="BF308" i="1"/>
  <c r="BE308" i="1"/>
  <c r="BD308" i="1"/>
  <c r="BB308" i="1"/>
  <c r="BC308" i="1" s="1"/>
  <c r="BA308" i="1"/>
  <c r="AZ308" i="1"/>
  <c r="AY308" i="1"/>
  <c r="AX308" i="1"/>
  <c r="AW308" i="1"/>
  <c r="AV308" i="1"/>
  <c r="AT308" i="1"/>
  <c r="AR308" i="1"/>
  <c r="AQ308" i="1"/>
  <c r="BQ308" i="1" s="1"/>
  <c r="AP308" i="1"/>
  <c r="AO308" i="1"/>
  <c r="BN307" i="1"/>
  <c r="BM307" i="1"/>
  <c r="BJ307" i="1"/>
  <c r="BI307" i="1"/>
  <c r="BH307" i="1"/>
  <c r="BG307" i="1"/>
  <c r="BF307" i="1"/>
  <c r="BE307" i="1"/>
  <c r="BD307" i="1"/>
  <c r="BB307" i="1"/>
  <c r="BC307" i="1" s="1"/>
  <c r="BA307" i="1"/>
  <c r="AZ307" i="1"/>
  <c r="AY307" i="1"/>
  <c r="AX307" i="1"/>
  <c r="AW307" i="1"/>
  <c r="AV307" i="1"/>
  <c r="AT307" i="1"/>
  <c r="AR307" i="1"/>
  <c r="AQ307" i="1"/>
  <c r="BQ307" i="1" s="1"/>
  <c r="AP307" i="1"/>
  <c r="AO307" i="1"/>
  <c r="BN306" i="1"/>
  <c r="BM306" i="1"/>
  <c r="BJ306" i="1"/>
  <c r="BI306" i="1"/>
  <c r="BH306" i="1"/>
  <c r="BG306" i="1"/>
  <c r="BF306" i="1"/>
  <c r="BE306" i="1"/>
  <c r="BD306" i="1"/>
  <c r="BB306" i="1"/>
  <c r="BC306" i="1" s="1"/>
  <c r="BA306" i="1"/>
  <c r="AZ306" i="1"/>
  <c r="AY306" i="1"/>
  <c r="AX306" i="1"/>
  <c r="AW306" i="1"/>
  <c r="AV306" i="1"/>
  <c r="AT306" i="1"/>
  <c r="AR306" i="1"/>
  <c r="AQ306" i="1"/>
  <c r="BQ306" i="1" s="1"/>
  <c r="AP306" i="1"/>
  <c r="AO306" i="1"/>
  <c r="BN305" i="1"/>
  <c r="BM305" i="1"/>
  <c r="BJ305" i="1"/>
  <c r="BI305" i="1"/>
  <c r="BH305" i="1"/>
  <c r="BG305" i="1"/>
  <c r="BF305" i="1"/>
  <c r="BE305" i="1"/>
  <c r="BD305" i="1"/>
  <c r="BB305" i="1"/>
  <c r="BC305" i="1" s="1"/>
  <c r="BA305" i="1"/>
  <c r="AZ305" i="1"/>
  <c r="AY305" i="1"/>
  <c r="AX305" i="1"/>
  <c r="AW305" i="1"/>
  <c r="AV305" i="1"/>
  <c r="AT305" i="1"/>
  <c r="AR305" i="1"/>
  <c r="AQ305" i="1"/>
  <c r="BQ305" i="1" s="1"/>
  <c r="AP305" i="1"/>
  <c r="AO305" i="1"/>
  <c r="BN304" i="1"/>
  <c r="BM304" i="1"/>
  <c r="BJ304" i="1"/>
  <c r="BI304" i="1"/>
  <c r="BH304" i="1"/>
  <c r="BG304" i="1"/>
  <c r="BF304" i="1"/>
  <c r="BE304" i="1"/>
  <c r="BD304" i="1"/>
  <c r="BB304" i="1"/>
  <c r="BC304" i="1" s="1"/>
  <c r="BA304" i="1"/>
  <c r="AZ304" i="1"/>
  <c r="AY304" i="1"/>
  <c r="AX304" i="1"/>
  <c r="AW304" i="1"/>
  <c r="AV304" i="1"/>
  <c r="AT304" i="1"/>
  <c r="AR304" i="1"/>
  <c r="AQ304" i="1"/>
  <c r="BQ304" i="1" s="1"/>
  <c r="AP304" i="1"/>
  <c r="AO304" i="1"/>
  <c r="BN303" i="1"/>
  <c r="BM303" i="1"/>
  <c r="BJ303" i="1"/>
  <c r="BI303" i="1"/>
  <c r="BH303" i="1"/>
  <c r="BG303" i="1"/>
  <c r="BF303" i="1"/>
  <c r="BE303" i="1"/>
  <c r="BD303" i="1"/>
  <c r="BB303" i="1"/>
  <c r="BC303" i="1" s="1"/>
  <c r="BA303" i="1"/>
  <c r="AZ303" i="1"/>
  <c r="AY303" i="1"/>
  <c r="AX303" i="1"/>
  <c r="AW303" i="1"/>
  <c r="AV303" i="1"/>
  <c r="AT303" i="1"/>
  <c r="AR303" i="1"/>
  <c r="AQ303" i="1"/>
  <c r="BQ303" i="1" s="1"/>
  <c r="AP303" i="1"/>
  <c r="AO303" i="1"/>
  <c r="BN302" i="1"/>
  <c r="BM302" i="1"/>
  <c r="BJ302" i="1"/>
  <c r="BI302" i="1"/>
  <c r="BH302" i="1"/>
  <c r="BG302" i="1"/>
  <c r="BF302" i="1"/>
  <c r="BE302" i="1"/>
  <c r="BD302" i="1"/>
  <c r="BB302" i="1"/>
  <c r="BC302" i="1" s="1"/>
  <c r="BA302" i="1"/>
  <c r="AZ302" i="1"/>
  <c r="AY302" i="1"/>
  <c r="AX302" i="1"/>
  <c r="AW302" i="1"/>
  <c r="AV302" i="1"/>
  <c r="AT302" i="1"/>
  <c r="AR302" i="1"/>
  <c r="AQ302" i="1"/>
  <c r="BQ302" i="1" s="1"/>
  <c r="AP302" i="1"/>
  <c r="AO302" i="1"/>
  <c r="BN301" i="1"/>
  <c r="BM301" i="1"/>
  <c r="BJ301" i="1"/>
  <c r="BI301" i="1"/>
  <c r="BH301" i="1"/>
  <c r="BG301" i="1"/>
  <c r="BF301" i="1"/>
  <c r="BE301" i="1"/>
  <c r="BD301" i="1"/>
  <c r="BB301" i="1"/>
  <c r="BC301" i="1" s="1"/>
  <c r="BA301" i="1"/>
  <c r="AZ301" i="1"/>
  <c r="AY301" i="1"/>
  <c r="AX301" i="1"/>
  <c r="AW301" i="1"/>
  <c r="AV301" i="1"/>
  <c r="AT301" i="1"/>
  <c r="AR301" i="1"/>
  <c r="AQ301" i="1"/>
  <c r="BQ301" i="1" s="1"/>
  <c r="AP301" i="1"/>
  <c r="AO301" i="1"/>
  <c r="BN300" i="1"/>
  <c r="BM300" i="1"/>
  <c r="BJ300" i="1"/>
  <c r="BI300" i="1"/>
  <c r="BH300" i="1"/>
  <c r="BG300" i="1"/>
  <c r="BF300" i="1"/>
  <c r="BE300" i="1"/>
  <c r="BD300" i="1"/>
  <c r="BB300" i="1"/>
  <c r="BC300" i="1" s="1"/>
  <c r="BA300" i="1"/>
  <c r="AZ300" i="1"/>
  <c r="AY300" i="1"/>
  <c r="AX300" i="1"/>
  <c r="AW300" i="1"/>
  <c r="AV300" i="1"/>
  <c r="AT300" i="1"/>
  <c r="AR300" i="1"/>
  <c r="AQ300" i="1"/>
  <c r="BQ300" i="1" s="1"/>
  <c r="AP300" i="1"/>
  <c r="AO300" i="1"/>
  <c r="BN299" i="1"/>
  <c r="BM299" i="1"/>
  <c r="BJ299" i="1"/>
  <c r="BI299" i="1"/>
  <c r="BH299" i="1"/>
  <c r="BG299" i="1"/>
  <c r="BF299" i="1"/>
  <c r="BE299" i="1"/>
  <c r="BD299" i="1"/>
  <c r="BB299" i="1"/>
  <c r="BC299" i="1" s="1"/>
  <c r="BA299" i="1"/>
  <c r="AZ299" i="1"/>
  <c r="AY299" i="1"/>
  <c r="AX299" i="1"/>
  <c r="AW299" i="1"/>
  <c r="AV299" i="1"/>
  <c r="AT299" i="1"/>
  <c r="AR299" i="1"/>
  <c r="AQ299" i="1"/>
  <c r="BQ299" i="1" s="1"/>
  <c r="AP299" i="1"/>
  <c r="AO299" i="1"/>
  <c r="BN298" i="1"/>
  <c r="BM298" i="1"/>
  <c r="BJ298" i="1"/>
  <c r="BI298" i="1"/>
  <c r="BH298" i="1"/>
  <c r="BG298" i="1"/>
  <c r="BF298" i="1"/>
  <c r="BE298" i="1"/>
  <c r="BD298" i="1"/>
  <c r="BB298" i="1"/>
  <c r="BC298" i="1" s="1"/>
  <c r="BA298" i="1"/>
  <c r="AZ298" i="1"/>
  <c r="AY298" i="1"/>
  <c r="AX298" i="1"/>
  <c r="AW298" i="1"/>
  <c r="AV298" i="1"/>
  <c r="AT298" i="1"/>
  <c r="AR298" i="1"/>
  <c r="AQ298" i="1"/>
  <c r="BQ298" i="1" s="1"/>
  <c r="AP298" i="1"/>
  <c r="AO298" i="1"/>
  <c r="BN297" i="1"/>
  <c r="BM297" i="1"/>
  <c r="BJ297" i="1"/>
  <c r="BI297" i="1"/>
  <c r="BH297" i="1"/>
  <c r="BG297" i="1"/>
  <c r="BF297" i="1"/>
  <c r="BE297" i="1"/>
  <c r="BD297" i="1"/>
  <c r="BB297" i="1"/>
  <c r="BC297" i="1" s="1"/>
  <c r="BA297" i="1"/>
  <c r="AZ297" i="1"/>
  <c r="AY297" i="1"/>
  <c r="AX297" i="1"/>
  <c r="AW297" i="1"/>
  <c r="AV297" i="1"/>
  <c r="AT297" i="1"/>
  <c r="AR297" i="1"/>
  <c r="AQ297" i="1"/>
  <c r="BQ297" i="1" s="1"/>
  <c r="AP297" i="1"/>
  <c r="AO297" i="1"/>
  <c r="BN296" i="1"/>
  <c r="BM296" i="1"/>
  <c r="BJ296" i="1"/>
  <c r="BI296" i="1"/>
  <c r="BH296" i="1"/>
  <c r="BG296" i="1"/>
  <c r="BF296" i="1"/>
  <c r="BE296" i="1"/>
  <c r="BD296" i="1"/>
  <c r="BB296" i="1"/>
  <c r="BC296" i="1" s="1"/>
  <c r="BA296" i="1"/>
  <c r="AZ296" i="1"/>
  <c r="AY296" i="1"/>
  <c r="AX296" i="1"/>
  <c r="AW296" i="1"/>
  <c r="AV296" i="1"/>
  <c r="AT296" i="1"/>
  <c r="AR296" i="1"/>
  <c r="AQ296" i="1"/>
  <c r="BQ296" i="1" s="1"/>
  <c r="AP296" i="1"/>
  <c r="AO296" i="1"/>
  <c r="BN295" i="1"/>
  <c r="BM295" i="1"/>
  <c r="BJ295" i="1"/>
  <c r="BI295" i="1"/>
  <c r="BH295" i="1"/>
  <c r="BG295" i="1"/>
  <c r="BF295" i="1"/>
  <c r="BE295" i="1"/>
  <c r="BD295" i="1"/>
  <c r="BB295" i="1"/>
  <c r="BC295" i="1" s="1"/>
  <c r="BA295" i="1"/>
  <c r="AZ295" i="1"/>
  <c r="AY295" i="1"/>
  <c r="AX295" i="1"/>
  <c r="AW295" i="1"/>
  <c r="AV295" i="1"/>
  <c r="AT295" i="1"/>
  <c r="AR295" i="1"/>
  <c r="AQ295" i="1"/>
  <c r="BQ295" i="1" s="1"/>
  <c r="AP295" i="1"/>
  <c r="AO295" i="1"/>
  <c r="BN294" i="1"/>
  <c r="BM294" i="1"/>
  <c r="BJ294" i="1"/>
  <c r="BI294" i="1"/>
  <c r="BH294" i="1"/>
  <c r="BG294" i="1"/>
  <c r="BF294" i="1"/>
  <c r="BE294" i="1"/>
  <c r="BD294" i="1"/>
  <c r="BB294" i="1"/>
  <c r="BC294" i="1" s="1"/>
  <c r="BA294" i="1"/>
  <c r="AZ294" i="1"/>
  <c r="AY294" i="1"/>
  <c r="AX294" i="1"/>
  <c r="AW294" i="1"/>
  <c r="AV294" i="1"/>
  <c r="AT294" i="1"/>
  <c r="AR294" i="1"/>
  <c r="AQ294" i="1"/>
  <c r="BQ294" i="1" s="1"/>
  <c r="AP294" i="1"/>
  <c r="AO294" i="1"/>
  <c r="BN293" i="1"/>
  <c r="BM293" i="1"/>
  <c r="BJ293" i="1"/>
  <c r="BI293" i="1"/>
  <c r="BH293" i="1"/>
  <c r="BG293" i="1"/>
  <c r="BF293" i="1"/>
  <c r="BE293" i="1"/>
  <c r="BD293" i="1"/>
  <c r="BB293" i="1"/>
  <c r="BC293" i="1" s="1"/>
  <c r="BA293" i="1"/>
  <c r="AZ293" i="1"/>
  <c r="AY293" i="1"/>
  <c r="AX293" i="1"/>
  <c r="AW293" i="1"/>
  <c r="AV293" i="1"/>
  <c r="AT293" i="1"/>
  <c r="AR293" i="1"/>
  <c r="AQ293" i="1"/>
  <c r="BQ293" i="1" s="1"/>
  <c r="AP293" i="1"/>
  <c r="AO293" i="1"/>
  <c r="BN292" i="1"/>
  <c r="BM292" i="1"/>
  <c r="BJ292" i="1"/>
  <c r="BI292" i="1"/>
  <c r="BH292" i="1"/>
  <c r="BG292" i="1"/>
  <c r="BF292" i="1"/>
  <c r="BE292" i="1"/>
  <c r="BD292" i="1"/>
  <c r="BB292" i="1"/>
  <c r="BC292" i="1" s="1"/>
  <c r="BA292" i="1"/>
  <c r="AZ292" i="1"/>
  <c r="AY292" i="1"/>
  <c r="AX292" i="1"/>
  <c r="AW292" i="1"/>
  <c r="AV292" i="1"/>
  <c r="AT292" i="1"/>
  <c r="AR292" i="1"/>
  <c r="AQ292" i="1"/>
  <c r="BQ292" i="1" s="1"/>
  <c r="AP292" i="1"/>
  <c r="AO292" i="1"/>
  <c r="BN291" i="1"/>
  <c r="BM291" i="1"/>
  <c r="BJ291" i="1"/>
  <c r="BI291" i="1"/>
  <c r="BH291" i="1"/>
  <c r="BG291" i="1"/>
  <c r="BF291" i="1"/>
  <c r="BE291" i="1"/>
  <c r="BD291" i="1"/>
  <c r="BB291" i="1"/>
  <c r="BC291" i="1" s="1"/>
  <c r="BA291" i="1"/>
  <c r="AZ291" i="1"/>
  <c r="AY291" i="1"/>
  <c r="AX291" i="1"/>
  <c r="AW291" i="1"/>
  <c r="AV291" i="1"/>
  <c r="AT291" i="1"/>
  <c r="AR291" i="1"/>
  <c r="AQ291" i="1"/>
  <c r="BQ291" i="1" s="1"/>
  <c r="AP291" i="1"/>
  <c r="AO291" i="1"/>
  <c r="BN290" i="1"/>
  <c r="BM290" i="1"/>
  <c r="BJ290" i="1"/>
  <c r="BI290" i="1"/>
  <c r="BH290" i="1"/>
  <c r="BG290" i="1"/>
  <c r="BF290" i="1"/>
  <c r="BE290" i="1"/>
  <c r="BD290" i="1"/>
  <c r="BB290" i="1"/>
  <c r="BC290" i="1" s="1"/>
  <c r="BA290" i="1"/>
  <c r="AZ290" i="1"/>
  <c r="AY290" i="1"/>
  <c r="AX290" i="1"/>
  <c r="AW290" i="1"/>
  <c r="AV290" i="1"/>
  <c r="AT290" i="1"/>
  <c r="AR290" i="1"/>
  <c r="AQ290" i="1"/>
  <c r="BQ290" i="1" s="1"/>
  <c r="AP290" i="1"/>
  <c r="AO290" i="1"/>
  <c r="BN289" i="1"/>
  <c r="BM289" i="1"/>
  <c r="BJ289" i="1"/>
  <c r="BI289" i="1"/>
  <c r="BH289" i="1"/>
  <c r="BG289" i="1"/>
  <c r="BF289" i="1"/>
  <c r="BE289" i="1"/>
  <c r="BD289" i="1"/>
  <c r="BB289" i="1"/>
  <c r="BC289" i="1" s="1"/>
  <c r="BA289" i="1"/>
  <c r="AZ289" i="1"/>
  <c r="AY289" i="1"/>
  <c r="AX289" i="1"/>
  <c r="AW289" i="1"/>
  <c r="AV289" i="1"/>
  <c r="AT289" i="1"/>
  <c r="AR289" i="1"/>
  <c r="AQ289" i="1"/>
  <c r="BQ289" i="1" s="1"/>
  <c r="AP289" i="1"/>
  <c r="AO289" i="1"/>
  <c r="BN288" i="1"/>
  <c r="BM288" i="1"/>
  <c r="BJ288" i="1"/>
  <c r="BI288" i="1"/>
  <c r="BH288" i="1"/>
  <c r="BG288" i="1"/>
  <c r="BF288" i="1"/>
  <c r="BE288" i="1"/>
  <c r="BD288" i="1"/>
  <c r="BB288" i="1"/>
  <c r="BC288" i="1" s="1"/>
  <c r="BA288" i="1"/>
  <c r="AZ288" i="1"/>
  <c r="AY288" i="1"/>
  <c r="AX288" i="1"/>
  <c r="AW288" i="1"/>
  <c r="AV288" i="1"/>
  <c r="AT288" i="1"/>
  <c r="AR288" i="1"/>
  <c r="AQ288" i="1"/>
  <c r="BQ288" i="1" s="1"/>
  <c r="AP288" i="1"/>
  <c r="AO288" i="1"/>
  <c r="BN287" i="1"/>
  <c r="BM287" i="1"/>
  <c r="BJ287" i="1"/>
  <c r="BI287" i="1"/>
  <c r="BH287" i="1"/>
  <c r="BG287" i="1"/>
  <c r="BF287" i="1"/>
  <c r="BE287" i="1"/>
  <c r="BD287" i="1"/>
  <c r="BB287" i="1"/>
  <c r="BC287" i="1" s="1"/>
  <c r="BA287" i="1"/>
  <c r="AZ287" i="1"/>
  <c r="AY287" i="1"/>
  <c r="AX287" i="1"/>
  <c r="AW287" i="1"/>
  <c r="AV287" i="1"/>
  <c r="AT287" i="1"/>
  <c r="AR287" i="1"/>
  <c r="AQ287" i="1"/>
  <c r="BQ287" i="1" s="1"/>
  <c r="AP287" i="1"/>
  <c r="AO287" i="1"/>
  <c r="BN286" i="1"/>
  <c r="BM286" i="1"/>
  <c r="BJ286" i="1"/>
  <c r="BI286" i="1"/>
  <c r="BH286" i="1"/>
  <c r="BG286" i="1"/>
  <c r="BF286" i="1"/>
  <c r="BE286" i="1"/>
  <c r="BD286" i="1"/>
  <c r="BB286" i="1"/>
  <c r="BC286" i="1" s="1"/>
  <c r="BA286" i="1"/>
  <c r="AZ286" i="1"/>
  <c r="AY286" i="1"/>
  <c r="AX286" i="1"/>
  <c r="AW286" i="1"/>
  <c r="AV286" i="1"/>
  <c r="AT286" i="1"/>
  <c r="AR286" i="1"/>
  <c r="AQ286" i="1"/>
  <c r="BQ286" i="1" s="1"/>
  <c r="AP286" i="1"/>
  <c r="AO286" i="1"/>
  <c r="BN285" i="1"/>
  <c r="BM285" i="1"/>
  <c r="BJ285" i="1"/>
  <c r="BI285" i="1"/>
  <c r="BH285" i="1"/>
  <c r="BG285" i="1"/>
  <c r="BF285" i="1"/>
  <c r="BE285" i="1"/>
  <c r="BD285" i="1"/>
  <c r="BB285" i="1"/>
  <c r="BC285" i="1" s="1"/>
  <c r="BA285" i="1"/>
  <c r="AZ285" i="1"/>
  <c r="AY285" i="1"/>
  <c r="AX285" i="1"/>
  <c r="AW285" i="1"/>
  <c r="AV285" i="1"/>
  <c r="AT285" i="1"/>
  <c r="AR285" i="1"/>
  <c r="AQ285" i="1"/>
  <c r="BQ285" i="1" s="1"/>
  <c r="AP285" i="1"/>
  <c r="AO285" i="1"/>
  <c r="BN284" i="1"/>
  <c r="BM284" i="1"/>
  <c r="BJ284" i="1"/>
  <c r="BI284" i="1"/>
  <c r="BH284" i="1"/>
  <c r="BG284" i="1"/>
  <c r="BF284" i="1"/>
  <c r="BE284" i="1"/>
  <c r="BD284" i="1"/>
  <c r="BB284" i="1"/>
  <c r="BC284" i="1" s="1"/>
  <c r="BA284" i="1"/>
  <c r="AZ284" i="1"/>
  <c r="AY284" i="1"/>
  <c r="AX284" i="1"/>
  <c r="AW284" i="1"/>
  <c r="AV284" i="1"/>
  <c r="AT284" i="1"/>
  <c r="AR284" i="1"/>
  <c r="AQ284" i="1"/>
  <c r="BQ284" i="1" s="1"/>
  <c r="AP284" i="1"/>
  <c r="AO284" i="1"/>
  <c r="BN283" i="1"/>
  <c r="BM283" i="1"/>
  <c r="BJ283" i="1"/>
  <c r="BI283" i="1"/>
  <c r="BH283" i="1"/>
  <c r="BG283" i="1"/>
  <c r="BF283" i="1"/>
  <c r="BE283" i="1"/>
  <c r="BD283" i="1"/>
  <c r="BB283" i="1"/>
  <c r="BC283" i="1" s="1"/>
  <c r="BA283" i="1"/>
  <c r="AZ283" i="1"/>
  <c r="AY283" i="1"/>
  <c r="AX283" i="1"/>
  <c r="AW283" i="1"/>
  <c r="AV283" i="1"/>
  <c r="AT283" i="1"/>
  <c r="AR283" i="1"/>
  <c r="AQ283" i="1"/>
  <c r="BQ283" i="1" s="1"/>
  <c r="AP283" i="1"/>
  <c r="AO283" i="1"/>
  <c r="BN282" i="1"/>
  <c r="BM282" i="1"/>
  <c r="BJ282" i="1"/>
  <c r="BI282" i="1"/>
  <c r="BH282" i="1"/>
  <c r="BG282" i="1"/>
  <c r="BF282" i="1"/>
  <c r="BE282" i="1"/>
  <c r="BD282" i="1"/>
  <c r="BB282" i="1"/>
  <c r="BC282" i="1" s="1"/>
  <c r="BA282" i="1"/>
  <c r="AZ282" i="1"/>
  <c r="AY282" i="1"/>
  <c r="AX282" i="1"/>
  <c r="AW282" i="1"/>
  <c r="AV282" i="1"/>
  <c r="AT282" i="1"/>
  <c r="AR282" i="1"/>
  <c r="AQ282" i="1"/>
  <c r="BQ282" i="1" s="1"/>
  <c r="AP282" i="1"/>
  <c r="AO282" i="1"/>
  <c r="BN281" i="1"/>
  <c r="BM281" i="1"/>
  <c r="BJ281" i="1"/>
  <c r="BI281" i="1"/>
  <c r="BH281" i="1"/>
  <c r="BG281" i="1"/>
  <c r="BF281" i="1"/>
  <c r="BE281" i="1"/>
  <c r="BD281" i="1"/>
  <c r="BB281" i="1"/>
  <c r="BC281" i="1" s="1"/>
  <c r="BA281" i="1"/>
  <c r="AZ281" i="1"/>
  <c r="AY281" i="1"/>
  <c r="AX281" i="1"/>
  <c r="AW281" i="1"/>
  <c r="AV281" i="1"/>
  <c r="AT281" i="1"/>
  <c r="AR281" i="1"/>
  <c r="AQ281" i="1"/>
  <c r="BQ281" i="1" s="1"/>
  <c r="AP281" i="1"/>
  <c r="AO281" i="1"/>
  <c r="BN280" i="1"/>
  <c r="BM280" i="1"/>
  <c r="BJ280" i="1"/>
  <c r="BI280" i="1"/>
  <c r="BH280" i="1"/>
  <c r="BG280" i="1"/>
  <c r="BF280" i="1"/>
  <c r="BE280" i="1"/>
  <c r="BD280" i="1"/>
  <c r="BB280" i="1"/>
  <c r="BC280" i="1" s="1"/>
  <c r="BA280" i="1"/>
  <c r="AZ280" i="1"/>
  <c r="AY280" i="1"/>
  <c r="AX280" i="1"/>
  <c r="AW280" i="1"/>
  <c r="AV280" i="1"/>
  <c r="AT280" i="1"/>
  <c r="AR280" i="1"/>
  <c r="AQ280" i="1"/>
  <c r="BQ280" i="1" s="1"/>
  <c r="AP280" i="1"/>
  <c r="AO280" i="1"/>
  <c r="BN279" i="1"/>
  <c r="BM279" i="1"/>
  <c r="BJ279" i="1"/>
  <c r="BI279" i="1"/>
  <c r="BH279" i="1"/>
  <c r="BG279" i="1"/>
  <c r="BF279" i="1"/>
  <c r="BE279" i="1"/>
  <c r="BD279" i="1"/>
  <c r="BB279" i="1"/>
  <c r="BC279" i="1" s="1"/>
  <c r="BA279" i="1"/>
  <c r="AZ279" i="1"/>
  <c r="AY279" i="1"/>
  <c r="AX279" i="1"/>
  <c r="AW279" i="1"/>
  <c r="AV279" i="1"/>
  <c r="AT279" i="1"/>
  <c r="AR279" i="1"/>
  <c r="AQ279" i="1"/>
  <c r="BQ279" i="1" s="1"/>
  <c r="AP279" i="1"/>
  <c r="AO279" i="1"/>
  <c r="BN278" i="1"/>
  <c r="BM278" i="1"/>
  <c r="BJ278" i="1"/>
  <c r="BI278" i="1"/>
  <c r="BH278" i="1"/>
  <c r="BG278" i="1"/>
  <c r="BF278" i="1"/>
  <c r="BE278" i="1"/>
  <c r="BD278" i="1"/>
  <c r="BB278" i="1"/>
  <c r="BC278" i="1" s="1"/>
  <c r="BA278" i="1"/>
  <c r="AZ278" i="1"/>
  <c r="AY278" i="1"/>
  <c r="AX278" i="1"/>
  <c r="AW278" i="1"/>
  <c r="AV278" i="1"/>
  <c r="AT278" i="1"/>
  <c r="AR278" i="1"/>
  <c r="AQ278" i="1"/>
  <c r="BQ278" i="1" s="1"/>
  <c r="AP278" i="1"/>
  <c r="AO278" i="1"/>
  <c r="BN277" i="1"/>
  <c r="BM277" i="1"/>
  <c r="BJ277" i="1"/>
  <c r="BI277" i="1"/>
  <c r="BH277" i="1"/>
  <c r="BG277" i="1"/>
  <c r="BF277" i="1"/>
  <c r="BE277" i="1"/>
  <c r="BD277" i="1"/>
  <c r="BB277" i="1"/>
  <c r="BC277" i="1" s="1"/>
  <c r="BA277" i="1"/>
  <c r="AZ277" i="1"/>
  <c r="AY277" i="1"/>
  <c r="AX277" i="1"/>
  <c r="AW277" i="1"/>
  <c r="AV277" i="1"/>
  <c r="AT277" i="1"/>
  <c r="AR277" i="1"/>
  <c r="AQ277" i="1"/>
  <c r="BQ277" i="1" s="1"/>
  <c r="AP277" i="1"/>
  <c r="AO277" i="1"/>
  <c r="BN276" i="1"/>
  <c r="BM276" i="1"/>
  <c r="BJ276" i="1"/>
  <c r="BI276" i="1"/>
  <c r="BH276" i="1"/>
  <c r="BG276" i="1"/>
  <c r="BF276" i="1"/>
  <c r="BE276" i="1"/>
  <c r="BD276" i="1"/>
  <c r="BB276" i="1"/>
  <c r="BC276" i="1" s="1"/>
  <c r="BA276" i="1"/>
  <c r="AZ276" i="1"/>
  <c r="AY276" i="1"/>
  <c r="AX276" i="1"/>
  <c r="AW276" i="1"/>
  <c r="AV276" i="1"/>
  <c r="AT276" i="1"/>
  <c r="AR276" i="1"/>
  <c r="AQ276" i="1"/>
  <c r="BQ276" i="1" s="1"/>
  <c r="AP276" i="1"/>
  <c r="AO276" i="1"/>
  <c r="BN275" i="1"/>
  <c r="BM275" i="1"/>
  <c r="BJ275" i="1"/>
  <c r="BI275" i="1"/>
  <c r="BH275" i="1"/>
  <c r="BG275" i="1"/>
  <c r="BF275" i="1"/>
  <c r="BE275" i="1"/>
  <c r="BD275" i="1"/>
  <c r="BB275" i="1"/>
  <c r="BC275" i="1" s="1"/>
  <c r="BA275" i="1"/>
  <c r="AZ275" i="1"/>
  <c r="AY275" i="1"/>
  <c r="AX275" i="1"/>
  <c r="AW275" i="1"/>
  <c r="AV275" i="1"/>
  <c r="AT275" i="1"/>
  <c r="AR275" i="1"/>
  <c r="AQ275" i="1"/>
  <c r="BQ275" i="1" s="1"/>
  <c r="AP275" i="1"/>
  <c r="AO275" i="1"/>
  <c r="BN274" i="1"/>
  <c r="BM274" i="1"/>
  <c r="BJ274" i="1"/>
  <c r="BI274" i="1"/>
  <c r="BH274" i="1"/>
  <c r="BG274" i="1"/>
  <c r="BF274" i="1"/>
  <c r="BE274" i="1"/>
  <c r="BD274" i="1"/>
  <c r="BB274" i="1"/>
  <c r="BC274" i="1" s="1"/>
  <c r="BA274" i="1"/>
  <c r="AZ274" i="1"/>
  <c r="AY274" i="1"/>
  <c r="AX274" i="1"/>
  <c r="AW274" i="1"/>
  <c r="AV274" i="1"/>
  <c r="AT274" i="1"/>
  <c r="AR274" i="1"/>
  <c r="AQ274" i="1"/>
  <c r="BQ274" i="1" s="1"/>
  <c r="AP274" i="1"/>
  <c r="AO274" i="1"/>
  <c r="BN273" i="1"/>
  <c r="BM273" i="1"/>
  <c r="BJ273" i="1"/>
  <c r="BI273" i="1"/>
  <c r="BH273" i="1"/>
  <c r="BG273" i="1"/>
  <c r="BF273" i="1"/>
  <c r="BE273" i="1"/>
  <c r="BD273" i="1"/>
  <c r="BB273" i="1"/>
  <c r="BC273" i="1" s="1"/>
  <c r="BA273" i="1"/>
  <c r="AZ273" i="1"/>
  <c r="AY273" i="1"/>
  <c r="AX273" i="1"/>
  <c r="AW273" i="1"/>
  <c r="AV273" i="1"/>
  <c r="AT273" i="1"/>
  <c r="AR273" i="1"/>
  <c r="AQ273" i="1"/>
  <c r="BQ273" i="1" s="1"/>
  <c r="AP273" i="1"/>
  <c r="AO273" i="1"/>
  <c r="BN272" i="1"/>
  <c r="BM272" i="1"/>
  <c r="BJ272" i="1"/>
  <c r="BI272" i="1"/>
  <c r="BH272" i="1"/>
  <c r="BG272" i="1"/>
  <c r="BF272" i="1"/>
  <c r="BE272" i="1"/>
  <c r="BD272" i="1"/>
  <c r="BB272" i="1"/>
  <c r="BC272" i="1" s="1"/>
  <c r="BA272" i="1"/>
  <c r="AZ272" i="1"/>
  <c r="AY272" i="1"/>
  <c r="AX272" i="1"/>
  <c r="AW272" i="1"/>
  <c r="AV272" i="1"/>
  <c r="AT272" i="1"/>
  <c r="AR272" i="1"/>
  <c r="AQ272" i="1"/>
  <c r="BQ272" i="1" s="1"/>
  <c r="AP272" i="1"/>
  <c r="AO272" i="1"/>
  <c r="BN271" i="1"/>
  <c r="BM271" i="1"/>
  <c r="BJ271" i="1"/>
  <c r="BI271" i="1"/>
  <c r="BH271" i="1"/>
  <c r="BG271" i="1"/>
  <c r="BF271" i="1"/>
  <c r="BE271" i="1"/>
  <c r="BD271" i="1"/>
  <c r="BB271" i="1"/>
  <c r="BC271" i="1" s="1"/>
  <c r="BA271" i="1"/>
  <c r="AZ271" i="1"/>
  <c r="AY271" i="1"/>
  <c r="AX271" i="1"/>
  <c r="AW271" i="1"/>
  <c r="AV271" i="1"/>
  <c r="AT271" i="1"/>
  <c r="AR271" i="1"/>
  <c r="AQ271" i="1"/>
  <c r="BQ271" i="1" s="1"/>
  <c r="AP271" i="1"/>
  <c r="AO271" i="1"/>
  <c r="BN270" i="1"/>
  <c r="BM270" i="1"/>
  <c r="BJ270" i="1"/>
  <c r="BI270" i="1"/>
  <c r="BH270" i="1"/>
  <c r="BG270" i="1"/>
  <c r="BF270" i="1"/>
  <c r="BE270" i="1"/>
  <c r="BD270" i="1"/>
  <c r="BB270" i="1"/>
  <c r="BC270" i="1" s="1"/>
  <c r="BA270" i="1"/>
  <c r="AZ270" i="1"/>
  <c r="AY270" i="1"/>
  <c r="AX270" i="1"/>
  <c r="AW270" i="1"/>
  <c r="AV270" i="1"/>
  <c r="AT270" i="1"/>
  <c r="AR270" i="1"/>
  <c r="AQ270" i="1"/>
  <c r="BQ270" i="1" s="1"/>
  <c r="AP270" i="1"/>
  <c r="AO270" i="1"/>
  <c r="BN269" i="1"/>
  <c r="BM269" i="1"/>
  <c r="BJ269" i="1"/>
  <c r="BI269" i="1"/>
  <c r="BH269" i="1"/>
  <c r="BG269" i="1"/>
  <c r="BF269" i="1"/>
  <c r="BE269" i="1"/>
  <c r="BD269" i="1"/>
  <c r="BB269" i="1"/>
  <c r="BC269" i="1" s="1"/>
  <c r="BA269" i="1"/>
  <c r="AZ269" i="1"/>
  <c r="AY269" i="1"/>
  <c r="AX269" i="1"/>
  <c r="AW269" i="1"/>
  <c r="AV269" i="1"/>
  <c r="AT269" i="1"/>
  <c r="AR269" i="1"/>
  <c r="AQ269" i="1"/>
  <c r="BQ269" i="1" s="1"/>
  <c r="AP269" i="1"/>
  <c r="AO269" i="1"/>
  <c r="BN268" i="1"/>
  <c r="BM268" i="1"/>
  <c r="BJ268" i="1"/>
  <c r="BI268" i="1"/>
  <c r="BH268" i="1"/>
  <c r="BG268" i="1"/>
  <c r="BF268" i="1"/>
  <c r="BE268" i="1"/>
  <c r="BD268" i="1"/>
  <c r="BB268" i="1"/>
  <c r="BC268" i="1" s="1"/>
  <c r="BA268" i="1"/>
  <c r="AZ268" i="1"/>
  <c r="AY268" i="1"/>
  <c r="AX268" i="1"/>
  <c r="AW268" i="1"/>
  <c r="AV268" i="1"/>
  <c r="AT268" i="1"/>
  <c r="AR268" i="1"/>
  <c r="AQ268" i="1"/>
  <c r="BQ268" i="1" s="1"/>
  <c r="AP268" i="1"/>
  <c r="AO268" i="1"/>
  <c r="BN267" i="1"/>
  <c r="BM267" i="1"/>
  <c r="BJ267" i="1"/>
  <c r="BI267" i="1"/>
  <c r="BH267" i="1"/>
  <c r="BG267" i="1"/>
  <c r="BF267" i="1"/>
  <c r="BE267" i="1"/>
  <c r="BD267" i="1"/>
  <c r="BB267" i="1"/>
  <c r="BC267" i="1" s="1"/>
  <c r="BA267" i="1"/>
  <c r="AZ267" i="1"/>
  <c r="AY267" i="1"/>
  <c r="AX267" i="1"/>
  <c r="AW267" i="1"/>
  <c r="AV267" i="1"/>
  <c r="AT267" i="1"/>
  <c r="AR267" i="1"/>
  <c r="AQ267" i="1"/>
  <c r="BQ267" i="1" s="1"/>
  <c r="AP267" i="1"/>
  <c r="AO267" i="1"/>
  <c r="BN266" i="1"/>
  <c r="BM266" i="1"/>
  <c r="BJ266" i="1"/>
  <c r="BI266" i="1"/>
  <c r="BH266" i="1"/>
  <c r="BG266" i="1"/>
  <c r="BF266" i="1"/>
  <c r="BE266" i="1"/>
  <c r="BD266" i="1"/>
  <c r="BB266" i="1"/>
  <c r="BC266" i="1" s="1"/>
  <c r="BA266" i="1"/>
  <c r="AZ266" i="1"/>
  <c r="AY266" i="1"/>
  <c r="AX266" i="1"/>
  <c r="AW266" i="1"/>
  <c r="AV266" i="1"/>
  <c r="AT266" i="1"/>
  <c r="AR266" i="1"/>
  <c r="AQ266" i="1"/>
  <c r="BQ266" i="1" s="1"/>
  <c r="AP266" i="1"/>
  <c r="AO266" i="1"/>
  <c r="BN265" i="1"/>
  <c r="BM265" i="1"/>
  <c r="BJ265" i="1"/>
  <c r="BI265" i="1"/>
  <c r="BH265" i="1"/>
  <c r="BG265" i="1"/>
  <c r="BF265" i="1"/>
  <c r="BE265" i="1"/>
  <c r="BD265" i="1"/>
  <c r="BB265" i="1"/>
  <c r="BC265" i="1" s="1"/>
  <c r="BA265" i="1"/>
  <c r="AZ265" i="1"/>
  <c r="AY265" i="1"/>
  <c r="AX265" i="1"/>
  <c r="AW265" i="1"/>
  <c r="AV265" i="1"/>
  <c r="AT265" i="1"/>
  <c r="AR265" i="1"/>
  <c r="AQ265" i="1"/>
  <c r="BQ265" i="1" s="1"/>
  <c r="AP265" i="1"/>
  <c r="AO265" i="1"/>
  <c r="BN264" i="1"/>
  <c r="BM264" i="1"/>
  <c r="BJ264" i="1"/>
  <c r="BI264" i="1"/>
  <c r="BH264" i="1"/>
  <c r="BG264" i="1"/>
  <c r="BF264" i="1"/>
  <c r="BE264" i="1"/>
  <c r="BD264" i="1"/>
  <c r="BB264" i="1"/>
  <c r="BC264" i="1" s="1"/>
  <c r="BA264" i="1"/>
  <c r="AZ264" i="1"/>
  <c r="AY264" i="1"/>
  <c r="AX264" i="1"/>
  <c r="AW264" i="1"/>
  <c r="AV264" i="1"/>
  <c r="AT264" i="1"/>
  <c r="AR264" i="1"/>
  <c r="AQ264" i="1"/>
  <c r="BQ264" i="1" s="1"/>
  <c r="AP264" i="1"/>
  <c r="AO264" i="1"/>
  <c r="BN263" i="1"/>
  <c r="BM263" i="1"/>
  <c r="BJ263" i="1"/>
  <c r="BI263" i="1"/>
  <c r="BH263" i="1"/>
  <c r="BG263" i="1"/>
  <c r="BF263" i="1"/>
  <c r="BE263" i="1"/>
  <c r="BD263" i="1"/>
  <c r="BB263" i="1"/>
  <c r="BC263" i="1" s="1"/>
  <c r="BA263" i="1"/>
  <c r="AZ263" i="1"/>
  <c r="AY263" i="1"/>
  <c r="AX263" i="1"/>
  <c r="AW263" i="1"/>
  <c r="AV263" i="1"/>
  <c r="AT263" i="1"/>
  <c r="AR263" i="1"/>
  <c r="AQ263" i="1"/>
  <c r="BQ263" i="1" s="1"/>
  <c r="AP263" i="1"/>
  <c r="AO263" i="1"/>
  <c r="BN262" i="1"/>
  <c r="BM262" i="1"/>
  <c r="BJ262" i="1"/>
  <c r="BI262" i="1"/>
  <c r="BH262" i="1"/>
  <c r="BG262" i="1"/>
  <c r="BF262" i="1"/>
  <c r="BE262" i="1"/>
  <c r="BD262" i="1"/>
  <c r="BB262" i="1"/>
  <c r="BC262" i="1" s="1"/>
  <c r="BA262" i="1"/>
  <c r="AZ262" i="1"/>
  <c r="AY262" i="1"/>
  <c r="AX262" i="1"/>
  <c r="AW262" i="1"/>
  <c r="AV262" i="1"/>
  <c r="AT262" i="1"/>
  <c r="AR262" i="1"/>
  <c r="AQ262" i="1"/>
  <c r="BQ262" i="1" s="1"/>
  <c r="AP262" i="1"/>
  <c r="AO262" i="1"/>
  <c r="BN261" i="1"/>
  <c r="BM261" i="1"/>
  <c r="BJ261" i="1"/>
  <c r="BI261" i="1"/>
  <c r="BH261" i="1"/>
  <c r="BG261" i="1"/>
  <c r="BF261" i="1"/>
  <c r="BE261" i="1"/>
  <c r="BD261" i="1"/>
  <c r="BB261" i="1"/>
  <c r="BC261" i="1" s="1"/>
  <c r="BA261" i="1"/>
  <c r="AZ261" i="1"/>
  <c r="AY261" i="1"/>
  <c r="AX261" i="1"/>
  <c r="AW261" i="1"/>
  <c r="AV261" i="1"/>
  <c r="AT261" i="1"/>
  <c r="AR261" i="1"/>
  <c r="AQ261" i="1"/>
  <c r="BQ261" i="1" s="1"/>
  <c r="AP261" i="1"/>
  <c r="AO261" i="1"/>
  <c r="BN260" i="1"/>
  <c r="BM260" i="1"/>
  <c r="BJ260" i="1"/>
  <c r="BI260" i="1"/>
  <c r="BH260" i="1"/>
  <c r="BG260" i="1"/>
  <c r="BF260" i="1"/>
  <c r="BE260" i="1"/>
  <c r="BD260" i="1"/>
  <c r="BB260" i="1"/>
  <c r="BC260" i="1" s="1"/>
  <c r="BA260" i="1"/>
  <c r="AZ260" i="1"/>
  <c r="AY260" i="1"/>
  <c r="AX260" i="1"/>
  <c r="AW260" i="1"/>
  <c r="AV260" i="1"/>
  <c r="AT260" i="1"/>
  <c r="AR260" i="1"/>
  <c r="AQ260" i="1"/>
  <c r="BQ260" i="1" s="1"/>
  <c r="AP260" i="1"/>
  <c r="AO260" i="1"/>
  <c r="BN259" i="1"/>
  <c r="BM259" i="1"/>
  <c r="BJ259" i="1"/>
  <c r="BI259" i="1"/>
  <c r="BH259" i="1"/>
  <c r="BG259" i="1"/>
  <c r="BF259" i="1"/>
  <c r="BE259" i="1"/>
  <c r="BD259" i="1"/>
  <c r="BB259" i="1"/>
  <c r="BC259" i="1" s="1"/>
  <c r="BA259" i="1"/>
  <c r="AZ259" i="1"/>
  <c r="AY259" i="1"/>
  <c r="AX259" i="1"/>
  <c r="AW259" i="1"/>
  <c r="AV259" i="1"/>
  <c r="AT259" i="1"/>
  <c r="AR259" i="1"/>
  <c r="AQ259" i="1"/>
  <c r="BQ259" i="1" s="1"/>
  <c r="AP259" i="1"/>
  <c r="AO259" i="1"/>
  <c r="BN258" i="1"/>
  <c r="BM258" i="1"/>
  <c r="BJ258" i="1"/>
  <c r="BI258" i="1"/>
  <c r="BH258" i="1"/>
  <c r="BG258" i="1"/>
  <c r="BF258" i="1"/>
  <c r="BE258" i="1"/>
  <c r="BD258" i="1"/>
  <c r="BB258" i="1"/>
  <c r="BC258" i="1" s="1"/>
  <c r="BA258" i="1"/>
  <c r="AZ258" i="1"/>
  <c r="AY258" i="1"/>
  <c r="AX258" i="1"/>
  <c r="AW258" i="1"/>
  <c r="AV258" i="1"/>
  <c r="AT258" i="1"/>
  <c r="AR258" i="1"/>
  <c r="AQ258" i="1"/>
  <c r="BQ258" i="1" s="1"/>
  <c r="AP258" i="1"/>
  <c r="AO258" i="1"/>
  <c r="BN257" i="1"/>
  <c r="BM257" i="1"/>
  <c r="BJ257" i="1"/>
  <c r="BI257" i="1"/>
  <c r="BH257" i="1"/>
  <c r="BG257" i="1"/>
  <c r="BF257" i="1"/>
  <c r="BE257" i="1"/>
  <c r="BD257" i="1"/>
  <c r="BB257" i="1"/>
  <c r="BC257" i="1" s="1"/>
  <c r="BA257" i="1"/>
  <c r="AZ257" i="1"/>
  <c r="AY257" i="1"/>
  <c r="AX257" i="1"/>
  <c r="AW257" i="1"/>
  <c r="AV257" i="1"/>
  <c r="AT257" i="1"/>
  <c r="AR257" i="1"/>
  <c r="AQ257" i="1"/>
  <c r="BQ257" i="1" s="1"/>
  <c r="AP257" i="1"/>
  <c r="AO257" i="1"/>
  <c r="BN256" i="1"/>
  <c r="BM256" i="1"/>
  <c r="BJ256" i="1"/>
  <c r="BI256" i="1"/>
  <c r="BH256" i="1"/>
  <c r="BG256" i="1"/>
  <c r="BF256" i="1"/>
  <c r="BE256" i="1"/>
  <c r="BD256" i="1"/>
  <c r="BB256" i="1"/>
  <c r="BC256" i="1" s="1"/>
  <c r="BA256" i="1"/>
  <c r="AZ256" i="1"/>
  <c r="AY256" i="1"/>
  <c r="AX256" i="1"/>
  <c r="AW256" i="1"/>
  <c r="AV256" i="1"/>
  <c r="AT256" i="1"/>
  <c r="AR256" i="1"/>
  <c r="AQ256" i="1"/>
  <c r="BQ256" i="1" s="1"/>
  <c r="AP256" i="1"/>
  <c r="AO256" i="1"/>
  <c r="BN255" i="1"/>
  <c r="BM255" i="1"/>
  <c r="BJ255" i="1"/>
  <c r="BI255" i="1"/>
  <c r="BH255" i="1"/>
  <c r="BG255" i="1"/>
  <c r="BF255" i="1"/>
  <c r="BE255" i="1"/>
  <c r="BD255" i="1"/>
  <c r="BB255" i="1"/>
  <c r="BC255" i="1" s="1"/>
  <c r="BA255" i="1"/>
  <c r="AZ255" i="1"/>
  <c r="AY255" i="1"/>
  <c r="AX255" i="1"/>
  <c r="AW255" i="1"/>
  <c r="AV255" i="1"/>
  <c r="AT255" i="1"/>
  <c r="AR255" i="1"/>
  <c r="AQ255" i="1"/>
  <c r="BQ255" i="1" s="1"/>
  <c r="AP255" i="1"/>
  <c r="AO255" i="1"/>
  <c r="BN254" i="1"/>
  <c r="BM254" i="1"/>
  <c r="BJ254" i="1"/>
  <c r="BI254" i="1"/>
  <c r="BH254" i="1"/>
  <c r="BG254" i="1"/>
  <c r="BF254" i="1"/>
  <c r="BE254" i="1"/>
  <c r="BD254" i="1"/>
  <c r="BB254" i="1"/>
  <c r="BC254" i="1" s="1"/>
  <c r="BA254" i="1"/>
  <c r="AZ254" i="1"/>
  <c r="AY254" i="1"/>
  <c r="AX254" i="1"/>
  <c r="AW254" i="1"/>
  <c r="AV254" i="1"/>
  <c r="AT254" i="1"/>
  <c r="AR254" i="1"/>
  <c r="AQ254" i="1"/>
  <c r="BQ254" i="1" s="1"/>
  <c r="AP254" i="1"/>
  <c r="AO254" i="1"/>
  <c r="BN253" i="1"/>
  <c r="BM253" i="1"/>
  <c r="BJ253" i="1"/>
  <c r="BI253" i="1"/>
  <c r="BH253" i="1"/>
  <c r="BG253" i="1"/>
  <c r="BF253" i="1"/>
  <c r="BE253" i="1"/>
  <c r="BD253" i="1"/>
  <c r="BB253" i="1"/>
  <c r="BC253" i="1" s="1"/>
  <c r="BA253" i="1"/>
  <c r="AZ253" i="1"/>
  <c r="AY253" i="1"/>
  <c r="AX253" i="1"/>
  <c r="AW253" i="1"/>
  <c r="AV253" i="1"/>
  <c r="AT253" i="1"/>
  <c r="AR253" i="1"/>
  <c r="AQ253" i="1"/>
  <c r="BQ253" i="1" s="1"/>
  <c r="AP253" i="1"/>
  <c r="AO253" i="1"/>
  <c r="BN252" i="1"/>
  <c r="BM252" i="1"/>
  <c r="BJ252" i="1"/>
  <c r="BI252" i="1"/>
  <c r="BH252" i="1"/>
  <c r="BG252" i="1"/>
  <c r="BF252" i="1"/>
  <c r="BE252" i="1"/>
  <c r="BD252" i="1"/>
  <c r="BB252" i="1"/>
  <c r="BC252" i="1" s="1"/>
  <c r="BA252" i="1"/>
  <c r="AZ252" i="1"/>
  <c r="AY252" i="1"/>
  <c r="AX252" i="1"/>
  <c r="AW252" i="1"/>
  <c r="AV252" i="1"/>
  <c r="AT252" i="1"/>
  <c r="AR252" i="1"/>
  <c r="AQ252" i="1"/>
  <c r="BQ252" i="1" s="1"/>
  <c r="AP252" i="1"/>
  <c r="AO252" i="1"/>
  <c r="BN251" i="1"/>
  <c r="BM251" i="1"/>
  <c r="BJ251" i="1"/>
  <c r="BI251" i="1"/>
  <c r="BH251" i="1"/>
  <c r="BG251" i="1"/>
  <c r="BF251" i="1"/>
  <c r="BE251" i="1"/>
  <c r="BD251" i="1"/>
  <c r="BB251" i="1"/>
  <c r="BC251" i="1" s="1"/>
  <c r="BA251" i="1"/>
  <c r="AZ251" i="1"/>
  <c r="AY251" i="1"/>
  <c r="AX251" i="1"/>
  <c r="AW251" i="1"/>
  <c r="AV251" i="1"/>
  <c r="AT251" i="1"/>
  <c r="AR251" i="1"/>
  <c r="AQ251" i="1"/>
  <c r="BQ251" i="1" s="1"/>
  <c r="AP251" i="1"/>
  <c r="AO251" i="1"/>
  <c r="BN250" i="1"/>
  <c r="BM250" i="1"/>
  <c r="BJ250" i="1"/>
  <c r="BI250" i="1"/>
  <c r="BH250" i="1"/>
  <c r="BG250" i="1"/>
  <c r="BF250" i="1"/>
  <c r="BE250" i="1"/>
  <c r="BD250" i="1"/>
  <c r="BB250" i="1"/>
  <c r="BC250" i="1" s="1"/>
  <c r="BA250" i="1"/>
  <c r="AZ250" i="1"/>
  <c r="AY250" i="1"/>
  <c r="AX250" i="1"/>
  <c r="AW250" i="1"/>
  <c r="AV250" i="1"/>
  <c r="AT250" i="1"/>
  <c r="AR250" i="1"/>
  <c r="AQ250" i="1"/>
  <c r="BQ250" i="1" s="1"/>
  <c r="AP250" i="1"/>
  <c r="AO250" i="1"/>
  <c r="BN249" i="1"/>
  <c r="BM249" i="1"/>
  <c r="BJ249" i="1"/>
  <c r="BI249" i="1"/>
  <c r="BH249" i="1"/>
  <c r="BG249" i="1"/>
  <c r="BF249" i="1"/>
  <c r="BE249" i="1"/>
  <c r="BD249" i="1"/>
  <c r="BB249" i="1"/>
  <c r="BC249" i="1" s="1"/>
  <c r="BA249" i="1"/>
  <c r="AZ249" i="1"/>
  <c r="AY249" i="1"/>
  <c r="AX249" i="1"/>
  <c r="AW249" i="1"/>
  <c r="AV249" i="1"/>
  <c r="AT249" i="1"/>
  <c r="AR249" i="1"/>
  <c r="AQ249" i="1"/>
  <c r="BQ249" i="1" s="1"/>
  <c r="AP249" i="1"/>
  <c r="AO249" i="1"/>
  <c r="BN248" i="1"/>
  <c r="BM248" i="1"/>
  <c r="BJ248" i="1"/>
  <c r="BI248" i="1"/>
  <c r="BH248" i="1"/>
  <c r="BG248" i="1"/>
  <c r="BF248" i="1"/>
  <c r="BE248" i="1"/>
  <c r="BD248" i="1"/>
  <c r="BB248" i="1"/>
  <c r="BC248" i="1" s="1"/>
  <c r="BA248" i="1"/>
  <c r="AZ248" i="1"/>
  <c r="AY248" i="1"/>
  <c r="AX248" i="1"/>
  <c r="AW248" i="1"/>
  <c r="AV248" i="1"/>
  <c r="AT248" i="1"/>
  <c r="AR248" i="1"/>
  <c r="AQ248" i="1"/>
  <c r="BQ248" i="1" s="1"/>
  <c r="AP248" i="1"/>
  <c r="AO248" i="1"/>
  <c r="BN247" i="1"/>
  <c r="BM247" i="1"/>
  <c r="BJ247" i="1"/>
  <c r="BI247" i="1"/>
  <c r="BH247" i="1"/>
  <c r="BG247" i="1"/>
  <c r="BF247" i="1"/>
  <c r="BE247" i="1"/>
  <c r="BD247" i="1"/>
  <c r="BB247" i="1"/>
  <c r="BC247" i="1" s="1"/>
  <c r="BA247" i="1"/>
  <c r="AZ247" i="1"/>
  <c r="AY247" i="1"/>
  <c r="AX247" i="1"/>
  <c r="AW247" i="1"/>
  <c r="AV247" i="1"/>
  <c r="AT247" i="1"/>
  <c r="AR247" i="1"/>
  <c r="AQ247" i="1"/>
  <c r="BQ247" i="1" s="1"/>
  <c r="AP247" i="1"/>
  <c r="AO247" i="1"/>
  <c r="BN246" i="1"/>
  <c r="BM246" i="1"/>
  <c r="BJ246" i="1"/>
  <c r="BI246" i="1"/>
  <c r="BH246" i="1"/>
  <c r="BG246" i="1"/>
  <c r="BF246" i="1"/>
  <c r="BE246" i="1"/>
  <c r="BD246" i="1"/>
  <c r="BB246" i="1"/>
  <c r="BC246" i="1" s="1"/>
  <c r="BA246" i="1"/>
  <c r="AZ246" i="1"/>
  <c r="AY246" i="1"/>
  <c r="AX246" i="1"/>
  <c r="AW246" i="1"/>
  <c r="AV246" i="1"/>
  <c r="AT246" i="1"/>
  <c r="AR246" i="1"/>
  <c r="AQ246" i="1"/>
  <c r="BQ246" i="1" s="1"/>
  <c r="AP246" i="1"/>
  <c r="AO246" i="1"/>
  <c r="BN245" i="1"/>
  <c r="BM245" i="1"/>
  <c r="BJ245" i="1"/>
  <c r="BI245" i="1"/>
  <c r="BH245" i="1"/>
  <c r="BG245" i="1"/>
  <c r="BF245" i="1"/>
  <c r="BE245" i="1"/>
  <c r="BD245" i="1"/>
  <c r="BB245" i="1"/>
  <c r="BC245" i="1" s="1"/>
  <c r="BA245" i="1"/>
  <c r="AZ245" i="1"/>
  <c r="AY245" i="1"/>
  <c r="AX245" i="1"/>
  <c r="AW245" i="1"/>
  <c r="AV245" i="1"/>
  <c r="AT245" i="1"/>
  <c r="AR245" i="1"/>
  <c r="AQ245" i="1"/>
  <c r="BQ245" i="1" s="1"/>
  <c r="AP245" i="1"/>
  <c r="AO245" i="1"/>
  <c r="BN244" i="1"/>
  <c r="BM244" i="1"/>
  <c r="BJ244" i="1"/>
  <c r="BI244" i="1"/>
  <c r="BH244" i="1"/>
  <c r="BG244" i="1"/>
  <c r="BF244" i="1"/>
  <c r="BE244" i="1"/>
  <c r="BD244" i="1"/>
  <c r="BB244" i="1"/>
  <c r="BC244" i="1" s="1"/>
  <c r="BA244" i="1"/>
  <c r="AZ244" i="1"/>
  <c r="AY244" i="1"/>
  <c r="AX244" i="1"/>
  <c r="AW244" i="1"/>
  <c r="AV244" i="1"/>
  <c r="AT244" i="1"/>
  <c r="AR244" i="1"/>
  <c r="AQ244" i="1"/>
  <c r="BQ244" i="1" s="1"/>
  <c r="AP244" i="1"/>
  <c r="AO244" i="1"/>
  <c r="BN243" i="1"/>
  <c r="BM243" i="1"/>
  <c r="BJ243" i="1"/>
  <c r="BI243" i="1"/>
  <c r="BH243" i="1"/>
  <c r="BG243" i="1"/>
  <c r="BF243" i="1"/>
  <c r="BE243" i="1"/>
  <c r="BD243" i="1"/>
  <c r="BB243" i="1"/>
  <c r="BC243" i="1" s="1"/>
  <c r="BA243" i="1"/>
  <c r="AZ243" i="1"/>
  <c r="AY243" i="1"/>
  <c r="AX243" i="1"/>
  <c r="AW243" i="1"/>
  <c r="AV243" i="1"/>
  <c r="AT243" i="1"/>
  <c r="AR243" i="1"/>
  <c r="AQ243" i="1"/>
  <c r="BQ243" i="1" s="1"/>
  <c r="AP243" i="1"/>
  <c r="AO243" i="1"/>
  <c r="BN242" i="1"/>
  <c r="BM242" i="1"/>
  <c r="BJ242" i="1"/>
  <c r="BI242" i="1"/>
  <c r="BH242" i="1"/>
  <c r="BG242" i="1"/>
  <c r="BF242" i="1"/>
  <c r="BE242" i="1"/>
  <c r="BD242" i="1"/>
  <c r="BB242" i="1"/>
  <c r="BC242" i="1" s="1"/>
  <c r="BA242" i="1"/>
  <c r="AZ242" i="1"/>
  <c r="AY242" i="1"/>
  <c r="AX242" i="1"/>
  <c r="AW242" i="1"/>
  <c r="AV242" i="1"/>
  <c r="AT242" i="1"/>
  <c r="AR242" i="1"/>
  <c r="AQ242" i="1"/>
  <c r="BQ242" i="1" s="1"/>
  <c r="AP242" i="1"/>
  <c r="AO242" i="1"/>
  <c r="BN241" i="1"/>
  <c r="BM241" i="1"/>
  <c r="BJ241" i="1"/>
  <c r="BI241" i="1"/>
  <c r="BH241" i="1"/>
  <c r="BG241" i="1"/>
  <c r="BF241" i="1"/>
  <c r="BE241" i="1"/>
  <c r="BD241" i="1"/>
  <c r="BB241" i="1"/>
  <c r="BC241" i="1" s="1"/>
  <c r="BA241" i="1"/>
  <c r="AZ241" i="1"/>
  <c r="AY241" i="1"/>
  <c r="AX241" i="1"/>
  <c r="AW241" i="1"/>
  <c r="AV241" i="1"/>
  <c r="AT241" i="1"/>
  <c r="AR241" i="1"/>
  <c r="AQ241" i="1"/>
  <c r="BQ241" i="1" s="1"/>
  <c r="AP241" i="1"/>
  <c r="AO241" i="1"/>
  <c r="BN240" i="1"/>
  <c r="BM240" i="1"/>
  <c r="BJ240" i="1"/>
  <c r="BI240" i="1"/>
  <c r="BH240" i="1"/>
  <c r="BG240" i="1"/>
  <c r="BF240" i="1"/>
  <c r="BE240" i="1"/>
  <c r="BD240" i="1"/>
  <c r="BB240" i="1"/>
  <c r="BC240" i="1" s="1"/>
  <c r="BA240" i="1"/>
  <c r="AZ240" i="1"/>
  <c r="AY240" i="1"/>
  <c r="AX240" i="1"/>
  <c r="AW240" i="1"/>
  <c r="AV240" i="1"/>
  <c r="AT240" i="1"/>
  <c r="AR240" i="1"/>
  <c r="AQ240" i="1"/>
  <c r="BQ240" i="1" s="1"/>
  <c r="AP240" i="1"/>
  <c r="AO240" i="1"/>
  <c r="BN239" i="1"/>
  <c r="BM239" i="1"/>
  <c r="BJ239" i="1"/>
  <c r="BI239" i="1"/>
  <c r="BH239" i="1"/>
  <c r="BG239" i="1"/>
  <c r="BF239" i="1"/>
  <c r="BE239" i="1"/>
  <c r="BD239" i="1"/>
  <c r="BB239" i="1"/>
  <c r="BC239" i="1" s="1"/>
  <c r="BA239" i="1"/>
  <c r="AZ239" i="1"/>
  <c r="AY239" i="1"/>
  <c r="AX239" i="1"/>
  <c r="AW239" i="1"/>
  <c r="AV239" i="1"/>
  <c r="AT239" i="1"/>
  <c r="AR239" i="1"/>
  <c r="AQ239" i="1"/>
  <c r="BQ239" i="1" s="1"/>
  <c r="AP239" i="1"/>
  <c r="AO239" i="1"/>
  <c r="BN238" i="1"/>
  <c r="BM238" i="1"/>
  <c r="BJ238" i="1"/>
  <c r="BI238" i="1"/>
  <c r="BH238" i="1"/>
  <c r="BG238" i="1"/>
  <c r="BF238" i="1"/>
  <c r="BE238" i="1"/>
  <c r="BD238" i="1"/>
  <c r="BB238" i="1"/>
  <c r="BC238" i="1" s="1"/>
  <c r="BA238" i="1"/>
  <c r="AZ238" i="1"/>
  <c r="AY238" i="1"/>
  <c r="AX238" i="1"/>
  <c r="AW238" i="1"/>
  <c r="AV238" i="1"/>
  <c r="AT238" i="1"/>
  <c r="AR238" i="1"/>
  <c r="AQ238" i="1"/>
  <c r="BQ238" i="1" s="1"/>
  <c r="AP238" i="1"/>
  <c r="AO238" i="1"/>
  <c r="BM5" i="1" l="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N4" i="1"/>
  <c r="BM4"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AO5" i="1" l="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Q5" i="1"/>
  <c r="BQ5" i="1" s="1"/>
  <c r="AQ6" i="1"/>
  <c r="BQ6" i="1" s="1"/>
  <c r="AQ7" i="1"/>
  <c r="BQ7" i="1" s="1"/>
  <c r="AQ8" i="1"/>
  <c r="BQ8" i="1" s="1"/>
  <c r="AQ9" i="1"/>
  <c r="BQ9" i="1" s="1"/>
  <c r="AQ10" i="1"/>
  <c r="BQ10" i="1" s="1"/>
  <c r="AQ11" i="1"/>
  <c r="BQ11" i="1" s="1"/>
  <c r="AQ12" i="1"/>
  <c r="BQ12" i="1" s="1"/>
  <c r="AQ13" i="1"/>
  <c r="BQ13" i="1" s="1"/>
  <c r="AQ14" i="1"/>
  <c r="BQ14" i="1" s="1"/>
  <c r="AQ15" i="1"/>
  <c r="BQ15" i="1" s="1"/>
  <c r="AQ16" i="1"/>
  <c r="BQ16" i="1" s="1"/>
  <c r="AQ17" i="1"/>
  <c r="BQ17" i="1" s="1"/>
  <c r="AQ18" i="1"/>
  <c r="BQ18" i="1" s="1"/>
  <c r="AQ19" i="1"/>
  <c r="BQ19" i="1" s="1"/>
  <c r="AQ20" i="1"/>
  <c r="BQ20" i="1" s="1"/>
  <c r="AQ21" i="1"/>
  <c r="BQ21" i="1" s="1"/>
  <c r="AQ22" i="1"/>
  <c r="BQ22" i="1" s="1"/>
  <c r="AQ23" i="1"/>
  <c r="BQ23" i="1" s="1"/>
  <c r="AQ24" i="1"/>
  <c r="BQ24" i="1" s="1"/>
  <c r="AQ25" i="1"/>
  <c r="BQ25" i="1" s="1"/>
  <c r="AQ26" i="1"/>
  <c r="BQ26" i="1" s="1"/>
  <c r="AQ27" i="1"/>
  <c r="BQ27" i="1" s="1"/>
  <c r="AQ28" i="1"/>
  <c r="BQ28" i="1" s="1"/>
  <c r="AQ29" i="1"/>
  <c r="BQ29" i="1" s="1"/>
  <c r="AQ30" i="1"/>
  <c r="BQ30" i="1" s="1"/>
  <c r="AQ31" i="1"/>
  <c r="BQ31" i="1" s="1"/>
  <c r="AQ32" i="1"/>
  <c r="BQ32" i="1" s="1"/>
  <c r="AQ33" i="1"/>
  <c r="BQ33" i="1" s="1"/>
  <c r="AQ34" i="1"/>
  <c r="BQ34" i="1" s="1"/>
  <c r="AQ35" i="1"/>
  <c r="BQ35" i="1" s="1"/>
  <c r="AQ36" i="1"/>
  <c r="BQ36" i="1" s="1"/>
  <c r="AQ37" i="1"/>
  <c r="BQ37" i="1" s="1"/>
  <c r="AQ38" i="1"/>
  <c r="BQ38" i="1" s="1"/>
  <c r="AQ39" i="1"/>
  <c r="BQ39" i="1" s="1"/>
  <c r="AQ40" i="1"/>
  <c r="BQ40" i="1" s="1"/>
  <c r="AQ41" i="1"/>
  <c r="BQ41" i="1" s="1"/>
  <c r="AQ42" i="1"/>
  <c r="BQ42" i="1" s="1"/>
  <c r="AQ43" i="1"/>
  <c r="BQ43" i="1" s="1"/>
  <c r="AQ44" i="1"/>
  <c r="BQ44" i="1" s="1"/>
  <c r="AQ45" i="1"/>
  <c r="BQ45" i="1" s="1"/>
  <c r="AQ46" i="1"/>
  <c r="BQ46" i="1" s="1"/>
  <c r="AQ47" i="1"/>
  <c r="BQ47" i="1" s="1"/>
  <c r="AQ48" i="1"/>
  <c r="BQ48" i="1" s="1"/>
  <c r="AQ49" i="1"/>
  <c r="BQ49" i="1" s="1"/>
  <c r="AQ50" i="1"/>
  <c r="BQ50" i="1" s="1"/>
  <c r="AQ51" i="1"/>
  <c r="BQ51" i="1" s="1"/>
  <c r="AQ52" i="1"/>
  <c r="BQ52" i="1" s="1"/>
  <c r="AQ53" i="1"/>
  <c r="BQ53" i="1" s="1"/>
  <c r="AQ54" i="1"/>
  <c r="BQ54" i="1" s="1"/>
  <c r="AQ55" i="1"/>
  <c r="BQ55" i="1" s="1"/>
  <c r="AQ56" i="1"/>
  <c r="BQ56" i="1" s="1"/>
  <c r="AQ57" i="1"/>
  <c r="BQ57"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83" i="1"/>
  <c r="BQ83" i="1" s="1"/>
  <c r="AQ84" i="1"/>
  <c r="BQ84" i="1" s="1"/>
  <c r="AQ85" i="1"/>
  <c r="BQ85" i="1" s="1"/>
  <c r="AQ86" i="1"/>
  <c r="BQ86" i="1" s="1"/>
  <c r="AQ87" i="1"/>
  <c r="BQ87" i="1" s="1"/>
  <c r="AQ88" i="1"/>
  <c r="BQ88" i="1" s="1"/>
  <c r="AQ89" i="1"/>
  <c r="BQ89" i="1" s="1"/>
  <c r="AQ90" i="1"/>
  <c r="BQ90" i="1" s="1"/>
  <c r="AQ91" i="1"/>
  <c r="BQ91" i="1" s="1"/>
  <c r="AQ92" i="1"/>
  <c r="BQ92" i="1" s="1"/>
  <c r="AQ93" i="1"/>
  <c r="BQ93" i="1" s="1"/>
  <c r="AQ94" i="1"/>
  <c r="BQ94" i="1" s="1"/>
  <c r="AQ95" i="1"/>
  <c r="BQ95" i="1" s="1"/>
  <c r="AQ96" i="1"/>
  <c r="BQ96" i="1" s="1"/>
  <c r="AQ97" i="1"/>
  <c r="BQ97" i="1" s="1"/>
  <c r="AQ98" i="1"/>
  <c r="BQ98" i="1" s="1"/>
  <c r="AQ99" i="1"/>
  <c r="BQ99" i="1" s="1"/>
  <c r="AQ100" i="1"/>
  <c r="BQ100" i="1" s="1"/>
  <c r="AQ101" i="1"/>
  <c r="BQ101" i="1" s="1"/>
  <c r="AQ102" i="1"/>
  <c r="BQ102" i="1" s="1"/>
  <c r="AQ103" i="1"/>
  <c r="BQ103" i="1" s="1"/>
  <c r="AQ104" i="1"/>
  <c r="BQ104" i="1" s="1"/>
  <c r="AQ105" i="1"/>
  <c r="BQ105" i="1" s="1"/>
  <c r="AQ106" i="1"/>
  <c r="BQ106" i="1" s="1"/>
  <c r="AQ107" i="1"/>
  <c r="BQ107" i="1" s="1"/>
  <c r="AQ108" i="1"/>
  <c r="BQ108" i="1" s="1"/>
  <c r="AQ109" i="1"/>
  <c r="BQ109" i="1" s="1"/>
  <c r="AQ110" i="1"/>
  <c r="BQ110" i="1" s="1"/>
  <c r="AQ111" i="1"/>
  <c r="BQ111" i="1" s="1"/>
  <c r="AQ112" i="1"/>
  <c r="BQ112" i="1" s="1"/>
  <c r="AQ113" i="1"/>
  <c r="BQ113" i="1" s="1"/>
  <c r="AQ114" i="1"/>
  <c r="BQ114" i="1" s="1"/>
  <c r="AQ115" i="1"/>
  <c r="BQ115" i="1" s="1"/>
  <c r="AQ116" i="1"/>
  <c r="BQ116" i="1" s="1"/>
  <c r="AQ117" i="1"/>
  <c r="BQ117" i="1" s="1"/>
  <c r="AQ118" i="1"/>
  <c r="BQ118" i="1" s="1"/>
  <c r="AQ119" i="1"/>
  <c r="BQ119" i="1" s="1"/>
  <c r="AQ120" i="1"/>
  <c r="BQ120" i="1" s="1"/>
  <c r="AQ121" i="1"/>
  <c r="BQ121" i="1" s="1"/>
  <c r="AQ122" i="1"/>
  <c r="BQ122" i="1" s="1"/>
  <c r="AQ123" i="1"/>
  <c r="BQ123" i="1" s="1"/>
  <c r="AQ124" i="1"/>
  <c r="BQ124" i="1" s="1"/>
  <c r="AQ125" i="1"/>
  <c r="BQ125" i="1" s="1"/>
  <c r="AQ126" i="1"/>
  <c r="BQ126" i="1" s="1"/>
  <c r="AQ127" i="1"/>
  <c r="BQ127" i="1" s="1"/>
  <c r="AQ128" i="1"/>
  <c r="BQ128" i="1" s="1"/>
  <c r="AQ129" i="1"/>
  <c r="BQ129" i="1" s="1"/>
  <c r="AQ130" i="1"/>
  <c r="BQ130" i="1" s="1"/>
  <c r="AQ131" i="1"/>
  <c r="BQ131" i="1" s="1"/>
  <c r="AQ132" i="1"/>
  <c r="BQ132" i="1" s="1"/>
  <c r="AQ133" i="1"/>
  <c r="BQ133" i="1" s="1"/>
  <c r="AQ134" i="1"/>
  <c r="BQ134" i="1" s="1"/>
  <c r="AQ135" i="1"/>
  <c r="BQ135" i="1" s="1"/>
  <c r="AQ136" i="1"/>
  <c r="BQ136" i="1" s="1"/>
  <c r="AQ137" i="1"/>
  <c r="BQ137" i="1" s="1"/>
  <c r="AQ138" i="1"/>
  <c r="BQ138" i="1" s="1"/>
  <c r="AQ139" i="1"/>
  <c r="BQ139"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198" i="1"/>
  <c r="BQ198" i="1" s="1"/>
  <c r="AQ199" i="1"/>
  <c r="BQ199" i="1" s="1"/>
  <c r="AQ200" i="1"/>
  <c r="BQ200" i="1" s="1"/>
  <c r="AQ201" i="1"/>
  <c r="BQ201" i="1" s="1"/>
  <c r="AQ202" i="1"/>
  <c r="BQ202" i="1" s="1"/>
  <c r="AQ203" i="1"/>
  <c r="BQ203" i="1" s="1"/>
  <c r="AQ204" i="1"/>
  <c r="BQ204" i="1" s="1"/>
  <c r="AQ205" i="1"/>
  <c r="BQ205" i="1" s="1"/>
  <c r="AQ206" i="1"/>
  <c r="BQ206" i="1" s="1"/>
  <c r="AQ207" i="1"/>
  <c r="BQ207" i="1" s="1"/>
  <c r="AQ208" i="1"/>
  <c r="BQ208" i="1" s="1"/>
  <c r="AQ209" i="1"/>
  <c r="BQ209" i="1" s="1"/>
  <c r="AQ210" i="1"/>
  <c r="BQ210" i="1" s="1"/>
  <c r="AQ211" i="1"/>
  <c r="BQ211" i="1" s="1"/>
  <c r="AQ212" i="1"/>
  <c r="BQ212" i="1" s="1"/>
  <c r="AQ213" i="1"/>
  <c r="BQ213" i="1" s="1"/>
  <c r="AQ214" i="1"/>
  <c r="BQ214" i="1" s="1"/>
  <c r="AQ215" i="1"/>
  <c r="BQ215" i="1" s="1"/>
  <c r="AQ216" i="1"/>
  <c r="BQ216" i="1" s="1"/>
  <c r="AQ217" i="1"/>
  <c r="BQ217" i="1" s="1"/>
  <c r="AQ218" i="1"/>
  <c r="BQ218" i="1" s="1"/>
  <c r="AQ219" i="1"/>
  <c r="BQ219" i="1" s="1"/>
  <c r="AQ220" i="1"/>
  <c r="BQ220" i="1" s="1"/>
  <c r="AQ221" i="1"/>
  <c r="BQ221" i="1" s="1"/>
  <c r="AQ222" i="1"/>
  <c r="BQ222" i="1" s="1"/>
  <c r="AQ223" i="1"/>
  <c r="BQ223" i="1" s="1"/>
  <c r="AQ224" i="1"/>
  <c r="BQ224" i="1" s="1"/>
  <c r="AQ225" i="1"/>
  <c r="BQ225" i="1" s="1"/>
  <c r="AQ226" i="1"/>
  <c r="BQ226" i="1" s="1"/>
  <c r="AQ227" i="1"/>
  <c r="BQ227" i="1" s="1"/>
  <c r="AQ228" i="1"/>
  <c r="BQ228" i="1" s="1"/>
  <c r="AQ229" i="1"/>
  <c r="BQ229" i="1" s="1"/>
  <c r="AQ230" i="1"/>
  <c r="BQ230" i="1" s="1"/>
  <c r="AQ231" i="1"/>
  <c r="BQ231" i="1" s="1"/>
  <c r="AQ232" i="1"/>
  <c r="BQ232" i="1" s="1"/>
  <c r="AQ233" i="1"/>
  <c r="BQ233" i="1" s="1"/>
  <c r="AQ234" i="1"/>
  <c r="BQ234" i="1" s="1"/>
  <c r="AQ235" i="1"/>
  <c r="BQ235" i="1" s="1"/>
  <c r="AQ236" i="1"/>
  <c r="BQ236" i="1" s="1"/>
  <c r="AQ237" i="1"/>
  <c r="BQ237" i="1" s="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C136" i="1" s="1"/>
  <c r="BB137" i="1"/>
  <c r="BC137" i="1" s="1"/>
  <c r="BB138" i="1"/>
  <c r="BC138" i="1" s="1"/>
  <c r="BB139" i="1"/>
  <c r="BC139"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4" i="1"/>
  <c r="BI4" i="1"/>
  <c r="AZ4" i="1" l="1"/>
  <c r="BE4" i="1" l="1"/>
  <c r="AY4" i="1" l="1"/>
  <c r="AX4" i="1"/>
  <c r="AO4" i="1" l="1"/>
  <c r="AP4" i="1"/>
  <c r="AQ4" i="1"/>
  <c r="BQ4" i="1" s="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<sst xmlns="http://schemas.openxmlformats.org/spreadsheetml/2006/main" count="15820" uniqueCount="1019">
  <si>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</si>
  <si>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</si>
  <si>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</si>
  <si>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</si>
  <si>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</si>
  <si>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</si>
  <si>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</si>
  <si>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</si>
  <si>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</si>
  <si>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</si>
  <si>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</si>
  <si>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</si>
  <si>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</si>
  <si>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</si>
  <si>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</si>
  <si>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</si>
  <si>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</si>
  <si>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</si>
  <si>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</si>
  <si>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</si>
  <si>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</si>
  <si>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</si>
  <si>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</si>
  <si>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</si>
  <si>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</si>
  <si>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</si>
  <si>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</si>
  <si>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</si>
  <si>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</si>
  <si>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</si>
  <si>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</si>
  <si>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</si>
  <si>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</si>
  <si>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</si>
  <si>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</si>
  <si>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</si>
  <si>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</si>
  <si>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</si>
  <si>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</si>
  <si>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</si>
  <si>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</si>
  <si>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</si>
  <si>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</si>
  <si>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</si>
  <si>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</si>
  <si>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</si>
  <si>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</si>
  <si>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</si>
  <si>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</si>
  <si>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</si>
  <si>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</si>
  <si>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</si>
  <si>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</si>
  <si>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</si>
  <si>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</si>
  <si>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</si>
  <si>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</si>
  <si>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</si>
  <si>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</si>
  <si>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</si>
  <si>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</si>
  <si>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</si>
  <si>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</si>
  <si>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</si>
  <si>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</si>
  <si>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</si>
  <si>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</si>
  <si>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</si>
  <si>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</si>
  <si>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</si>
  <si>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</si>
  <si>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</si>
  <si>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</si>
  <si>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</si>
  <si>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</si>
  <si>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</si>
  <si>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</si>
  <si>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</si>
  <si>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</si>
  <si>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</si>
  <si>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</si>
  <si>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</si>
  <si>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</si>
  <si>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</si>
  <si>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</si>
  <si>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</si>
  <si>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</si>
  <si>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</si>
  <si>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</si>
  <si>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</si>
  <si>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</si>
  <si>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</si>
  <si>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</si>
  <si>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</si>
  <si>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</si>
  <si>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</si>
  <si>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</si>
  <si>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</si>
  <si>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</si>
  <si>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</si>
  <si>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</si>
  <si>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</si>
  <si>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</si>
  <si>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</si>
  <si>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</si>
  <si>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</si>
  <si>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</si>
  <si>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</si>
  <si>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</si>
  <si>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</si>
  <si>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</si>
  <si>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</si>
  <si>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</si>
  <si>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</si>
  <si>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</si>
  <si>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</si>
  <si>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</si>
  <si>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</si>
  <si>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</si>
  <si>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</si>
  <si>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</si>
  <si>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</si>
  <si>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</si>
  <si>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</si>
  <si>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</si>
  <si>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</si>
  <si>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</si>
  <si>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</si>
  <si>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</si>
  <si>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</si>
  <si>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</si>
  <si>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</si>
  <si>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</si>
  <si>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</si>
  <si>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</si>
  <si>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</si>
  <si>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</si>
  <si>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</si>
  <si>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</si>
  <si>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</si>
  <si>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</si>
  <si>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</si>
  <si>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</si>
  <si>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</si>
  <si>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</si>
  <si>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</si>
  <si>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</si>
  <si>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</si>
  <si>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</si>
  <si>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</si>
  <si>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</si>
  <si>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</si>
  <si>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</si>
  <si>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</si>
  <si>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</si>
  <si>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</si>
  <si>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</si>
  <si>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</si>
  <si>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</si>
  <si>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</si>
  <si>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</si>
  <si>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</si>
  <si>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</si>
  <si>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</si>
  <si>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</si>
  <si>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</si>
  <si>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</si>
  <si>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</si>
  <si>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</si>
  <si>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</si>
  <si>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</si>
  <si>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</si>
  <si>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</si>
  <si>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</si>
  <si>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</si>
  <si>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</si>
  <si>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</si>
  <si>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</si>
  <si>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</si>
  <si>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</si>
  <si>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</si>
  <si>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</si>
  <si>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</si>
  <si>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</si>
  <si>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</si>
  <si>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</si>
  <si>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</si>
  <si>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</si>
  <si>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</si>
  <si>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</si>
  <si>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</si>
  <si>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</si>
  <si>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</si>
  <si>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</si>
  <si>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</si>
  <si>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</si>
  <si>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</si>
  <si>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</si>
  <si>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</si>
  <si>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</si>
  <si>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</si>
  <si>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</si>
  <si>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</si>
  <si>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</si>
  <si>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</si>
  <si>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</si>
  <si>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</si>
  <si>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</si>
  <si>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</si>
  <si>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</si>
  <si>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</si>
  <si>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</si>
  <si>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</si>
  <si>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</si>
  <si>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</si>
  <si>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</si>
  <si>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</si>
  <si>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</si>
  <si>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</si>
  <si>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</si>
  <si>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</si>
  <si>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</si>
  <si>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</si>
  <si>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</si>
  <si>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</si>
  <si>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</si>
  <si>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</si>
  <si>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</si>
  <si>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</si>
  <si>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</si>
  <si>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</si>
  <si>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</si>
  <si>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</si>
  <si>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</si>
  <si>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</si>
  <si>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</si>
  <si>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</si>
  <si>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</si>
  <si>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</si>
  <si>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</si>
  <si>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</si>
  <si>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</si>
  <si>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</si>
  <si>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</si>
  <si>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</si>
  <si>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</si>
  <si>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</si>
  <si>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</si>
  <si>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</si>
  <si>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</si>
  <si>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</si>
  <si>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</si>
  <si>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</si>
  <si>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</si>
  <si>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</si>
  <si>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</si>
  <si>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</si>
  <si>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</si>
  <si>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</si>
  <si>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</si>
  <si>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</si>
  <si>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</si>
  <si>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</si>
  <si>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</si>
  <si>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</si>
  <si>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</si>
  <si>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</si>
  <si>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</si>
  <si>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</si>
  <si>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</si>
  <si>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</si>
  <si>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</si>
  <si>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</si>
  <si>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</si>
  <si>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</si>
  <si>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</si>
  <si>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</si>
  <si>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</si>
  <si>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</si>
  <si>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</si>
  <si>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</si>
  <si>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</si>
  <si>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</si>
  <si>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</si>
  <si>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</si>
  <si>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</si>
  <si>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</si>
  <si>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</si>
  <si>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</si>
  <si>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</si>
  <si>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</si>
  <si>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</si>
  <si>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</si>
  <si>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</si>
  <si>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</si>
  <si>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</si>
  <si>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</si>
  <si>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</si>
  <si>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</si>
  <si>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</si>
  <si>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</si>
  <si>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</si>
  <si>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</si>
  <si>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</si>
  <si>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</si>
  <si>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</si>
  <si>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</si>
  <si>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</si>
  <si>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</si>
  <si>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</si>
  <si>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</si>
  <si>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</si>
  <si>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</si>
  <si>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</si>
  <si>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</si>
  <si>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</si>
  <si>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</si>
  <si>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</si>
  <si>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</si>
  <si>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</si>
  <si>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</si>
  <si>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</si>
  <si>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</si>
  <si>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</si>
  <si>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</si>
  <si>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</si>
  <si>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</si>
  <si>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</si>
  <si>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</si>
  <si>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</si>
  <si>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</si>
  <si>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</si>
  <si>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</si>
  <si>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</si>
  <si>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</si>
  <si>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</si>
  <si>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</si>
  <si>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</si>
  <si>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</si>
  <si>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</si>
  <si>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</si>
  <si>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</si>
  <si>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</si>
  <si>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</si>
  <si>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</si>
  <si>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</si>
  <si>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</si>
  <si>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</si>
  <si>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</si>
  <si>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</si>
  <si>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</si>
  <si>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</si>
  <si>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</si>
  <si>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</si>
  <si>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</si>
  <si>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</si>
  <si>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</si>
  <si>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</si>
  <si>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</si>
  <si>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</si>
  <si>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</si>
  <si>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</si>
  <si>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</si>
  <si>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</si>
  <si>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</si>
  <si>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</si>
  <si>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</si>
  <si>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</si>
  <si>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</si>
  <si>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</si>
  <si>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</si>
  <si>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</si>
  <si>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</si>
  <si>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</si>
  <si>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</si>
  <si>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</si>
  <si>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</si>
  <si>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</si>
  <si>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</si>
  <si>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</si>
  <si>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</si>
  <si>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</si>
  <si>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</si>
  <si>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</si>
  <si>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</si>
  <si>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</si>
  <si>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</si>
  <si>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</si>
  <si>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</si>
  <si>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</si>
  <si>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</si>
  <si>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</si>
  <si>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</si>
  <si>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</si>
  <si>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</si>
  <si>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</si>
  <si>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</si>
  <si>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</si>
  <si>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</si>
  <si>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</si>
  <si>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</si>
  <si>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</si>
  <si>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</si>
  <si>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</si>
  <si>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</si>
  <si>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</si>
  <si>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</si>
  <si>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</si>
  <si>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</si>
  <si>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</si>
  <si>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</si>
  <si>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</si>
  <si>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</si>
  <si>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</si>
  <si>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</si>
  <si>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</si>
  <si>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</si>
  <si>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</si>
  <si>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</si>
  <si>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</si>
  <si>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</si>
  <si>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</si>
  <si>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</si>
  <si>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</si>
  <si>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</si>
  <si>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</si>
  <si>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</si>
  <si>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</si>
  <si>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</si>
  <si>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</si>
  <si>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</si>
  <si>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</si>
  <si>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</si>
  <si>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</si>
  <si>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</si>
  <si>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</si>
  <si>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</si>
  <si>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</si>
  <si>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</si>
  <si>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</si>
  <si>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</si>
  <si>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</si>
  <si>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</si>
  <si>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</si>
  <si>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</si>
  <si>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</si>
  <si>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</si>
  <si>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</si>
  <si>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</si>
  <si>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</si>
  <si>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</si>
  <si>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</si>
  <si>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</si>
  <si>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</si>
  <si>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</si>
  <si>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</si>
  <si>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</si>
  <si>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</si>
  <si>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</si>
  <si>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</si>
  <si>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</si>
  <si>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</si>
  <si>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</si>
  <si>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</si>
  <si>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</si>
  <si>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</si>
  <si>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</si>
  <si>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</si>
  <si>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</si>
  <si>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</si>
  <si>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</si>
  <si>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</si>
  <si>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</si>
  <si>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</si>
  <si>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</si>
  <si>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</si>
  <si>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</si>
  <si>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</si>
  <si>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</si>
  <si>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</si>
  <si>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</si>
  <si>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</si>
  <si>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</si>
  <si>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</si>
  <si>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</si>
  <si>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</si>
  <si>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</si>
  <si>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</si>
  <si>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</si>
  <si>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</si>
  <si>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</si>
  <si>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</si>
  <si>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</si>
  <si>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</si>
  <si>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</si>
  <si>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</si>
  <si>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</si>
  <si>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</si>
  <si>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</si>
  <si>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</si>
  <si>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</si>
  <si>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</si>
  <si>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</si>
  <si>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</si>
  <si>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</si>
  <si>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</si>
  <si>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</si>
  <si>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</si>
  <si>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</si>
  <si>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</si>
  <si>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</si>
  <si>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</si>
  <si>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</si>
  <si>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</si>
  <si>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</si>
  <si>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</si>
  <si>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</si>
  <si>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</si>
  <si>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</si>
  <si>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</si>
  <si>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</si>
  <si>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</si>
  <si>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</si>
  <si>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</si>
  <si>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</si>
  <si>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</si>
  <si>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</si>
  <si>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</si>
  <si>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</si>
  <si>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</si>
  <si>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</si>
  <si>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</si>
  <si>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</si>
  <si>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</si>
  <si>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</si>
  <si>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</si>
  <si>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</si>
  <si>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</si>
  <si>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</si>
  <si>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</si>
  <si>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</si>
  <si>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</si>
  <si>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</si>
  <si>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</si>
  <si>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</si>
  <si>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</si>
  <si>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</si>
  <si>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</si>
  <si>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</si>
  <si>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</si>
  <si>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</si>
  <si>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</si>
  <si>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</si>
  <si>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</si>
  <si>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</si>
  <si>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</si>
  <si>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</si>
  <si>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</si>
  <si>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</si>
  <si>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</si>
  <si>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</si>
  <si>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</si>
  <si>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</si>
  <si>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</si>
  <si>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</si>
  <si>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</si>
  <si>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</si>
  <si>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</si>
  <si>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</si>
  <si>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</si>
  <si>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</si>
  <si>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</si>
  <si>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</si>
  <si>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</si>
  <si>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</si>
  <si>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</si>
  <si>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</si>
  <si>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</si>
  <si>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</si>
  <si>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</si>
  <si>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</si>
  <si>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</si>
  <si>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</si>
  <si>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</si>
  <si>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</si>
  <si>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</si>
  <si>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</si>
  <si>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</si>
  <si>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</si>
  <si>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</si>
  <si>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</si>
  <si>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</si>
  <si>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</si>
  <si>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</si>
  <si>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</si>
  <si>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</si>
  <si>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</si>
  <si>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</si>
  <si>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</si>
  <si>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</si>
  <si>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</si>
  <si>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</si>
  <si>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</si>
  <si>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</si>
  <si>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</si>
  <si>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</si>
  <si>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</si>
  <si>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</si>
  <si>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</si>
  <si>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</si>
  <si>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</si>
  <si>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</si>
  <si>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</si>
  <si>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</si>
  <si>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</si>
  <si>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</si>
  <si>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</si>
  <si>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</si>
  <si>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</si>
  <si>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</si>
  <si>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</si>
  <si>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</si>
  <si>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</si>
  <si>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</si>
  <si>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</si>
  <si>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</si>
  <si>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</si>
  <si>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</si>
  <si>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</si>
  <si>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</si>
  <si>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</si>
  <si>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</si>
  <si>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</si>
  <si>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</si>
  <si>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</si>
  <si>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</si>
  <si>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</si>
  <si>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</si>
  <si>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</si>
  <si>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</si>
  <si>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</si>
  <si>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</si>
  <si>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</si>
  <si>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</si>
  <si>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</si>
  <si>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2100 NFI Packages </t>
  </si>
  <si>
    <t>500 NFI kits</t>
  </si>
  <si>
    <t xml:space="preserve">500 Shelter Upgrades </t>
  </si>
  <si>
    <t>1500 SNFI kits</t>
  </si>
  <si>
    <t>750 SNFI kits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</si>
  <si>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</si>
  <si>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</si>
  <si>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</si>
  <si>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</si>
  <si>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</si>
  <si>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</si>
  <si>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</si>
  <si>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</si>
  <si>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</si>
  <si>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</si>
  <si>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</si>
  <si>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</si>
  <si>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</si>
  <si>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</si>
  <si>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</si>
  <si>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</si>
  <si>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</si>
  <si>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</si>
  <si>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</si>
  <si>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</si>
  <si>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</si>
  <si>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</si>
  <si>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</si>
  <si>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</si>
  <si>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</si>
  <si>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</si>
  <si>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</si>
  <si>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</si>
  <si>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</si>
  <si>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</si>
  <si>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</si>
  <si>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</si>
  <si>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Distribution of 1,128 EAP from national continency stock</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</si>
  <si>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</si>
  <si>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</si>
  <si>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</si>
  <si>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</si>
  <si>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</si>
  <si>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</si>
  <si>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</si>
  <si>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</si>
  <si>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</si>
  <si>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</si>
  <si>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</si>
  <si>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</si>
  <si>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</si>
  <si>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</si>
  <si>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</si>
  <si>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</si>
  <si>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</si>
  <si>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</si>
  <si>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</si>
  <si>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</si>
  <si>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</si>
  <si>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</si>
  <si>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</si>
  <si>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</si>
  <si>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</si>
  <si>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</si>
  <si>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</si>
  <si>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</si>
  <si>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</si>
  <si>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</si>
  <si>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</si>
  <si>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</si>
  <si>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</si>
  <si>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</si>
  <si>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</si>
  <si>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</si>
  <si>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</si>
  <si>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</si>
  <si>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</si>
  <si>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</si>
  <si>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</si>
  <si>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</si>
  <si>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</si>
  <si>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</si>
  <si>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</si>
  <si>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</si>
  <si>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</si>
  <si>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</si>
  <si>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</si>
  <si>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2050 Emergency Shelter Kits distritribution </t>
  </si>
  <si>
    <t xml:space="preserve">6 Months </t>
  </si>
  <si>
    <t xml:space="preserve">2050 NFI kits distribution </t>
  </si>
  <si>
    <t>Constructing 600 tents to IDPs capms in Kahda and Daynile districts, Mogadishu, Banadir</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</si>
  <si>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</si>
  <si>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</si>
  <si>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</si>
  <si>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</si>
  <si>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</si>
  <si>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</si>
  <si>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</si>
  <si>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</si>
  <si>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</si>
  <si>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</si>
  <si>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</si>
  <si>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</si>
  <si>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</si>
  <si>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</si>
  <si>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</si>
  <si>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</si>
  <si>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</si>
  <si>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</si>
  <si>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</si>
  <si>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WRRS</t>
  </si>
  <si>
    <t>NFI distribution for flood response</t>
  </si>
  <si>
    <t>Cadaado - NB-3808-W03-001</t>
  </si>
  <si>
    <t>Emergency shelter distribution for flood response</t>
  </si>
  <si>
    <t>UNHCR distributed 428 NFI kits to flooding effected HHs in 13 IDPs settlement in Bosaso.</t>
  </si>
  <si>
    <t>UNHCR distributed 1180 NFI kits to flooding effected HHs</t>
  </si>
  <si>
    <t>UNHCR distributed 288 NFI kits to eviction HHs in Jawle IDPs settlements in Garowe-</t>
  </si>
  <si>
    <t>Garowe - NC-3913-Q11-006</t>
  </si>
  <si>
    <t>UNHCR planned to distributed 20 NFI kits to refugee HHs in Qardho, Karkaar region</t>
  </si>
  <si>
    <t>Qardho - NC-3909-M24-003</t>
  </si>
  <si>
    <t>UNHCR distributed 2400 NFI kits to flooding effected HHs in Galkayo north and south IDPs, in Mudug region</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</si>
  <si>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</si>
  <si>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</si>
  <si>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</si>
  <si>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</si>
  <si>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</si>
  <si>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</si>
  <si>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</si>
  <si>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</si>
  <si>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</si>
  <si>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</si>
  <si>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</si>
  <si>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</si>
  <si>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Provission of ESKs to 130 households</t>
  </si>
  <si>
    <t>No. 50(Airstrip) - NA-3806-Z33-001</t>
  </si>
  <si>
    <t>Distribution of NFIs to 1,200 households in No.50</t>
  </si>
  <si>
    <t>Distribution of ESKs In-Kind</t>
  </si>
  <si>
    <t>Provission of ESKs to 150 households</t>
  </si>
  <si>
    <t>MIDDLE SHABELLE</t>
  </si>
  <si>
    <t>Distribution of NFIs In-Kind</t>
  </si>
  <si>
    <t>Baal Guri</t>
  </si>
  <si>
    <t>0ne month</t>
  </si>
  <si>
    <t>Hawa Tako</t>
  </si>
  <si>
    <t>9 months</t>
  </si>
  <si>
    <t>UNHCR planned to distribute 400 ESK Kits to flooding/rains effected HHs</t>
  </si>
  <si>
    <t xml:space="preserve">2 month </t>
  </si>
  <si>
    <t>UNHCR planned to distribute 500 ESK Kits to flooding/rains effected HHs</t>
  </si>
  <si>
    <t>UNHCR planned to distribute 1,000 NFI/CBI Kits to flooding/rains effected HHs</t>
  </si>
  <si>
    <t>3 months</t>
  </si>
  <si>
    <t>UNHCR planned to distribute 400 ESK/CBI Kits to flooding/rains effected HHs</t>
  </si>
  <si>
    <t>260  permanent shelters construction in Dollow</t>
  </si>
  <si>
    <t>DANIDA</t>
  </si>
  <si>
    <t>107 Permanent Shelters Construction(Two- roomed shelters</t>
  </si>
  <si>
    <t>45 Months</t>
  </si>
  <si>
    <t>6</t>
  </si>
  <si>
    <t>3</t>
  </si>
  <si>
    <t>Luuq - NA-3801-E12-002</t>
  </si>
  <si>
    <t>1,000 HHs Shelter Upgrades Baidoa</t>
  </si>
  <si>
    <t>DIFD</t>
  </si>
  <si>
    <t>1,000 HHs NFI packages Baidoa relocation site: Phase 1</t>
  </si>
  <si>
    <t>189 NFIs distreibuted in Bossaso in February 2020</t>
  </si>
  <si>
    <t>UNHCR planned to distribute 300 NFI/CBI Kits to flooding/rains effected HHs</t>
  </si>
  <si>
    <t>4 months</t>
  </si>
  <si>
    <t>UNHCR planned to distribute 350 ESK Kits to flooding/rains effected HHs</t>
  </si>
  <si>
    <t>3 monthys</t>
  </si>
  <si>
    <t>UNHCR planned to distribute 1,050 ESK Kits to flooding/rains effected HHs</t>
  </si>
  <si>
    <t>UNHCR planned to distribute 700 NFI/CBI Kits to flooding/rains effected HHs</t>
  </si>
  <si>
    <t xml:space="preserve">140 Family Tents in the warehouse in  Hargeisa </t>
  </si>
  <si>
    <t>400 NFI Kits in the warehouse in Mogadishu</t>
  </si>
  <si>
    <t>500 Portable Solar Lamps in Warehouse in Mogadishu</t>
  </si>
  <si>
    <t>528 Refugee Housing Units, on permanent foundations in Baidoa/Mogadishu.</t>
  </si>
  <si>
    <t>792 NFI kits in the warehouse in Kismayu</t>
  </si>
  <si>
    <t xml:space="preserve">1,500 Solar Lamps, portable Led in warehouse in  Hargeisa </t>
  </si>
  <si>
    <t>3,189 NFI Kits in the warehouse in Berbera and Hargeisa</t>
  </si>
  <si>
    <t>6000 -Reinforced Plastic Tarpaulins : 4m x 5m arrived in Mogadishu warehouse</t>
  </si>
  <si>
    <t>250 NFI Kits  issued to NCRI for distribution in Mogadishu</t>
  </si>
  <si>
    <t>625 NFI Kits  in Dollow</t>
  </si>
  <si>
    <t xml:space="preserve">375 NFI distributed in Dollow in March 2020, out of the  1000 </t>
  </si>
  <si>
    <t>189 NFI Kits  distributed in Bossaso</t>
  </si>
  <si>
    <t>Distribution of Emergency shelter Kits</t>
  </si>
  <si>
    <t>Bula Cadey</t>
  </si>
  <si>
    <t>Baidoa/Horseed/Laanta 1Aa - NA-3802-X04-006</t>
  </si>
  <si>
    <t>Agli Iyo Awdheere</t>
  </si>
  <si>
    <t>Dondherow</t>
  </si>
  <si>
    <t>Duwi Gaas</t>
  </si>
  <si>
    <t>Baidoa/Hawl Wadaag/Laanta - NA-3802-X01-012</t>
  </si>
  <si>
    <t>Ceel Gedow</t>
  </si>
  <si>
    <t>Balanbaasha</t>
  </si>
  <si>
    <t>Kurtun</t>
  </si>
  <si>
    <t>Bari &amp; Konfur Galbeed</t>
  </si>
  <si>
    <t>Beraale Bay</t>
  </si>
  <si>
    <t>Doori Weeri</t>
  </si>
  <si>
    <t>Distribution of NFI kits</t>
  </si>
  <si>
    <t>Mahad Alle 2</t>
  </si>
  <si>
    <t>Afuuq Mirow</t>
  </si>
  <si>
    <t>Hurubka 1</t>
  </si>
  <si>
    <t>Lowilskirogow 1</t>
  </si>
  <si>
    <t>TugaarHoose</t>
  </si>
  <si>
    <t>Baidoa/Isha/Laanta 1Aad - NA-3802-X04-007</t>
  </si>
  <si>
    <t>Lowilskirogow 2</t>
  </si>
  <si>
    <t>Tawakal 3 Diinsor</t>
  </si>
  <si>
    <t>Al Rahman</t>
  </si>
  <si>
    <t>Sarman Dheer</t>
  </si>
  <si>
    <t>Sagam</t>
  </si>
  <si>
    <t>Hereeri Jiif</t>
  </si>
  <si>
    <t xml:space="preserve">Distribution of Emergency shelter kit </t>
  </si>
  <si>
    <t>Goob Roon</t>
  </si>
  <si>
    <t>Haran Mandhere</t>
  </si>
  <si>
    <t>Mubarak</t>
  </si>
  <si>
    <t>Banow</t>
  </si>
  <si>
    <t>Beden Bedaay</t>
  </si>
  <si>
    <t>GalowGaab</t>
  </si>
  <si>
    <t>Galgal Onle 2</t>
  </si>
  <si>
    <t>Raydab Qondhoole</t>
  </si>
  <si>
    <t>Koban Dhere 2</t>
  </si>
  <si>
    <t>Aboore</t>
  </si>
  <si>
    <t>Iri Roog</t>
  </si>
  <si>
    <t>Diini iyo Doon</t>
  </si>
  <si>
    <t>Raama Cadey</t>
  </si>
  <si>
    <t>Daudow</t>
  </si>
  <si>
    <t>rural</t>
  </si>
  <si>
    <t>Bilcil</t>
  </si>
  <si>
    <t>Dildishi</t>
  </si>
  <si>
    <t>Carshe</t>
  </si>
  <si>
    <t>Hadhkadhere</t>
  </si>
  <si>
    <t>Gebidher</t>
  </si>
  <si>
    <t>Gumar</t>
  </si>
  <si>
    <t>Eilahelay</t>
  </si>
  <si>
    <t>Galcidle</t>
  </si>
  <si>
    <t>Kismayo - SA-3801-J13-004</t>
  </si>
  <si>
    <t>Galbet</t>
  </si>
  <si>
    <t>Kismayo - SA-3801-J13-005</t>
  </si>
  <si>
    <t xml:space="preserve">Abaqbanow </t>
  </si>
  <si>
    <t xml:space="preserve">Distribution of Light contigency shelter </t>
  </si>
  <si>
    <t>Bulafaturo</t>
  </si>
  <si>
    <t xml:space="preserve">Rehabilitation of shelter </t>
  </si>
  <si>
    <t xml:space="preserve">Bulabanan </t>
  </si>
  <si>
    <t xml:space="preserve">Construction of permanent shelter </t>
  </si>
  <si>
    <t>Barakaley</t>
  </si>
  <si>
    <t xml:space="preserve">Biyoley </t>
  </si>
  <si>
    <t>Maka dhogol 2</t>
  </si>
  <si>
    <t>Barkadle</t>
  </si>
  <si>
    <t>Irriroogwiin</t>
  </si>
  <si>
    <t>Iskari</t>
  </si>
  <si>
    <t>War Harqan</t>
  </si>
  <si>
    <t>Dolandoole 3</t>
  </si>
  <si>
    <t>Kormari/Humow Bay</t>
  </si>
  <si>
    <t>Nebsoy</t>
  </si>
  <si>
    <t>Kalkaal</t>
  </si>
  <si>
    <t>Mitaano Ween</t>
  </si>
  <si>
    <t>Garas goof</t>
  </si>
  <si>
    <t>Distribution of NFI</t>
  </si>
  <si>
    <t>Walaq 1</t>
  </si>
  <si>
    <t xml:space="preserve">Siiga dheer 2 </t>
  </si>
  <si>
    <t>Doodey</t>
  </si>
  <si>
    <t>Roobdaye</t>
  </si>
  <si>
    <t>Meegagle</t>
  </si>
  <si>
    <t>Duste</t>
  </si>
  <si>
    <t>Halul iyo Harqan</t>
  </si>
  <si>
    <t>Barariye</t>
  </si>
  <si>
    <t>Kalamey</t>
  </si>
  <si>
    <t>Tawakal 2 Dinsor</t>
  </si>
  <si>
    <t>Dugsilow</t>
  </si>
  <si>
    <t>Hareera Jiife</t>
  </si>
  <si>
    <t>Distribuition of ESK</t>
  </si>
  <si>
    <t>Oomane</t>
  </si>
  <si>
    <t>Construction of T-shelters</t>
  </si>
  <si>
    <t>Megaagle</t>
  </si>
  <si>
    <t>Distribution of Extra NFI</t>
  </si>
  <si>
    <t>Distribution of Extra ESK</t>
  </si>
  <si>
    <t xml:space="preserve"> 12 months</t>
  </si>
  <si>
    <t>Hereerra Jiifa - NA-3801-U33-001</t>
  </si>
  <si>
    <t>yes</t>
  </si>
  <si>
    <t>Plannned</t>
  </si>
  <si>
    <t>DURABLE SHELTER</t>
  </si>
  <si>
    <t>Siiga dheer 2</t>
  </si>
  <si>
    <t>Abaqbanow</t>
  </si>
  <si>
    <t>Bulabanan</t>
  </si>
  <si>
    <t>Human Appeal (HQ)</t>
  </si>
  <si>
    <t>Baqalley - NA-3801-T32-001</t>
  </si>
  <si>
    <t>Haluul - NA-3806-B01-002</t>
  </si>
  <si>
    <t>Iskiri - NA-3801-W33-002</t>
  </si>
  <si>
    <t>Kormari - NA-3801-W27-001</t>
  </si>
  <si>
    <t>Neebsoy - NA-3802-V08-002</t>
  </si>
  <si>
    <t>Provission of NFI kits to 4,700 households in Xudur</t>
  </si>
  <si>
    <t>Provission of emergency Shelters to 250 households in Xudur</t>
  </si>
  <si>
    <t>Provission of NFI kits to 500 households - Covid 19 Response</t>
  </si>
  <si>
    <t>Provission of Emergency Shelters to 425 households - Covid 19 Response</t>
  </si>
  <si>
    <t>Provission of NFI kits to 5,650 households in Baidoa</t>
  </si>
  <si>
    <t>8 Months</t>
  </si>
  <si>
    <t>UNHCR planned to distribute 10,000 ESK Kits for COVID -19 Intervention</t>
  </si>
  <si>
    <t>4,000 NFI Kits  in Mogadishu ( 2000-Beletwein, 750 Baardhhere, 750 Bardale &amp;500 Mogadishu)</t>
  </si>
  <si>
    <t>UNHCR plans to distribute 10,000 NFI Kits  for CONDID -19 Intervention</t>
  </si>
  <si>
    <t>AVORD/DRC</t>
  </si>
  <si>
    <t>UNHCR plan to provide 700 ESK Kits through CBI to Person with specific Needs (PSN)  affected by COVID-19 in Baidoa.</t>
  </si>
  <si>
    <t>500 NFI  sent to  Baidoa , distibution to started  on 4th May</t>
  </si>
  <si>
    <t>INTERSOS/ AVORD</t>
  </si>
  <si>
    <t>200  Permanent Shelters Construction(Two- roomed shelters</t>
  </si>
  <si>
    <t xml:space="preserve">1000 NFI  distributed in Dollow </t>
  </si>
  <si>
    <t>UNHCR plan to provide 1,000 NFI Kits through CBI to Person with Specific Needs (PSN)  affected by COVID-19 in Baidoa, Dollow and Kismayu</t>
  </si>
  <si>
    <t>Provision of 336 transitional (RHU) Shelters</t>
  </si>
  <si>
    <t>PSA</t>
  </si>
  <si>
    <t>920 NFI sent to Gardho ,  distribution started</t>
  </si>
  <si>
    <t>Distribution of 1462 Emergency Shelter kits</t>
  </si>
  <si>
    <t>Berdale/Axmed Gurey - NA-3801-U27-003</t>
  </si>
  <si>
    <t>Bay Gadud</t>
  </si>
  <si>
    <t xml:space="preserve">Distribution of 1000 NFI kits </t>
  </si>
  <si>
    <t>Berdale/Horseed - NA-3801-U27-002</t>
  </si>
  <si>
    <t>Tosilow</t>
  </si>
  <si>
    <t>Galolki</t>
  </si>
  <si>
    <t>Berdale/October - NA-3801-U27-001</t>
  </si>
  <si>
    <t>Rardawe</t>
  </si>
  <si>
    <t>Berdale/Waberi - NA-3801-V27-001</t>
  </si>
  <si>
    <t>Eeyle</t>
  </si>
  <si>
    <t>Sinan</t>
  </si>
  <si>
    <t>Distribution of 500 ESKs</t>
  </si>
  <si>
    <t>Jakatoon</t>
  </si>
  <si>
    <t>Distribution of 1100 NFI kits</t>
  </si>
  <si>
    <t>Distribution of Emergency Shelter kits</t>
  </si>
  <si>
    <t>Barwaqo</t>
  </si>
  <si>
    <t>ESK distribution completed</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</si>
  <si>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</si>
  <si>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</si>
  <si>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</si>
  <si>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ESK completed</t>
  </si>
  <si>
    <t>Distribution of  NFI-Completed</t>
  </si>
  <si>
    <t>Distribution of Extra NFI-Completed</t>
  </si>
  <si>
    <t>Distribution of NFI-Completed</t>
  </si>
  <si>
    <t>Distribution of  NFI-Complted</t>
  </si>
  <si>
    <t>Construction of T-shelters -Completed</t>
  </si>
  <si>
    <t>Distribution of Extra ESK-Completed</t>
  </si>
  <si>
    <t>Delay of ammendment contract for extra ESK 30HHs</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</si>
  <si>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</si>
  <si>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</si>
  <si>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</si>
  <si>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</si>
  <si>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</si>
  <si>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</si>
  <si>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</si>
  <si>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</si>
  <si>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</si>
  <si>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</si>
  <si>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</si>
  <si>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</si>
  <si>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</si>
  <si>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</si>
  <si>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</si>
  <si>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</si>
  <si>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</si>
  <si>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</si>
  <si>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</si>
  <si>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</si>
  <si>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</si>
  <si>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</si>
  <si>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</si>
  <si>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Community mobilization wa done,Mansons tarining was conducted and construction of shelters are on going.</t>
  </si>
  <si>
    <t>Community were Mobilized. Beneficiary registration were successfully completed.</t>
  </si>
  <si>
    <t>Community were Mobilized. Beneficiary registration were completed.</t>
  </si>
  <si>
    <t>Donated by Mama Asha Shaur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</si>
  <si>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</si>
  <si>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</si>
  <si>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</si>
  <si>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</si>
  <si>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</si>
  <si>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 xml:space="preserve">IOM provided 1,128 NFI kits. Still waiting kits to be delivered throuhg IOM contingency stock. As of 19th Nov, IOM is finalizing the bid analysis for the transporting vendor and has ensured that will let us know delivery date to Baidoa ASAP. </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</si>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</sst>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3">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3963.89456458333" createdVersion="6" refreshedVersion="6" minRefreshableVersion="3" recordCount="473"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ontainsBlank="1"/>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ontainsBlank="1" containsMixedTypes="1" containsNumber="1" containsInteger="1" minValue="3" maxValue="6"/>
    </cacheField>
    <cacheField name="Start date/estimated start date(mmyy)1" numFmtId="14">
      <sharedItems containsNonDate="0" containsDate="1" containsString="0" containsBlank="1" minDate="2017-07-01T00:00:00" maxDate="2020-06-02T00:00:00"/>
    </cacheField>
    <cacheField name="End date/estimated end date  (mmyy)1" numFmtId="14">
      <sharedItems containsNonDate="0" containsDate="1" containsString="0" containsBlank="1" minDate="2019-01-15T00:00:00" maxDate="2022-08-01T00:00:00"/>
    </cacheField>
    <cacheField name="Y_COORD1" numFmtId="0">
      <sharedItems containsMixedTypes="1" containsNumber="1" minValue="-0.36029" maxValue="11.96039"/>
    </cacheField>
    <cacheField name="X_COORD1" numFmtId="0">
      <sharedItems containsMixedTypes="1"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60000"/>
    </cacheField>
    <cacheField name="Individuals1" numFmtId="0">
      <sharedItems containsSemiMixedTypes="0" containsString="0" containsNumber="1" containsInteger="1" minValue="18" maxValue="60000"/>
    </cacheField>
    <cacheField name="Households1" numFmtId="0">
      <sharedItems containsSemiMixedTypes="0" containsString="0" containsNumber="1" containsInteger="1" minValue="3" maxValue="10000"/>
    </cacheField>
    <cacheField name="Women1" numFmtId="0">
      <sharedItems containsSemiMixedTypes="0" containsString="0" containsNumber="1" containsInteger="1" minValue="3" maxValue="13560"/>
    </cacheField>
    <cacheField name="Men1" numFmtId="0">
      <sharedItems containsSemiMixedTypes="0" containsString="0" containsNumber="1" containsInteger="1" minValue="4" maxValue="10632"/>
    </cacheField>
    <cacheField name="Girls1" numFmtId="0">
      <sharedItems containsSemiMixedTypes="0" containsString="0" containsNumber="1" minValue="5" maxValue="19067"/>
    </cacheField>
    <cacheField name="Boys1" numFmtId="0">
      <sharedItems containsSemiMixedTypes="0" containsString="0" containsNumber="1" minValue="4" maxValue="20328"/>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ACTED"/>
        <s v="UNHCR"/>
        <s v="AVORD"/>
        <s v="AYUUB"/>
        <s v="CCBRS"/>
        <s v="CWW"/>
        <s v="Direct Aid Kuwait"/>
        <s v="DKH"/>
        <s v="DRC"/>
        <s v="IOM"/>
        <s v="NRC"/>
        <s v="ORDO"/>
        <s v="SSWC"/>
        <s v="HINNA"/>
        <s v="Human Appeal"/>
        <s v="WRRS"/>
        <s v="ARC" u="1"/>
        <s v="Concern WW" u="1"/>
        <s v="CARE" u="1"/>
      </sharedItems>
    </cacheField>
    <cacheField name="IP2" numFmtId="0">
      <sharedItems count="27">
        <s v="ACTED"/>
        <s v="SADO"/>
        <s v="ARC"/>
        <s v="UNHCR"/>
        <s v="AVORD"/>
        <s v="AYUUB"/>
        <s v="CCBRS"/>
        <s v="CWW"/>
        <s v="Direct Aid Somalia"/>
        <s v="SYPD"/>
        <s v="DRC"/>
        <s v="Human Appeal"/>
        <s v="INTERSOS"/>
        <s v="IOM"/>
        <s v="NRC"/>
        <s v="ORDO"/>
        <s v="SSWC"/>
        <s v="WISE"/>
        <s v="HINNA"/>
        <s v="SWDC"/>
        <s v="AVORD/DRC"/>
        <s v="INTERSOS/ AVORD"/>
        <s v="PSA"/>
        <s v="WRRS"/>
        <s v="Qatar Charity" u="1"/>
        <s v="Concern WW" u="1"/>
        <s v="CARE" u="1"/>
      </sharedItems>
    </cacheField>
    <cacheField name="Programme2" numFmtId="0">
      <sharedItems count="9">
        <s v="EMERGENCY SHELTER"/>
        <s v="TRANSITIONAL SHELTER"/>
        <s v="NFI KITS"/>
        <s v="SHELTER REPAIR"/>
        <s v="PERMANENT SHELTER"/>
        <s v="NFI NON KITS"/>
        <s v="EAPS"/>
        <s v="DURABLE SHELTER"/>
        <s v="ESK" u="1"/>
      </sharedItems>
    </cacheField>
    <cacheField name="Donor2" numFmtId="0">
      <sharedItems count="22">
        <s v="SHF"/>
        <s v="OFDA"/>
        <s v="Unknown"/>
        <s v="UNHCR"/>
        <s v="DFID"/>
        <s v="Irish Aid/DFID"/>
        <s v="Kuwaiti Society"/>
        <s v="ACT Alliance"/>
        <s v="ECHO"/>
        <s v="Qatar Foundation"/>
        <s v="CERF"/>
        <s v="UNHabitat"/>
        <s v="DFID Early Solution"/>
        <s v="AMISOM/Republic of South Korea"/>
        <s v="DANIDA"/>
        <s v="Local donor"/>
        <s v="Human Appeal (HQ)"/>
        <s v="DIFD"/>
        <s v="DFID DS"/>
        <s v="N/A"/>
        <s v="DINIDA" u="1"/>
        <s v="ECHO/ CERF/ DFID" u="1"/>
      </sharedItems>
    </cacheField>
    <cacheField name="Crisis2" numFmtId="0">
      <sharedItems count="8">
        <s v="Drought"/>
        <s v="Protracted"/>
        <s v="Flood"/>
        <s v="Return"/>
        <s v="Conflict/Insecurity"/>
        <s v="N/A"/>
        <s v="Eviction"/>
        <s v="Relocation"/>
      </sharedItems>
    </cacheField>
    <cacheField name="Status2" numFmtId="17">
      <sharedItems count="3">
        <s v="Completed"/>
        <s v="Planned"/>
        <s v="Ongoing"/>
      </sharedItems>
    </cacheField>
    <cacheField name="BeneficiaryType2" numFmtId="165">
      <sharedItems count="7">
        <s v="NIDP"/>
        <s v="PIDP"/>
        <s v="HOST"/>
        <s v="RRET"/>
        <s v="EVIC"/>
        <s v="N/A" u="1"/>
        <e v="#N/A" u="1"/>
      </sharedItems>
    </cacheField>
    <cacheField name="RuralUrban2" numFmtId="0">
      <sharedItems count="4">
        <s v="Urban"/>
        <s v="Mixed"/>
        <s v="Rural"/>
        <s v="N/A"/>
      </sharedItems>
    </cacheField>
    <cacheField name="Modality2" numFmtId="0">
      <sharedItems count="3">
        <s v="In-Kind"/>
        <s v="Cash"/>
        <s v="In Kind" u="1"/>
      </sharedItems>
    </cacheField>
    <cacheField name="RegionMap2" numFmtId="0">
      <sharedItems count="17">
        <s v="Sanaag"/>
        <s v="Bay"/>
        <s v="Lower Juba"/>
        <s v="Woqooyi Galbeed"/>
        <s v="Togdheer"/>
        <s v="Sool"/>
        <s v="Awdal"/>
        <s v="Bakool"/>
        <s v="Hiraan"/>
        <s v="Middle Shabelle"/>
        <s v="Lower Shabelle"/>
        <s v="Gedo"/>
        <s v="Banadir"/>
        <s v="Mudug"/>
        <s v="Bari"/>
        <s v="Galgaduud"/>
        <s v="Nugaal"/>
      </sharedItems>
    </cacheField>
    <cacheField name="DistrictMap2" numFmtId="0">
      <sharedItems count="45">
        <s v="Ceerigaabo"/>
        <s v="Baidoa"/>
        <s v="Laasqoray"/>
        <s v="Kismayo"/>
        <s v="Ceel Afweyn"/>
        <s v="Hargeysa"/>
        <s v="Afmadow"/>
        <s v="Berbera"/>
        <s v="Burco"/>
        <s v="Caynabo"/>
        <s v="Gebiley"/>
        <s v="Baki"/>
        <s v="Xudun"/>
        <s v="Zeylac"/>
        <s v="Ceel Barde"/>
        <s v="Xudur"/>
        <s v="Belet Weyne"/>
        <s v="Jowhar"/>
        <s v="Qoryooley"/>
        <s v="Wanla Weyn"/>
        <s v="Marka"/>
        <s v="Lughaye"/>
        <s v="Sheikh"/>
        <s v="Baardheere"/>
        <s v="Banadir"/>
        <s v="Bulo Burto"/>
        <s v="Jalalaqsi"/>
        <s v="Gaalkacyo"/>
        <s v="Balcad"/>
        <s v="Doolow"/>
        <s v="Iskushuban"/>
        <s v="Caluula"/>
        <s v="Laas Caanood"/>
        <s v="Bandarbeyla"/>
        <s v="Bossaso"/>
        <s v="Cadaado"/>
        <s v="Garoowe"/>
        <s v="Qardho"/>
        <s v="Afgooye"/>
        <s v="Garbahaarey"/>
        <s v="Luuq"/>
        <s v="Dhuusamarreeb" u="1"/>
        <e v="#N/A" u="1"/>
        <s v="Taleex" u="1"/>
        <s v="Kurtunwaarey" u="1"/>
      </sharedItems>
    </cacheField>
    <cacheField name="Location2" numFmtId="0">
      <sharedItems count="198">
        <s v="N/A"/>
        <s v="Abal 3"/>
        <s v="Arshaan"/>
        <s v="Faturahman"/>
        <s v="Jubada Dhaxe"/>
        <s v="Mogar Arow"/>
        <s v="Oomane"/>
        <s v="Waberi 2"/>
        <s v="Barakaley"/>
        <s v="Barariye"/>
        <s v="Barkadle"/>
        <s v="Biyoley"/>
        <s v="Dolandoole 3"/>
        <s v="Doodey"/>
        <s v="Dugsilow"/>
        <s v="Duste"/>
        <s v="Garas goof"/>
        <s v="Halul iyo Harqan"/>
        <s v="Hareera Jiife"/>
        <s v="Irriroogwiin"/>
        <s v="Iskari"/>
        <s v="Kalamey"/>
        <s v="Kalkaal"/>
        <s v="Kormari/Humow Bay"/>
        <s v="Maka dhogol 2"/>
        <s v="Meegagle"/>
        <s v="Megaagle"/>
        <s v="Mitaano Ween"/>
        <s v="Nebsoy"/>
        <s v="Roobdaye"/>
        <s v="Saydheelow"/>
        <s v="Shabelow Bay"/>
        <s v="Siiga dheer 2"/>
        <s v="Tawakal 2 Dinsor"/>
        <s v="Walaq 1"/>
        <s v="War Harqan"/>
        <s v="Bulabanan"/>
        <s v="Bulafaturo"/>
        <s v="Galbet"/>
        <s v="Abaqbanow"/>
        <s v="Galcidle"/>
        <s v="Bilcil"/>
        <s v="Carshe"/>
        <s v="Dildishi"/>
        <s v="Eilahelay"/>
        <s v="Gebidher"/>
        <s v="Gumar"/>
        <s v="Hadhkadhere"/>
        <s v="Aw Yaalle"/>
        <s v="Buufow Bacaad"/>
        <s v="Cusmaan Qunle"/>
        <s v="Abeylow"/>
        <s v="Nurta Taliyow"/>
        <s v="Baal Guri"/>
        <s v="Hawa Tako"/>
        <s v="Aboore"/>
        <s v="Afuuq Mirow"/>
        <s v="Al Rahman"/>
        <s v="Balanbaasha"/>
        <s v="Banow"/>
        <s v="Ceel Gedow"/>
        <s v="Goob Roon"/>
        <s v="Koban Dhere 2"/>
        <s v="Raama Cadey"/>
        <s v="TugaarHoose"/>
        <s v="Agli Iyo Awdheere"/>
        <s v="Beraale Bay"/>
        <s v="Diini iyo Doon"/>
        <s v="Dondherow"/>
        <s v="Doori Weeri"/>
        <s v="Duwi Gaas"/>
        <s v="Haran Mandhere"/>
        <s v="Hurubka 1"/>
        <s v="Mahad Alle 2"/>
        <s v="Sarman Dheer"/>
        <s v="Lowilskirogow 2"/>
        <s v="Tawakal 3 Diinsor"/>
        <s v="Bay Gadud"/>
        <s v="Tosilow"/>
        <s v="Galolki"/>
        <s v="Rardawe"/>
        <s v="Eeyle"/>
        <s v="Sinan"/>
        <s v="Jakatoon"/>
        <s v="Bari &amp; Konfur Galbeed"/>
        <s v="Barwaqo"/>
        <s v="Beden Bedaay"/>
        <s v="Bula Cadey"/>
        <s v="Daudow"/>
        <s v="Galgal Onle 2"/>
        <s v="GalowGaab"/>
        <s v="Hereeri Jiif"/>
        <s v="Iri Roog"/>
        <s v="Kurtun"/>
        <s v="Lowilskirogow 1"/>
        <s v="Mubarak"/>
        <s v="Raydab Qondhoole"/>
        <s v="Sagam"/>
        <s v="Yaarbiyow - NA-3802-T01-007" u="1"/>
        <s v="Dabeylow - NA-3802-U03-003" u="1"/>
        <s v="War-Isaaq - NA-3805-B32-010" u="1"/>
        <s v="Taleex - NC-3909-W10-001" u="1"/>
        <s v="Buufow Bacaad - NA-3810-F28-001" u="1"/>
        <s v="Geba Gebo - NC-3811-E20-001" u="1"/>
        <s v="Goorisine - NA-3805-B32-005" u="1"/>
        <s v="Dhobley - NA-3716-Q12-001" u="1"/>
        <s v="Garas-Goof - NA-3802-W02-006" u="1"/>
        <s v="Daynile - NA-3807-Z08-005" u="1"/>
        <s v="Balad - NA-3807-J12-001" u="1"/>
        <s v="Berbera - NC-3807-P01-005" u="1"/>
        <s v="Bandarbayla - NC-3810-N29-001" u="1"/>
        <s v="Bulo Burto - NA-3803-D13-001" u="1"/>
        <s v="Xaabbo - NC-3902-M23-001" u="1"/>
        <s v="Sarmaan-Dheer - NA-3801-T30-001" u="1"/>
        <s v="Salaxley - NC-3810-Z16-001" u="1"/>
        <s v="Maxamuud Haybe/M. Mooye - NC-3810-L13-001" u="1"/>
        <s v="Gaalkacyo - NB-3808-F21-001" u="1"/>
        <s v="Gebiley - NC-3810-H03-006" u="1"/>
        <s v="Boocame - NC-3816-Q32-001" u="1"/>
        <s v="Dhahar - NC-3909-G19-001" u="1"/>
        <s v="Tabarow - NA-3802-N02-004" u="1"/>
        <s v="Malawley - NC-3810-L10-001" u="1"/>
        <s v="Gargaara - NC-3806-S07-001" u="1"/>
        <s v="Bossaso - NC-3901-T26-001" u="1"/>
        <s v="Gaalkacyo/Garsoor, Horumar - NB-3808-F21-003" u="1"/>
        <s v="Buulo-Eeylee/Buulo Jadiid - NA-3801-T33-007" u="1"/>
        <s v="Jowhar Soomaali - NA-3807-F12-007" u="1"/>
        <s v="ADC IDP - NA-3802-X04-110" u="1"/>
        <s v="Hargeysa - NC-3810-L13-019" u="1"/>
        <s v="Af-Weyn - NB-3804-W26-001" u="1"/>
        <s v="Buulo Fuur - NA-3801-V29-001" u="1"/>
        <s v="Shabeelow - NA-3805-B33-002" u="1"/>
        <s v="Caluula - NC-3902-A28-001" u="1"/>
        <s v="Wanla Weyn/Bakaal - NA-3806-K31-002" u="1"/>
        <s v="Biyoley - NA-3801-Z33-007" u="1"/>
        <s v="Doolow - NB-3813-W02-001" u="1"/>
        <s v="Buulo Siidow - NA-3810-F23-020" u="1"/>
        <s v="Badhan - NC-3905-G08-001" u="1"/>
        <s v="Dhaban - NC-3812-Q20-002" u="1"/>
        <s v="Xudur - NB-3814-X09-002" u="1"/>
        <s v="Ceel Bay - NA-3805-F29-002" u="1"/>
        <s v="Marka - NA-3810-G28-001" u="1"/>
        <s v="State House IDP - NC-3810-L12-100" u="1"/>
        <s v="Burco - NC-3811-M12-004" u="1"/>
        <s v="Adhicadeeye - NC-3816-H15-001" u="1"/>
        <s v="11 Janayo IDP - NA-3802-X04-103" u="1"/>
        <s v="Bareeda - NC-3903-D02-001" u="1"/>
        <s v="Xaafuun - NC-3907-P06-003" u="1"/>
        <s v="Laas Caanood - NC-3816-N19-001" u="1"/>
        <s v="Jilyaale - NA-3807-F14-008" u="1"/>
        <s v="Kurtunwaarey - NA-3810-K19-002" u="1"/>
        <s v="Baidoa/Isha/Laanta 5Aad - NA-3802-X04-008" u="1"/>
        <s v="Lughaye - NC-3806-H10-001" u="1"/>
        <s v="Saydheelow - NA-3802-R04-002" u="1"/>
        <s v="Ceel Afweyn - NC-3812-B16-001" u="1"/>
        <s v="Dusta - NA-3805-A30-003" u="1"/>
        <s v="Fadhi Gaab - NC-3812-J12-001" u="1"/>
        <s v="Idale - NA-3805-G30-001" u="1"/>
        <s v="Gobley - NA-3802-U02-004" u="1"/>
        <s v="Kismayo - SA-3801-J13-001" u="1"/>
        <s v="Bakaley - NA-3805-F26-001" u="1"/>
        <s v="Tawakal IDP - NA-3802-X04-102" u="1"/>
        <s v="Shoodhe - NC-3812-Q19-001" u="1"/>
        <s v="Isha - NA-3802-V02-001" u="1"/>
        <s v="Baidoa - NA-3802-X04-001" u="1"/>
        <s v="Cusman Qule - NA-3810-F28-002" u="1"/>
        <s v="October IDP - NC-3811-M13-101" u="1"/>
        <s v="Qoryooley/Halane - NA-3810-F23-019" u="1"/>
        <s v="Dhuusamarreeb - NB-3811-M31-001" u="1"/>
        <s v="Badhan - NC-3901-Z07-002" u="1"/>
        <s v="Sheikh - NC-3811-B04-001" u="1"/>
        <s v="Caynabo - NC-3815-B32-001" u="1"/>
        <s v="Salamey 1 IDP - NA-3802-X04-101" u="1"/>
        <s v="Ceel Barde - NB-3814-E04-001" u="1"/>
        <s v="Mogadishu - NA-3807-Z08-001" u="1"/>
        <s v="Ayax IDP - NC-3810-M12-100" u="1"/>
        <s v="Wanla Weyn - NA-3806-K31-006" u="1"/>
        <s v="Berdale" u="1"/>
        <s v="Tagaal - NA-3802-M09-002" u="1"/>
        <s v="Degaybere - NA-3810-F23-013" u="1"/>
        <s v="Buulo Isaq - NA-3801-X26-004" u="1"/>
        <s v="Buufow-Shiidka - NA-3810-G24-008" u="1"/>
        <s v="Dharkenley - NA-3807-Y07-002" u="1"/>
        <s v="Baidoa/Bardaale/Laanta 4A - NA-3801-Y31-008" u="1"/>
        <s v="Aw Xalow - NA-3811-D01-001" u="1"/>
        <s v="Haarlo(Kormari) - NA-3805-C32-003" u="1"/>
        <s v="Buulo Duuf - NA-3805-A32-005" u="1"/>
        <s v="Qoryooley/Wadajir - NA-3810-F23-016" u="1"/>
        <s v="Qoryooley - NA-3810-F23-018" u="1"/>
        <s v="Hanano 2 (2) IDP - NA-3802-W04-105" u="1"/>
        <s v="Baidoa/Bardaale/Laanta 6A - NA-3801-Y31-004" u="1"/>
        <s v="Belet Weyne - NB-3815-G05-001" u="1"/>
        <s v="Qurac Joome - NB-3814-B18-001" u="1"/>
        <s v="Waday Roma - NA-3802-L02-002" u="1"/>
        <s v="Riikoy - NA-3805-C32-002" u="1"/>
        <s v="Jalalaqsi - NA-3803-Q14-001" u="1"/>
        <s v="Jowhar - NA-3807-F11-003" u="1"/>
        <s v="Baargaal - NC-3903-T02-001" u="1"/>
      </sharedItems>
    </cacheField>
    <cacheField name="StartMonth2" numFmtId="14">
      <sharedItems containsSemiMixedTypes="0" containsNonDate="0" containsDate="1" containsString="0" minDate="1900-01-30T00:00:00" maxDate="2020-07-01T00:00:00" count="25">
        <d v="2019-05-31T00:00:00"/>
        <d v="2019-02-28T00:00:00"/>
        <d v="2019-09-30T00:00:00"/>
        <d v="2019-03-31T00:00:00"/>
        <d v="2019-12-31T00:00:00"/>
        <d v="2019-04-30T00:00:00"/>
        <d v="2018-11-30T00:00:00"/>
        <d v="2018-12-31T00:00:00"/>
        <d v="2019-06-30T00:00:00"/>
        <d v="2019-08-31T00:00:00"/>
        <d v="2019-10-31T00:00:00"/>
        <d v="2019-11-30T00:00:00"/>
        <d v="2019-01-31T00:00:00"/>
        <d v="2018-08-31T00:00:00"/>
        <d v="2018-05-31T00:00:00"/>
        <d v="2018-09-30T00:00:00"/>
        <d v="2017-09-30T00:00:00"/>
        <d v="2017-07-31T00:00:00"/>
        <d v="2020-05-31T00:00:00"/>
        <d v="2019-07-31T00:00:00"/>
        <d v="2020-03-31T00:00:00"/>
        <d v="1900-01-30T00:00:00"/>
        <d v="2020-01-31T00:00:00"/>
        <d v="2020-02-29T00:00:00"/>
        <d v="2020-06-30T00:00:00"/>
      </sharedItems>
    </cacheField>
    <cacheField name="EndMonth2" numFmtId="14">
      <sharedItems containsSemiMixedTypes="0" containsNonDate="0" containsDate="1" containsString="0" minDate="1900-01-30T00:00:00" maxDate="2022-08-01T00:00:00" count="26">
        <d v="2019-05-31T00:00:00"/>
        <d v="2019-06-30T00:00:00"/>
        <d v="2019-07-31T00:00:00"/>
        <d v="2019-12-31T00:00:00"/>
        <d v="2019-02-28T00:00:00"/>
        <d v="2019-08-31T00:00:00"/>
        <d v="2019-09-30T00:00:00"/>
        <d v="2019-10-31T00:00:00"/>
        <d v="2019-11-30T00:00:00"/>
        <d v="2019-03-31T00:00:00"/>
        <d v="2019-04-30T00:00:00"/>
        <d v="2019-01-31T00:00:00"/>
        <d v="2020-03-31T00:00:00"/>
        <d v="2020-02-29T00:00:00"/>
        <d v="2020-08-31T00:00:00"/>
        <d v="2020-01-31T00:00:00"/>
        <d v="2020-04-30T00:00:00"/>
        <d v="2021-04-30T00:00:00"/>
        <d v="2020-05-31T00:00:00"/>
        <d v="2020-06-30T00:00:00"/>
        <d v="2020-12-31T00:00:00"/>
        <d v="2022-07-31T00:00:00"/>
        <d v="1900-01-30T00:00:00"/>
        <d v="2020-09-30T00:00:00"/>
        <d v="2020-07-31T00:00:00"/>
        <d v="2021-05-31T00:00:00"/>
      </sharedItems>
    </cacheField>
    <cacheField name="EndYear2" numFmtId="1">
      <sharedItems containsSemiMixedTypes="0" containsString="0" containsNumber="1" containsInteger="1" minValue="1900" maxValue="2022" count="5">
        <n v="2019"/>
        <n v="2020"/>
        <n v="2021"/>
        <n v="2022"/>
        <n v="1900"/>
      </sharedItems>
    </cacheField>
    <cacheField name="LastUpdated2" numFmtId="14">
      <sharedItems containsSemiMixedTypes="0" containsNonDate="0" containsDate="1" containsString="0" minDate="2019-08-31T00:00:00" maxDate="2020-01-01T00:00:00" count="3">
        <d v="2019-12-31T00:00:00"/>
        <d v="2019-08-31T00:00:00" u="1"/>
        <d v="2019-10-31T00:00:00" u="1"/>
      </sharedItems>
    </cacheField>
    <cacheField name="Individuals2" numFmtId="1">
      <sharedItems containsSemiMixedTypes="0" containsString="0" containsNumber="1" containsInteger="1" minValue="18" maxValue="60000"/>
    </cacheField>
    <cacheField name="Households2" numFmtId="1">
      <sharedItems containsSemiMixedTypes="0" containsString="0" containsNumber="1" containsInteger="1" minValue="3" maxValue="10000"/>
    </cacheField>
    <cacheField name="Men2" numFmtId="1">
      <sharedItems containsSemiMixedTypes="0" containsString="0" containsNumber="1" containsInteger="1" minValue="4" maxValue="10632"/>
    </cacheField>
    <cacheField name="Women2" numFmtId="1">
      <sharedItems containsSemiMixedTypes="0" containsString="0" containsNumber="1" containsInteger="1" minValue="3" maxValue="13560"/>
    </cacheField>
    <cacheField name="Boys2" numFmtId="1">
      <sharedItems containsSemiMixedTypes="0" containsString="0" containsNumber="1" minValue="4" maxValue="20328"/>
    </cacheField>
    <cacheField name="Girls2" numFmtId="1">
      <sharedItems containsSemiMixedTypes="0" containsString="0" containsNumber="1" minValue="4" maxValue="20328"/>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5">
        <s v="Unk"/>
        <s v="Yes"/>
        <s v="No"/>
        <s v="Plannned"/>
        <m u="1"/>
      </sharedItems>
    </cacheField>
    <cacheField name="CRFM2" numFmtId="1">
      <sharedItems containsBlank="1" count="4">
        <s v="Unk"/>
        <s v="Yes"/>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691" count="691">
        <n v="2"/>
        <n v="3"/>
        <n v="4"/>
        <n v="5"/>
        <n v="6"/>
        <n v="7"/>
        <n v="8"/>
        <n v="9"/>
        <n v="10"/>
        <n v="11"/>
        <n v="12"/>
        <n v="13"/>
        <n v="14"/>
        <n v="15"/>
        <n v="16"/>
        <n v="17"/>
        <n v="18"/>
        <n v="19"/>
        <n v="20"/>
        <n v="21"/>
        <n v="22"/>
        <n v="23"/>
        <n v="24"/>
        <n v="25"/>
        <n v="26"/>
        <n v="27"/>
        <n v="28"/>
        <n v="29"/>
        <n v="30"/>
        <n v="31"/>
        <n v="32"/>
        <n v="55"/>
        <n v="56"/>
        <n v="57"/>
        <n v="58"/>
        <n v="59"/>
        <n v="87"/>
        <n v="110"/>
        <n v="111"/>
        <n v="210"/>
        <n v="212"/>
        <n v="213"/>
        <n v="214"/>
        <n v="215"/>
        <n v="216"/>
        <n v="217"/>
        <n v="218"/>
        <n v="219"/>
        <n v="220"/>
        <n v="221"/>
        <n v="222"/>
        <n v="223"/>
        <n v="224"/>
        <n v="225"/>
        <n v="226"/>
        <n v="227"/>
        <n v="228"/>
        <n v="229"/>
        <n v="230"/>
        <n v="232"/>
        <n v="233"/>
        <n v="235"/>
        <n v="236"/>
        <n v="237"/>
        <n v="239"/>
        <n v="240"/>
        <n v="241"/>
        <n v="242"/>
        <n v="243"/>
        <n v="247"/>
        <n v="248"/>
        <n v="249"/>
        <n v="250"/>
        <n v="254"/>
        <n v="255"/>
        <n v="256"/>
        <n v="257"/>
        <n v="258"/>
        <n v="259"/>
        <n v="269"/>
        <n v="270"/>
        <n v="271"/>
        <n v="272"/>
        <n v="273"/>
        <n v="274"/>
        <n v="275"/>
        <n v="276"/>
        <n v="277"/>
        <n v="278"/>
        <n v="279"/>
        <n v="280"/>
        <n v="281"/>
        <n v="282"/>
        <n v="283"/>
        <n v="284"/>
        <n v="285"/>
        <n v="286"/>
        <n v="287"/>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2"/>
        <n v="354"/>
        <n v="355"/>
        <n v="356"/>
        <n v="357"/>
        <n v="358"/>
        <n v="359"/>
        <n v="360"/>
        <n v="361"/>
        <n v="363"/>
        <n v="364"/>
        <n v="365"/>
        <n v="366"/>
        <n v="367"/>
        <n v="368"/>
        <n v="369"/>
        <n v="370"/>
        <n v="371"/>
        <n v="375"/>
        <n v="378"/>
        <n v="379"/>
        <n v="380"/>
        <n v="381"/>
        <n v="385"/>
        <n v="391"/>
        <n v="392"/>
        <n v="393"/>
        <n v="394"/>
        <n v="395"/>
        <n v="396"/>
        <n v="397"/>
        <n v="398"/>
        <n v="399"/>
        <n v="400"/>
        <n v="401"/>
        <n v="402"/>
        <n v="404"/>
        <n v="407"/>
        <n v="412"/>
        <n v="413"/>
        <n v="415"/>
        <n v="416"/>
        <n v="417"/>
        <n v="418"/>
        <n v="421"/>
        <n v="422"/>
        <n v="423"/>
        <n v="424"/>
        <n v="425"/>
        <n v="426"/>
        <n v="428"/>
        <n v="429"/>
        <n v="432"/>
        <n v="433"/>
        <n v="434"/>
        <n v="435"/>
        <n v="441"/>
        <n v="445"/>
        <n v="447"/>
        <n v="448"/>
        <n v="450"/>
        <n v="451"/>
        <n v="452"/>
        <n v="453"/>
        <n v="454"/>
        <n v="455"/>
        <n v="456"/>
        <n v="457"/>
        <n v="458"/>
        <n v="459"/>
        <n v="460"/>
        <n v="461"/>
        <n v="462"/>
        <n v="463"/>
        <n v="582" u="1"/>
        <n v="517" u="1"/>
        <n v="482" u="1"/>
        <n v="94" u="1"/>
        <n v="174" u="1"/>
        <n v="648" u="1"/>
        <n v="583" u="1"/>
        <n v="518" u="1"/>
        <n v="86" u="1"/>
        <n v="649" u="1"/>
        <n v="158" u="1"/>
        <n v="584" u="1"/>
        <n v="519" u="1"/>
        <n v="483" u="1"/>
        <n v="353" u="1"/>
        <n v="78" u="1"/>
        <n v="288" u="1"/>
        <n v="207" u="1"/>
        <n v="650" u="1"/>
        <n v="585" u="1"/>
        <n v="142" u="1"/>
        <n v="520" u="1"/>
        <n v="386" u="1"/>
        <n v="70" u="1"/>
        <n v="191" u="1"/>
        <n v="651" u="1"/>
        <n v="586" u="1"/>
        <n v="521" u="1"/>
        <n v="127" u="1"/>
        <n v="484" u="1"/>
        <n v="419" u="1"/>
        <n v="63" u="1"/>
        <n v="175" u="1"/>
        <n v="652" u="1"/>
        <n v="587" u="1"/>
        <n v="522" u="1"/>
        <n v="119" u="1"/>
        <n v="387" u="1"/>
        <n v="653" u="1"/>
        <n v="159" u="1"/>
        <n v="588" u="1"/>
        <n v="523" u="1"/>
        <n v="485" u="1"/>
        <n v="420" u="1"/>
        <n v="1" u="1"/>
        <n v="208" u="1"/>
        <n v="654" u="1"/>
        <n v="589" u="1"/>
        <n v="143" u="1"/>
        <n v="524" u="1"/>
        <n v="103" u="1"/>
        <n v="388" u="1"/>
        <n v="51" u="1"/>
        <n v="192" u="1"/>
        <n v="655" u="1"/>
        <n v="590" u="1"/>
        <n v="525" u="1"/>
        <n v="486" u="1"/>
        <n v="95" u="1"/>
        <n v="47" u="1"/>
        <n v="176" u="1"/>
        <n v="656" u="1"/>
        <n v="591" u="1"/>
        <n v="526" u="1"/>
        <n v="389" u="1"/>
        <n v="43" u="1"/>
        <n v="657" u="1"/>
        <n v="160" u="1"/>
        <n v="592" u="1"/>
        <n v="527" u="1"/>
        <n v="487" u="1"/>
        <n v="79" u="1"/>
        <n v="209" u="1"/>
        <n v="658" u="1"/>
        <n v="39" u="1"/>
        <n v="593" u="1"/>
        <n v="144" u="1"/>
        <n v="528" u="1"/>
        <n v="390" u="1"/>
        <n v="71" u="1"/>
        <n v="260" u="1"/>
        <n v="193" u="1"/>
        <n v="659" u="1"/>
        <n v="594" u="1"/>
        <n v="35" u="1"/>
        <n v="529" u="1"/>
        <n v="128" u="1"/>
        <n v="488" u="1"/>
        <n v="177" u="1"/>
        <n v="660" u="1"/>
        <n v="595" u="1"/>
        <n v="530" u="1"/>
        <n v="120" u="1"/>
        <n v="261" u="1"/>
        <n v="661" u="1"/>
        <n v="161" u="1"/>
        <n v="596" u="1"/>
        <n v="531" u="1"/>
        <n v="489" u="1"/>
        <n v="112" u="1"/>
        <n v="662" u="1"/>
        <n v="597" u="1"/>
        <n v="145" u="1"/>
        <n v="532" u="1"/>
        <n v="104" u="1"/>
        <n v="262" u="1"/>
        <n v="194" u="1"/>
        <n v="663" u="1"/>
        <n v="598" u="1"/>
        <n v="533" u="1"/>
        <n v="129" u="1"/>
        <n v="490" u="1"/>
        <n v="96" u="1"/>
        <n v="178" u="1"/>
        <n v="664" u="1"/>
        <n v="599" u="1"/>
        <n v="534" u="1"/>
        <n v="88" u="1"/>
        <n v="263" u="1"/>
        <n v="665" u="1"/>
        <n v="162" u="1"/>
        <n v="600" u="1"/>
        <n v="535" u="1"/>
        <n v="491" u="1"/>
        <n v="80" u="1"/>
        <n v="211" u="1"/>
        <n v="666" u="1"/>
        <n v="601" u="1"/>
        <n v="146" u="1"/>
        <n v="536" u="1"/>
        <n v="72" u="1"/>
        <n v="264" u="1"/>
        <n v="195" u="1"/>
        <n v="667" u="1"/>
        <n v="602" u="1"/>
        <n v="537" u="1"/>
        <n v="130" u="1"/>
        <n v="492" u="1"/>
        <n v="427" u="1"/>
        <n v="362" u="1"/>
        <n v="64" u="1"/>
        <n v="244" u="1"/>
        <n v="179" u="1"/>
        <n v="668" u="1"/>
        <n v="603" u="1"/>
        <n v="538" u="1"/>
        <n v="121" u="1"/>
        <n v="265" u="1"/>
        <n v="60" u="1"/>
        <n v="669" u="1"/>
        <n v="163" u="1"/>
        <n v="604" u="1"/>
        <n v="539" u="1"/>
        <n v="493" u="1"/>
        <n v="113" u="1"/>
        <n v="670" u="1"/>
        <n v="605" u="1"/>
        <n v="147" u="1"/>
        <n v="540" u="1"/>
        <n v="105" u="1"/>
        <n v="266" u="1"/>
        <n v="52" u="1"/>
        <n v="196" u="1"/>
        <n v="671" u="1"/>
        <n v="606" u="1"/>
        <n v="541" u="1"/>
        <n v="131" u="1"/>
        <n v="494" u="1"/>
        <n v="97" u="1"/>
        <n v="245" u="1"/>
        <n v="48" u="1"/>
        <n v="180" u="1"/>
        <n v="672" u="1"/>
        <n v="607" u="1"/>
        <n v="542" u="1"/>
        <n v="89" u="1"/>
        <n v="267" u="1"/>
        <n v="44" u="1"/>
        <n v="673" u="1"/>
        <n v="164" u="1"/>
        <n v="608" u="1"/>
        <n v="543" u="1"/>
        <n v="495" u="1"/>
        <n v="430" u="1"/>
        <n v="81" u="1"/>
        <n v="674" u="1"/>
        <n v="40" u="1"/>
        <n v="609" u="1"/>
        <n v="148" u="1"/>
        <n v="544" u="1"/>
        <n v="73" u="1"/>
        <n v="268" u="1"/>
        <n v="197" u="1"/>
        <n v="675" u="1"/>
        <n v="610" u="1"/>
        <n v="36" u="1"/>
        <n v="545" u="1"/>
        <n v="132" u="1"/>
        <n v="496" u="1"/>
        <n v="431" u="1"/>
        <n v="65" u="1"/>
        <n v="246" u="1"/>
        <n v="181" u="1"/>
        <n v="676" u="1"/>
        <n v="611" u="1"/>
        <n v="546" u="1"/>
        <n v="122" u="1"/>
        <n v="464" u="1"/>
        <n v="677" u="1"/>
        <n v="165" u="1"/>
        <n v="612" u="1"/>
        <n v="547" u="1"/>
        <n v="497" u="1"/>
        <n v="114" u="1"/>
        <n v="678" u="1"/>
        <n v="613" u="1"/>
        <n v="149" u="1"/>
        <n v="548" u="1"/>
        <n v="465" u="1"/>
        <n v="106" u="1"/>
        <n v="198" u="1"/>
        <n v="679" u="1"/>
        <n v="614" u="1"/>
        <n v="549" u="1"/>
        <n v="133" u="1"/>
        <n v="498" u="1"/>
        <n v="98" u="1"/>
        <n v="182" u="1"/>
        <n v="680" u="1"/>
        <n v="615" u="1"/>
        <n v="550" u="1"/>
        <n v="466" u="1"/>
        <n v="90" u="1"/>
        <n v="231" u="1"/>
        <n v="681" u="1"/>
        <n v="166" u="1"/>
        <n v="616" u="1"/>
        <n v="551" u="1"/>
        <n v="499" u="1"/>
        <n v="82" u="1"/>
        <n v="682" u="1"/>
        <n v="617" u="1"/>
        <n v="150" u="1"/>
        <n v="552" u="1"/>
        <n v="467" u="1"/>
        <n v="74" u="1"/>
        <n v="199" u="1"/>
        <n v="683" u="1"/>
        <n v="618" u="1"/>
        <n v="553" u="1"/>
        <n v="134" u="1"/>
        <n v="500" u="1"/>
        <n v="66" u="1"/>
        <n v="183" u="1"/>
        <n v="684" u="1"/>
        <n v="619" u="1"/>
        <n v="554" u="1"/>
        <n v="123" u="1"/>
        <n v="468" u="1"/>
        <n v="403" u="1"/>
        <n v="61" u="1"/>
        <n v="685" u="1"/>
        <n v="167" u="1"/>
        <n v="620" u="1"/>
        <n v="555" u="1"/>
        <n v="501" u="1"/>
        <n v="115" u="1"/>
        <n v="436" u="1"/>
        <n v="686" u="1"/>
        <n v="621" u="1"/>
        <n v="151" u="1"/>
        <n v="556" u="1"/>
        <n v="469" u="1"/>
        <n v="107" u="1"/>
        <n v="53" u="1"/>
        <n v="200" u="1"/>
        <n v="687" u="1"/>
        <n v="622" u="1"/>
        <n v="557" u="1"/>
        <n v="135" u="1"/>
        <n v="502" u="1"/>
        <n v="437" u="1"/>
        <n v="99" u="1"/>
        <n v="372" u="1"/>
        <n v="49" u="1"/>
        <n v="184" u="1"/>
        <n v="688" u="1"/>
        <n v="623" u="1"/>
        <n v="558" u="1"/>
        <n v="470" u="1"/>
        <n v="405" u="1"/>
        <n v="91" u="1"/>
        <n v="45" u="1"/>
        <n v="689" u="1"/>
        <n v="168" u="1"/>
        <n v="624" u="1"/>
        <n v="559" u="1"/>
        <n v="503" u="1"/>
        <n v="438" u="1"/>
        <n v="373" u="1"/>
        <n v="83" u="1"/>
        <n v="690" u="1"/>
        <n v="41" u="1"/>
        <n v="625" u="1"/>
        <n v="152" u="1"/>
        <n v="560" u="1"/>
        <n v="471" u="1"/>
        <n v="406" u="1"/>
        <n v="75" u="1"/>
        <n v="201" u="1"/>
        <n v="691" u="1"/>
        <n v="626" u="1"/>
        <n v="37" u="1"/>
        <n v="561" u="1"/>
        <n v="136" u="1"/>
        <n v="504" u="1"/>
        <n v="439" u="1"/>
        <n v="374" u="1"/>
        <n v="67" u="1"/>
        <n v="185" u="1"/>
        <n v="627" u="1"/>
        <n v="562" u="1"/>
        <n v="33" u="1"/>
        <n v="124" u="1"/>
        <n v="472" u="1"/>
        <n v="234" u="1"/>
        <n v="169" u="1"/>
        <n v="628" u="1"/>
        <n v="563" u="1"/>
        <n v="505" u="1"/>
        <n v="116" u="1"/>
        <n v="440" u="1"/>
        <n v="629" u="1"/>
        <n v="153" u="1"/>
        <n v="564" u="1"/>
        <n v="473" u="1"/>
        <n v="108" u="1"/>
        <n v="408" u="1"/>
        <n v="202" u="1"/>
        <n v="630" u="1"/>
        <n v="565" u="1"/>
        <n v="137" u="1"/>
        <n v="506" u="1"/>
        <n v="100" u="1"/>
        <n v="376" u="1"/>
        <n v="251" u="1"/>
        <n v="186" u="1"/>
        <n v="631" u="1"/>
        <n v="566" u="1"/>
        <n v="474" u="1"/>
        <n v="409" u="1"/>
        <n v="92" u="1"/>
        <n v="170" u="1"/>
        <n v="632" u="1"/>
        <n v="567" u="1"/>
        <n v="507" u="1"/>
        <n v="442" u="1"/>
        <n v="377" u="1"/>
        <n v="84" u="1"/>
        <n v="633" u="1"/>
        <n v="154" u="1"/>
        <n v="568" u="1"/>
        <n v="475" u="1"/>
        <n v="410" u="1"/>
        <n v="76" u="1"/>
        <n v="203" u="1"/>
        <n v="634" u="1"/>
        <n v="569" u="1"/>
        <n v="138" u="1"/>
        <n v="508" u="1"/>
        <n v="443" u="1"/>
        <n v="68" u="1"/>
        <n v="252" u="1"/>
        <n v="187" u="1"/>
        <n v="635" u="1"/>
        <n v="570" u="1"/>
        <n v="125" u="1"/>
        <n v="476" u="1"/>
        <n v="411" u="1"/>
        <n v="62" u="1"/>
        <n v="171" u="1"/>
        <n v="636" u="1"/>
        <n v="571" u="1"/>
        <n v="509" u="1"/>
        <n v="117" u="1"/>
        <n v="444" u="1"/>
        <n v="637" u="1"/>
        <n v="155" u="1"/>
        <n v="572" u="1"/>
        <n v="477" u="1"/>
        <n v="109" u="1"/>
        <n v="54" u="1"/>
        <n v="204" u="1"/>
        <n v="638" u="1"/>
        <n v="573" u="1"/>
        <n v="139" u="1"/>
        <n v="510" u="1"/>
        <n v="101" u="1"/>
        <n v="253" u="1"/>
        <n v="50" u="1"/>
        <n v="188" u="1"/>
        <n v="639" u="1"/>
        <n v="574" u="1"/>
        <n v="478" u="1"/>
        <n v="93" u="1"/>
        <n v="46" u="1"/>
        <n v="172" u="1"/>
        <n v="640" u="1"/>
        <n v="575" u="1"/>
        <n v="511" u="1"/>
        <n v="446" u="1"/>
        <n v="85" u="1"/>
        <n v="42" u="1"/>
        <n v="641" u="1"/>
        <n v="156" u="1"/>
        <n v="576" u="1"/>
        <n v="479" u="1"/>
        <n v="414" u="1"/>
        <n v="77" u="1"/>
        <n v="205" u="1"/>
        <n v="642" u="1"/>
        <n v="38" u="1"/>
        <n v="577" u="1"/>
        <n v="140" u="1"/>
        <n v="512" u="1"/>
        <n v="382" u="1"/>
        <n v="69" u="1"/>
        <n v="189" u="1"/>
        <n v="643" u="1"/>
        <n v="578" u="1"/>
        <n v="34" u="1"/>
        <n v="513" u="1"/>
        <n v="126" u="1"/>
        <n v="480" u="1"/>
        <n v="238" u="1"/>
        <n v="173" u="1"/>
        <n v="644" u="1"/>
        <n v="579" u="1"/>
        <n v="514" u="1"/>
        <n v="118" u="1"/>
        <n v="383" u="1"/>
        <n v="645" u="1"/>
        <n v="157" u="1"/>
        <n v="580" u="1"/>
        <n v="515" u="1"/>
        <n v="481" u="1"/>
        <n v="351" u="1"/>
        <n v="206" u="1"/>
        <n v="646" u="1"/>
        <n v="581" u="1"/>
        <n v="141" u="1"/>
        <n v="516" u="1"/>
        <n v="449" u="1"/>
        <n v="102" u="1"/>
        <n v="384" u="1"/>
        <n v="190" u="1"/>
        <n v="64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0"/>
    <x v="0"/>
    <x v="0"/>
    <x v="0"/>
    <x v="0"/>
    <x v="0"/>
    <x v="0"/>
    <x v="0"/>
    <x v="0"/>
    <x v="0"/>
    <x v="0"/>
    <x v="0"/>
    <x v="0"/>
    <x v="0"/>
    <x v="0"/>
    <x v="0"/>
    <n v="1800"/>
    <n v="300"/>
    <n v="375"/>
    <n v="363"/>
    <n v="537"/>
    <n v="537"/>
    <x v="0"/>
    <x v="0"/>
    <x v="0"/>
    <x v="0"/>
    <x v="0"/>
    <x v="0"/>
    <x v="0"/>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0"/>
    <x v="0"/>
    <x v="1"/>
    <x v="1"/>
    <x v="1"/>
    <x v="0"/>
    <x v="1"/>
    <x v="0"/>
    <x v="0"/>
    <x v="1"/>
    <x v="1"/>
    <x v="0"/>
    <x v="1"/>
    <x v="1"/>
    <x v="0"/>
    <x v="0"/>
    <n v="600"/>
    <n v="100"/>
    <n v="102"/>
    <n v="106"/>
    <n v="220"/>
    <n v="220"/>
    <x v="0"/>
    <x v="0"/>
    <x v="0"/>
    <x v="0"/>
    <x v="0"/>
    <x v="1"/>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0"/>
    <x v="0"/>
    <x v="1"/>
    <x v="1"/>
    <x v="1"/>
    <x v="0"/>
    <x v="1"/>
    <x v="0"/>
    <x v="0"/>
    <x v="1"/>
    <x v="1"/>
    <x v="0"/>
    <x v="1"/>
    <x v="2"/>
    <x v="0"/>
    <x v="0"/>
    <n v="600"/>
    <n v="100"/>
    <n v="102"/>
    <n v="106"/>
    <n v="220"/>
    <n v="220"/>
    <x v="0"/>
    <x v="0"/>
    <x v="0"/>
    <x v="0"/>
    <x v="0"/>
    <x v="2"/>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0"/>
    <x v="0"/>
    <x v="2"/>
    <x v="1"/>
    <x v="1"/>
    <x v="0"/>
    <x v="1"/>
    <x v="0"/>
    <x v="1"/>
    <x v="1"/>
    <x v="1"/>
    <x v="0"/>
    <x v="1"/>
    <x v="1"/>
    <x v="0"/>
    <x v="0"/>
    <n v="360"/>
    <n v="60"/>
    <n v="61"/>
    <n v="64"/>
    <n v="132"/>
    <n v="132"/>
    <x v="0"/>
    <x v="0"/>
    <x v="0"/>
    <x v="0"/>
    <x v="0"/>
    <x v="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0"/>
    <x v="0"/>
    <x v="2"/>
    <x v="1"/>
    <x v="1"/>
    <x v="0"/>
    <x v="1"/>
    <x v="0"/>
    <x v="1"/>
    <x v="1"/>
    <x v="1"/>
    <x v="0"/>
    <x v="1"/>
    <x v="1"/>
    <x v="0"/>
    <x v="0"/>
    <n v="600"/>
    <n v="100"/>
    <n v="102"/>
    <n v="106"/>
    <n v="220"/>
    <n v="220"/>
    <x v="0"/>
    <x v="0"/>
    <x v="0"/>
    <x v="0"/>
    <x v="0"/>
    <x v="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0"/>
    <x v="0"/>
    <x v="2"/>
    <x v="1"/>
    <x v="1"/>
    <x v="0"/>
    <x v="1"/>
    <x v="0"/>
    <x v="1"/>
    <x v="1"/>
    <x v="1"/>
    <x v="0"/>
    <x v="1"/>
    <x v="1"/>
    <x v="0"/>
    <x v="0"/>
    <n v="300"/>
    <n v="50"/>
    <n v="51"/>
    <n v="53"/>
    <n v="110"/>
    <n v="110"/>
    <x v="0"/>
    <x v="0"/>
    <x v="0"/>
    <x v="0"/>
    <x v="0"/>
    <x v="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0"/>
    <x v="0"/>
    <x v="2"/>
    <x v="1"/>
    <x v="1"/>
    <x v="0"/>
    <x v="1"/>
    <x v="0"/>
    <x v="1"/>
    <x v="1"/>
    <x v="1"/>
    <x v="0"/>
    <x v="1"/>
    <x v="1"/>
    <x v="0"/>
    <x v="0"/>
    <n v="420"/>
    <n v="70"/>
    <n v="72"/>
    <n v="74"/>
    <n v="154"/>
    <n v="154"/>
    <x v="0"/>
    <x v="0"/>
    <x v="0"/>
    <x v="0"/>
    <x v="0"/>
    <x v="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0"/>
    <x v="0"/>
    <x v="2"/>
    <x v="1"/>
    <x v="1"/>
    <x v="0"/>
    <x v="1"/>
    <x v="0"/>
    <x v="1"/>
    <x v="1"/>
    <x v="1"/>
    <x v="0"/>
    <x v="1"/>
    <x v="1"/>
    <x v="0"/>
    <x v="0"/>
    <n v="180"/>
    <n v="30"/>
    <n v="31"/>
    <n v="32"/>
    <n v="66"/>
    <n v="66"/>
    <x v="0"/>
    <x v="0"/>
    <x v="0"/>
    <x v="0"/>
    <x v="0"/>
    <x v="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0"/>
    <x v="0"/>
    <x v="2"/>
    <x v="1"/>
    <x v="1"/>
    <x v="0"/>
    <x v="1"/>
    <x v="0"/>
    <x v="1"/>
    <x v="1"/>
    <x v="1"/>
    <x v="0"/>
    <x v="1"/>
    <x v="1"/>
    <x v="0"/>
    <x v="0"/>
    <n v="360"/>
    <n v="60"/>
    <n v="61"/>
    <n v="64"/>
    <n v="132"/>
    <n v="132"/>
    <x v="0"/>
    <x v="0"/>
    <x v="0"/>
    <x v="0"/>
    <x v="0"/>
    <x v="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0"/>
    <x v="0"/>
    <x v="2"/>
    <x v="1"/>
    <x v="1"/>
    <x v="0"/>
    <x v="1"/>
    <x v="0"/>
    <x v="1"/>
    <x v="1"/>
    <x v="1"/>
    <x v="0"/>
    <x v="1"/>
    <x v="1"/>
    <x v="0"/>
    <x v="0"/>
    <n v="420"/>
    <n v="70"/>
    <n v="72"/>
    <n v="74"/>
    <n v="154"/>
    <n v="154"/>
    <x v="0"/>
    <x v="0"/>
    <x v="0"/>
    <x v="0"/>
    <x v="0"/>
    <x v="9"/>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0"/>
    <x v="0"/>
    <x v="2"/>
    <x v="1"/>
    <x v="1"/>
    <x v="0"/>
    <x v="1"/>
    <x v="0"/>
    <x v="1"/>
    <x v="1"/>
    <x v="1"/>
    <x v="0"/>
    <x v="1"/>
    <x v="1"/>
    <x v="0"/>
    <x v="0"/>
    <n v="300"/>
    <n v="50"/>
    <n v="51"/>
    <n v="53"/>
    <n v="110"/>
    <n v="110"/>
    <x v="0"/>
    <x v="0"/>
    <x v="0"/>
    <x v="0"/>
    <x v="0"/>
    <x v="1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0"/>
    <x v="0"/>
    <x v="2"/>
    <x v="1"/>
    <x v="1"/>
    <x v="0"/>
    <x v="1"/>
    <x v="0"/>
    <x v="1"/>
    <x v="1"/>
    <x v="1"/>
    <x v="0"/>
    <x v="1"/>
    <x v="1"/>
    <x v="0"/>
    <x v="0"/>
    <n v="474"/>
    <n v="79"/>
    <n v="81"/>
    <n v="84"/>
    <n v="174"/>
    <n v="174"/>
    <x v="0"/>
    <x v="0"/>
    <x v="0"/>
    <x v="0"/>
    <x v="0"/>
    <x v="1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0"/>
    <x v="0"/>
    <x v="2"/>
    <x v="1"/>
    <x v="1"/>
    <x v="0"/>
    <x v="1"/>
    <x v="0"/>
    <x v="1"/>
    <x v="1"/>
    <x v="1"/>
    <x v="0"/>
    <x v="1"/>
    <x v="1"/>
    <x v="0"/>
    <x v="0"/>
    <n v="414"/>
    <n v="69"/>
    <n v="71"/>
    <n v="73"/>
    <n v="152"/>
    <n v="152"/>
    <x v="0"/>
    <x v="0"/>
    <x v="0"/>
    <x v="0"/>
    <x v="0"/>
    <x v="12"/>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0"/>
    <x v="0"/>
    <x v="2"/>
    <x v="1"/>
    <x v="1"/>
    <x v="0"/>
    <x v="1"/>
    <x v="0"/>
    <x v="1"/>
    <x v="1"/>
    <x v="1"/>
    <x v="0"/>
    <x v="1"/>
    <x v="1"/>
    <x v="0"/>
    <x v="0"/>
    <n v="420"/>
    <n v="70"/>
    <n v="72"/>
    <n v="74"/>
    <n v="154"/>
    <n v="154"/>
    <x v="0"/>
    <x v="0"/>
    <x v="0"/>
    <x v="0"/>
    <x v="0"/>
    <x v="13"/>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0"/>
    <x v="0"/>
    <x v="2"/>
    <x v="1"/>
    <x v="1"/>
    <x v="0"/>
    <x v="1"/>
    <x v="0"/>
    <x v="1"/>
    <x v="1"/>
    <x v="1"/>
    <x v="0"/>
    <x v="1"/>
    <x v="1"/>
    <x v="0"/>
    <x v="0"/>
    <n v="366"/>
    <n v="61"/>
    <n v="62"/>
    <n v="65"/>
    <n v="134"/>
    <n v="134"/>
    <x v="0"/>
    <x v="0"/>
    <x v="0"/>
    <x v="0"/>
    <x v="0"/>
    <x v="1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0"/>
    <x v="0"/>
    <x v="2"/>
    <x v="1"/>
    <x v="1"/>
    <x v="0"/>
    <x v="1"/>
    <x v="0"/>
    <x v="1"/>
    <x v="1"/>
    <x v="1"/>
    <x v="0"/>
    <x v="1"/>
    <x v="1"/>
    <x v="0"/>
    <x v="0"/>
    <n v="600"/>
    <n v="100"/>
    <n v="102"/>
    <n v="106"/>
    <n v="220"/>
    <n v="220"/>
    <x v="0"/>
    <x v="0"/>
    <x v="0"/>
    <x v="0"/>
    <x v="0"/>
    <x v="1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0"/>
    <x v="0"/>
    <x v="2"/>
    <x v="1"/>
    <x v="1"/>
    <x v="0"/>
    <x v="1"/>
    <x v="0"/>
    <x v="1"/>
    <x v="1"/>
    <x v="1"/>
    <x v="0"/>
    <x v="1"/>
    <x v="1"/>
    <x v="0"/>
    <x v="0"/>
    <n v="270"/>
    <n v="45"/>
    <n v="46"/>
    <n v="48"/>
    <n v="99"/>
    <n v="99"/>
    <x v="0"/>
    <x v="0"/>
    <x v="0"/>
    <x v="0"/>
    <x v="0"/>
    <x v="1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0"/>
    <x v="0"/>
    <x v="2"/>
    <x v="1"/>
    <x v="1"/>
    <x v="0"/>
    <x v="1"/>
    <x v="0"/>
    <x v="1"/>
    <x v="1"/>
    <x v="1"/>
    <x v="0"/>
    <x v="1"/>
    <x v="1"/>
    <x v="0"/>
    <x v="0"/>
    <n v="396"/>
    <n v="66"/>
    <n v="68"/>
    <n v="70"/>
    <n v="145"/>
    <n v="145"/>
    <x v="0"/>
    <x v="0"/>
    <x v="0"/>
    <x v="0"/>
    <x v="0"/>
    <x v="1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0"/>
    <x v="0"/>
    <x v="2"/>
    <x v="1"/>
    <x v="1"/>
    <x v="0"/>
    <x v="1"/>
    <x v="0"/>
    <x v="1"/>
    <x v="1"/>
    <x v="1"/>
    <x v="0"/>
    <x v="1"/>
    <x v="1"/>
    <x v="0"/>
    <x v="0"/>
    <n v="480"/>
    <n v="80"/>
    <n v="82"/>
    <n v="85"/>
    <n v="176"/>
    <n v="176"/>
    <x v="0"/>
    <x v="0"/>
    <x v="0"/>
    <x v="0"/>
    <x v="0"/>
    <x v="18"/>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0"/>
    <x v="0"/>
    <x v="2"/>
    <x v="1"/>
    <x v="1"/>
    <x v="0"/>
    <x v="1"/>
    <x v="0"/>
    <x v="1"/>
    <x v="1"/>
    <x v="1"/>
    <x v="0"/>
    <x v="1"/>
    <x v="1"/>
    <x v="0"/>
    <x v="0"/>
    <n v="180"/>
    <n v="30"/>
    <n v="31"/>
    <n v="32"/>
    <n v="66"/>
    <n v="66"/>
    <x v="0"/>
    <x v="0"/>
    <x v="0"/>
    <x v="0"/>
    <x v="0"/>
    <x v="1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0"/>
    <x v="0"/>
    <x v="2"/>
    <x v="1"/>
    <x v="1"/>
    <x v="0"/>
    <x v="1"/>
    <x v="0"/>
    <x v="1"/>
    <x v="1"/>
    <x v="1"/>
    <x v="0"/>
    <x v="1"/>
    <x v="1"/>
    <x v="0"/>
    <x v="0"/>
    <n v="180"/>
    <n v="30"/>
    <n v="31"/>
    <n v="32"/>
    <n v="66"/>
    <n v="66"/>
    <x v="0"/>
    <x v="0"/>
    <x v="0"/>
    <x v="0"/>
    <x v="0"/>
    <x v="2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0"/>
    <x v="0"/>
    <x v="2"/>
    <x v="1"/>
    <x v="1"/>
    <x v="0"/>
    <x v="1"/>
    <x v="0"/>
    <x v="1"/>
    <x v="1"/>
    <x v="1"/>
    <x v="0"/>
    <x v="1"/>
    <x v="1"/>
    <x v="0"/>
    <x v="0"/>
    <n v="276"/>
    <n v="46"/>
    <n v="47"/>
    <n v="49"/>
    <n v="101"/>
    <n v="101"/>
    <x v="0"/>
    <x v="0"/>
    <x v="0"/>
    <x v="0"/>
    <x v="0"/>
    <x v="2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0"/>
    <x v="0"/>
    <x v="2"/>
    <x v="1"/>
    <x v="1"/>
    <x v="0"/>
    <x v="1"/>
    <x v="0"/>
    <x v="1"/>
    <x v="1"/>
    <x v="1"/>
    <x v="0"/>
    <x v="1"/>
    <x v="1"/>
    <x v="0"/>
    <x v="0"/>
    <n v="360"/>
    <n v="60"/>
    <n v="61"/>
    <n v="64"/>
    <n v="132"/>
    <n v="132"/>
    <x v="0"/>
    <x v="0"/>
    <x v="0"/>
    <x v="0"/>
    <x v="0"/>
    <x v="2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0"/>
    <x v="0"/>
    <x v="2"/>
    <x v="1"/>
    <x v="1"/>
    <x v="0"/>
    <x v="1"/>
    <x v="0"/>
    <x v="1"/>
    <x v="1"/>
    <x v="1"/>
    <x v="0"/>
    <x v="1"/>
    <x v="1"/>
    <x v="0"/>
    <x v="0"/>
    <n v="306"/>
    <n v="51"/>
    <n v="52"/>
    <n v="54"/>
    <n v="112"/>
    <n v="112"/>
    <x v="0"/>
    <x v="0"/>
    <x v="0"/>
    <x v="0"/>
    <x v="0"/>
    <x v="2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0"/>
    <x v="0"/>
    <x v="2"/>
    <x v="1"/>
    <x v="1"/>
    <x v="0"/>
    <x v="1"/>
    <x v="0"/>
    <x v="1"/>
    <x v="1"/>
    <x v="1"/>
    <x v="0"/>
    <x v="1"/>
    <x v="1"/>
    <x v="0"/>
    <x v="0"/>
    <n v="420"/>
    <n v="70"/>
    <n v="72"/>
    <n v="74"/>
    <n v="154"/>
    <n v="154"/>
    <x v="0"/>
    <x v="0"/>
    <x v="0"/>
    <x v="0"/>
    <x v="0"/>
    <x v="24"/>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0"/>
    <x v="0"/>
    <x v="2"/>
    <x v="1"/>
    <x v="1"/>
    <x v="0"/>
    <x v="1"/>
    <x v="0"/>
    <x v="1"/>
    <x v="1"/>
    <x v="1"/>
    <x v="0"/>
    <x v="1"/>
    <x v="1"/>
    <x v="0"/>
    <x v="0"/>
    <n v="300"/>
    <n v="50"/>
    <n v="51"/>
    <n v="53"/>
    <n v="110"/>
    <n v="110"/>
    <x v="0"/>
    <x v="0"/>
    <x v="0"/>
    <x v="0"/>
    <x v="0"/>
    <x v="2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0"/>
    <x v="0"/>
    <x v="2"/>
    <x v="1"/>
    <x v="1"/>
    <x v="0"/>
    <x v="1"/>
    <x v="0"/>
    <x v="1"/>
    <x v="1"/>
    <x v="1"/>
    <x v="0"/>
    <x v="1"/>
    <x v="1"/>
    <x v="0"/>
    <x v="0"/>
    <n v="258"/>
    <n v="43"/>
    <n v="44"/>
    <n v="46"/>
    <n v="95"/>
    <n v="95"/>
    <x v="0"/>
    <x v="0"/>
    <x v="0"/>
    <x v="0"/>
    <x v="0"/>
    <x v="26"/>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0"/>
    <x v="0"/>
    <x v="2"/>
    <x v="1"/>
    <x v="1"/>
    <x v="0"/>
    <x v="1"/>
    <x v="0"/>
    <x v="1"/>
    <x v="1"/>
    <x v="1"/>
    <x v="0"/>
    <x v="1"/>
    <x v="1"/>
    <x v="0"/>
    <x v="0"/>
    <n v="360"/>
    <n v="60"/>
    <n v="61"/>
    <n v="64"/>
    <n v="132"/>
    <n v="132"/>
    <x v="0"/>
    <x v="0"/>
    <x v="0"/>
    <x v="0"/>
    <x v="0"/>
    <x v="27"/>
    <x v="1"/>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0"/>
    <x v="0"/>
    <x v="2"/>
    <x v="1"/>
    <x v="0"/>
    <x v="0"/>
    <x v="2"/>
    <x v="0"/>
    <x v="1"/>
    <x v="0"/>
    <x v="2"/>
    <x v="0"/>
    <x v="1"/>
    <x v="2"/>
    <x v="0"/>
    <x v="0"/>
    <n v="2100"/>
    <n v="350"/>
    <n v="437"/>
    <n v="424"/>
    <n v="626"/>
    <n v="626"/>
    <x v="0"/>
    <x v="0"/>
    <x v="0"/>
    <x v="0"/>
    <x v="0"/>
    <x v="28"/>
    <x v="1"/>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0"/>
    <x v="0"/>
    <x v="2"/>
    <x v="1"/>
    <x v="0"/>
    <x v="0"/>
    <x v="2"/>
    <x v="0"/>
    <x v="1"/>
    <x v="0"/>
    <x v="2"/>
    <x v="0"/>
    <x v="1"/>
    <x v="2"/>
    <x v="0"/>
    <x v="0"/>
    <n v="150"/>
    <n v="25"/>
    <n v="31"/>
    <n v="30"/>
    <n v="45"/>
    <n v="45"/>
    <x v="0"/>
    <x v="0"/>
    <x v="0"/>
    <x v="0"/>
    <x v="0"/>
    <x v="29"/>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0"/>
    <x v="0"/>
    <x v="1"/>
    <x v="1"/>
    <x v="0"/>
    <x v="0"/>
    <x v="0"/>
    <x v="0"/>
    <x v="0"/>
    <x v="1"/>
    <x v="1"/>
    <x v="0"/>
    <x v="2"/>
    <x v="3"/>
    <x v="0"/>
    <x v="0"/>
    <n v="300"/>
    <n v="40"/>
    <n v="62"/>
    <n v="61"/>
    <n v="89"/>
    <n v="89"/>
    <x v="0"/>
    <x v="0"/>
    <x v="0"/>
    <x v="0"/>
    <x v="0"/>
    <x v="30"/>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0"/>
    <x v="1"/>
    <x v="1"/>
    <x v="1"/>
    <x v="1"/>
    <x v="0"/>
    <x v="1"/>
    <x v="0"/>
    <x v="0"/>
    <x v="2"/>
    <x v="3"/>
    <x v="0"/>
    <x v="3"/>
    <x v="2"/>
    <x v="0"/>
    <x v="0"/>
    <n v="24"/>
    <n v="4"/>
    <n v="4"/>
    <n v="6"/>
    <n v="6"/>
    <n v="6"/>
    <x v="0"/>
    <x v="0"/>
    <x v="0"/>
    <x v="0"/>
    <x v="0"/>
    <x v="3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0"/>
    <x v="1"/>
    <x v="1"/>
    <x v="1"/>
    <x v="1"/>
    <x v="0"/>
    <x v="1"/>
    <x v="0"/>
    <x v="0"/>
    <x v="2"/>
    <x v="3"/>
    <x v="0"/>
    <x v="3"/>
    <x v="2"/>
    <x v="0"/>
    <x v="0"/>
    <n v="24"/>
    <n v="4"/>
    <n v="4"/>
    <n v="7"/>
    <n v="7"/>
    <n v="7"/>
    <x v="0"/>
    <x v="0"/>
    <x v="0"/>
    <x v="0"/>
    <x v="0"/>
    <x v="3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0"/>
    <x v="1"/>
    <x v="1"/>
    <x v="1"/>
    <x v="1"/>
    <x v="0"/>
    <x v="1"/>
    <x v="0"/>
    <x v="0"/>
    <x v="2"/>
    <x v="3"/>
    <x v="0"/>
    <x v="3"/>
    <x v="2"/>
    <x v="0"/>
    <x v="0"/>
    <n v="24"/>
    <n v="4"/>
    <n v="5"/>
    <n v="3"/>
    <n v="6"/>
    <n v="6"/>
    <x v="0"/>
    <x v="0"/>
    <x v="0"/>
    <x v="0"/>
    <x v="0"/>
    <x v="3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0"/>
    <x v="1"/>
    <x v="1"/>
    <x v="1"/>
    <x v="1"/>
    <x v="0"/>
    <x v="1"/>
    <x v="0"/>
    <x v="0"/>
    <x v="2"/>
    <x v="3"/>
    <x v="0"/>
    <x v="3"/>
    <x v="2"/>
    <x v="0"/>
    <x v="0"/>
    <n v="24"/>
    <n v="4"/>
    <n v="4"/>
    <n v="5"/>
    <n v="8"/>
    <n v="8"/>
    <x v="0"/>
    <x v="0"/>
    <x v="0"/>
    <x v="0"/>
    <x v="0"/>
    <x v="3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0"/>
    <x v="1"/>
    <x v="1"/>
    <x v="1"/>
    <x v="1"/>
    <x v="0"/>
    <x v="1"/>
    <x v="0"/>
    <x v="0"/>
    <x v="2"/>
    <x v="3"/>
    <x v="0"/>
    <x v="3"/>
    <x v="2"/>
    <x v="0"/>
    <x v="0"/>
    <n v="24"/>
    <n v="4"/>
    <n v="5"/>
    <n v="6"/>
    <n v="7"/>
    <n v="7"/>
    <x v="0"/>
    <x v="0"/>
    <x v="0"/>
    <x v="0"/>
    <x v="0"/>
    <x v="35"/>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0"/>
    <x v="0"/>
    <x v="3"/>
    <x v="2"/>
    <x v="2"/>
    <x v="0"/>
    <x v="0"/>
    <x v="0"/>
    <x v="0"/>
    <x v="0"/>
    <x v="4"/>
    <x v="0"/>
    <x v="4"/>
    <x v="3"/>
    <x v="0"/>
    <x v="0"/>
    <n v="216"/>
    <n v="36"/>
    <n v="45"/>
    <n v="44"/>
    <n v="64"/>
    <n v="64"/>
    <x v="0"/>
    <x v="0"/>
    <x v="0"/>
    <x v="0"/>
    <x v="0"/>
    <x v="36"/>
    <x v="0"/>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0"/>
    <x v="0"/>
    <x v="2"/>
    <x v="0"/>
    <x v="0"/>
    <x v="0"/>
    <x v="0"/>
    <x v="0"/>
    <x v="0"/>
    <x v="0"/>
    <x v="0"/>
    <x v="0"/>
    <x v="5"/>
    <x v="0"/>
    <x v="0"/>
    <x v="0"/>
    <n v="4200"/>
    <n v="700"/>
    <n v="874"/>
    <n v="847"/>
    <n v="1252"/>
    <n v="1252"/>
    <x v="0"/>
    <x v="0"/>
    <x v="0"/>
    <x v="0"/>
    <x v="0"/>
    <x v="37"/>
    <x v="1"/>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0"/>
    <x v="0"/>
    <x v="1"/>
    <x v="0"/>
    <x v="1"/>
    <x v="0"/>
    <x v="0"/>
    <x v="0"/>
    <x v="0"/>
    <x v="1"/>
    <x v="1"/>
    <x v="0"/>
    <x v="6"/>
    <x v="4"/>
    <x v="0"/>
    <x v="0"/>
    <n v="1008"/>
    <n v="168"/>
    <n v="172"/>
    <n v="178"/>
    <n v="370"/>
    <n v="370"/>
    <x v="0"/>
    <x v="0"/>
    <x v="0"/>
    <x v="0"/>
    <x v="0"/>
    <x v="38"/>
    <x v="0"/>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2"/>
    <x v="4"/>
    <x v="2"/>
    <x v="3"/>
    <x v="0"/>
    <x v="3"/>
    <x v="0"/>
    <x v="0"/>
    <x v="2"/>
    <x v="3"/>
    <x v="0"/>
    <x v="7"/>
    <x v="4"/>
    <x v="0"/>
    <x v="0"/>
    <n v="300"/>
    <n v="50"/>
    <n v="51"/>
    <n v="53"/>
    <n v="110"/>
    <n v="110"/>
    <x v="0"/>
    <x v="0"/>
    <x v="0"/>
    <x v="0"/>
    <x v="0"/>
    <x v="39"/>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2"/>
    <x v="2"/>
    <x v="2"/>
    <x v="0"/>
    <x v="0"/>
    <x v="0"/>
    <x v="0"/>
    <x v="3"/>
    <x v="5"/>
    <x v="0"/>
    <x v="0"/>
    <x v="0"/>
    <x v="0"/>
    <x v="0"/>
    <n v="1304"/>
    <n v="200"/>
    <n v="271"/>
    <n v="263"/>
    <n v="389"/>
    <n v="389"/>
    <x v="0"/>
    <x v="0"/>
    <x v="0"/>
    <x v="0"/>
    <x v="0"/>
    <x v="40"/>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0"/>
    <x v="2"/>
    <x v="2"/>
    <x v="0"/>
    <x v="0"/>
    <x v="0"/>
    <x v="0"/>
    <x v="3"/>
    <x v="5"/>
    <x v="0"/>
    <x v="0"/>
    <x v="0"/>
    <x v="0"/>
    <x v="0"/>
    <n v="1304"/>
    <n v="200"/>
    <n v="271"/>
    <n v="263"/>
    <n v="389"/>
    <n v="389"/>
    <x v="0"/>
    <x v="0"/>
    <x v="0"/>
    <x v="0"/>
    <x v="0"/>
    <x v="41"/>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2"/>
    <x v="2"/>
    <x v="2"/>
    <x v="4"/>
    <x v="0"/>
    <x v="0"/>
    <x v="1"/>
    <x v="0"/>
    <x v="2"/>
    <x v="6"/>
    <x v="0"/>
    <x v="0"/>
    <x v="0"/>
    <x v="0"/>
    <x v="0"/>
    <n v="2400"/>
    <n v="400"/>
    <n v="499"/>
    <n v="484"/>
    <n v="716"/>
    <n v="716"/>
    <x v="0"/>
    <x v="0"/>
    <x v="0"/>
    <x v="0"/>
    <x v="0"/>
    <x v="42"/>
    <x v="1"/>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2"/>
    <x v="2"/>
    <x v="2"/>
    <x v="0"/>
    <x v="0"/>
    <x v="1"/>
    <x v="2"/>
    <x v="0"/>
    <x v="3"/>
    <x v="7"/>
    <x v="0"/>
    <x v="8"/>
    <x v="1"/>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2"/>
    <x v="2"/>
    <x v="2"/>
    <x v="0"/>
    <x v="0"/>
    <x v="1"/>
    <x v="2"/>
    <x v="0"/>
    <x v="3"/>
    <x v="5"/>
    <x v="0"/>
    <x v="8"/>
    <x v="1"/>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2"/>
    <x v="2"/>
    <x v="2"/>
    <x v="0"/>
    <x v="0"/>
    <x v="1"/>
    <x v="2"/>
    <x v="0"/>
    <x v="4"/>
    <x v="8"/>
    <x v="0"/>
    <x v="8"/>
    <x v="1"/>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2"/>
    <x v="2"/>
    <x v="2"/>
    <x v="0"/>
    <x v="0"/>
    <x v="1"/>
    <x v="2"/>
    <x v="0"/>
    <x v="4"/>
    <x v="8"/>
    <x v="0"/>
    <x v="8"/>
    <x v="1"/>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2"/>
    <x v="2"/>
    <x v="2"/>
    <x v="2"/>
    <x v="0"/>
    <x v="0"/>
    <x v="2"/>
    <x v="0"/>
    <x v="4"/>
    <x v="8"/>
    <x v="0"/>
    <x v="8"/>
    <x v="1"/>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2"/>
    <x v="2"/>
    <x v="2"/>
    <x v="2"/>
    <x v="0"/>
    <x v="0"/>
    <x v="2"/>
    <x v="0"/>
    <x v="5"/>
    <x v="9"/>
    <x v="0"/>
    <x v="8"/>
    <x v="1"/>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2"/>
    <x v="2"/>
    <x v="2"/>
    <x v="2"/>
    <x v="0"/>
    <x v="0"/>
    <x v="2"/>
    <x v="0"/>
    <x v="3"/>
    <x v="10"/>
    <x v="0"/>
    <x v="8"/>
    <x v="1"/>
    <x v="0"/>
    <x v="0"/>
    <n v="360"/>
    <n v="60"/>
    <n v="75"/>
    <n v="73"/>
    <n v="107"/>
    <n v="107"/>
    <x v="0"/>
    <x v="0"/>
    <x v="0"/>
    <x v="0"/>
    <x v="0"/>
    <x v="49"/>
    <x v="1"/>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2"/>
    <x v="2"/>
    <x v="2"/>
    <x v="1"/>
    <x v="0"/>
    <x v="0"/>
    <x v="0"/>
    <x v="0"/>
    <x v="3"/>
    <x v="5"/>
    <x v="0"/>
    <x v="9"/>
    <x v="5"/>
    <x v="0"/>
    <x v="0"/>
    <n v="2724"/>
    <n v="454"/>
    <n v="553"/>
    <n v="568"/>
    <n v="811"/>
    <n v="811"/>
    <x v="0"/>
    <x v="0"/>
    <x v="0"/>
    <x v="0"/>
    <x v="0"/>
    <x v="50"/>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2"/>
    <x v="0"/>
    <x v="2"/>
    <x v="1"/>
    <x v="0"/>
    <x v="1"/>
    <x v="0"/>
    <x v="0"/>
    <x v="3"/>
    <x v="5"/>
    <x v="0"/>
    <x v="9"/>
    <x v="5"/>
    <x v="0"/>
    <x v="0"/>
    <n v="2838"/>
    <n v="473"/>
    <n v="667"/>
    <n v="682"/>
    <n v="754"/>
    <n v="754"/>
    <x v="0"/>
    <x v="0"/>
    <x v="0"/>
    <x v="0"/>
    <x v="0"/>
    <x v="51"/>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2"/>
    <x v="2"/>
    <x v="2"/>
    <x v="5"/>
    <x v="0"/>
    <x v="1"/>
    <x v="0"/>
    <x v="0"/>
    <x v="3"/>
    <x v="5"/>
    <x v="0"/>
    <x v="9"/>
    <x v="5"/>
    <x v="0"/>
    <x v="0"/>
    <n v="114"/>
    <n v="19"/>
    <n v="19"/>
    <n v="24"/>
    <n v="39"/>
    <n v="39"/>
    <x v="0"/>
    <x v="0"/>
    <x v="0"/>
    <x v="0"/>
    <x v="0"/>
    <x v="52"/>
    <x v="1"/>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2"/>
    <x v="2"/>
    <x v="2"/>
    <x v="6"/>
    <x v="0"/>
    <x v="4"/>
    <x v="2"/>
    <x v="0"/>
    <x v="0"/>
    <x v="4"/>
    <x v="0"/>
    <x v="2"/>
    <x v="6"/>
    <x v="0"/>
    <x v="0"/>
    <n v="9240"/>
    <n v="1540"/>
    <n v="1923"/>
    <n v="1864"/>
    <n v="2755"/>
    <n v="2755"/>
    <x v="0"/>
    <x v="0"/>
    <x v="0"/>
    <x v="0"/>
    <x v="0"/>
    <x v="53"/>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2"/>
    <x v="2"/>
    <x v="2"/>
    <x v="0"/>
    <x v="0"/>
    <x v="1"/>
    <x v="2"/>
    <x v="0"/>
    <x v="3"/>
    <x v="5"/>
    <x v="0"/>
    <x v="2"/>
    <x v="6"/>
    <x v="0"/>
    <x v="0"/>
    <n v="606"/>
    <n v="101"/>
    <n v="126"/>
    <n v="122"/>
    <n v="181"/>
    <n v="181"/>
    <x v="0"/>
    <x v="0"/>
    <x v="0"/>
    <x v="0"/>
    <x v="0"/>
    <x v="54"/>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2"/>
    <x v="2"/>
    <x v="2"/>
    <x v="0"/>
    <x v="0"/>
    <x v="0"/>
    <x v="2"/>
    <x v="0"/>
    <x v="6"/>
    <x v="11"/>
    <x v="0"/>
    <x v="10"/>
    <x v="7"/>
    <x v="0"/>
    <x v="0"/>
    <n v="3000"/>
    <n v="500"/>
    <n v="624"/>
    <n v="605"/>
    <n v="895"/>
    <n v="895"/>
    <x v="0"/>
    <x v="0"/>
    <x v="0"/>
    <x v="0"/>
    <x v="0"/>
    <x v="55"/>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2"/>
    <x v="2"/>
    <x v="2"/>
    <x v="2"/>
    <x v="0"/>
    <x v="0"/>
    <x v="0"/>
    <x v="0"/>
    <x v="3"/>
    <x v="5"/>
    <x v="0"/>
    <x v="10"/>
    <x v="3"/>
    <x v="0"/>
    <x v="0"/>
    <n v="84"/>
    <n v="14"/>
    <n v="17"/>
    <n v="17"/>
    <n v="25"/>
    <n v="25"/>
    <x v="0"/>
    <x v="0"/>
    <x v="0"/>
    <x v="0"/>
    <x v="0"/>
    <x v="56"/>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2"/>
    <x v="2"/>
    <x v="2"/>
    <x v="0"/>
    <x v="0"/>
    <x v="1"/>
    <x v="2"/>
    <x v="0"/>
    <x v="3"/>
    <x v="5"/>
    <x v="0"/>
    <x v="10"/>
    <x v="7"/>
    <x v="0"/>
    <x v="0"/>
    <n v="1494"/>
    <n v="249"/>
    <n v="311"/>
    <n v="301"/>
    <n v="445"/>
    <n v="445"/>
    <x v="0"/>
    <x v="0"/>
    <x v="0"/>
    <x v="0"/>
    <x v="0"/>
    <x v="57"/>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2"/>
    <x v="2"/>
    <x v="2"/>
    <x v="2"/>
    <x v="0"/>
    <x v="0"/>
    <x v="0"/>
    <x v="0"/>
    <x v="3"/>
    <x v="5"/>
    <x v="0"/>
    <x v="10"/>
    <x v="7"/>
    <x v="0"/>
    <x v="0"/>
    <n v="120"/>
    <n v="20"/>
    <n v="25"/>
    <n v="24"/>
    <n v="36"/>
    <n v="36"/>
    <x v="0"/>
    <x v="0"/>
    <x v="0"/>
    <x v="0"/>
    <x v="0"/>
    <x v="58"/>
    <x v="1"/>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2"/>
    <x v="2"/>
    <x v="2"/>
    <x v="0"/>
    <x v="0"/>
    <x v="1"/>
    <x v="2"/>
    <x v="0"/>
    <x v="5"/>
    <x v="12"/>
    <x v="0"/>
    <x v="11"/>
    <x v="8"/>
    <x v="0"/>
    <x v="0"/>
    <n v="2700"/>
    <n v="450"/>
    <n v="562"/>
    <n v="545"/>
    <n v="805"/>
    <n v="805"/>
    <x v="0"/>
    <x v="0"/>
    <x v="0"/>
    <x v="0"/>
    <x v="0"/>
    <x v="59"/>
    <x v="1"/>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2"/>
    <x v="2"/>
    <x v="2"/>
    <x v="2"/>
    <x v="0"/>
    <x v="0"/>
    <x v="0"/>
    <x v="0"/>
    <x v="6"/>
    <x v="13"/>
    <x v="0"/>
    <x v="4"/>
    <x v="3"/>
    <x v="0"/>
    <x v="0"/>
    <n v="660"/>
    <n v="110"/>
    <n v="137"/>
    <n v="133"/>
    <n v="197"/>
    <n v="197"/>
    <x v="0"/>
    <x v="0"/>
    <x v="0"/>
    <x v="0"/>
    <x v="0"/>
    <x v="60"/>
    <x v="1"/>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3"/>
    <x v="2"/>
    <x v="2"/>
    <x v="4"/>
    <x v="0"/>
    <x v="0"/>
    <x v="1"/>
    <x v="0"/>
    <x v="2"/>
    <x v="6"/>
    <x v="0"/>
    <x v="4"/>
    <x v="3"/>
    <x v="0"/>
    <x v="0"/>
    <n v="4680"/>
    <n v="780"/>
    <n v="974"/>
    <n v="944"/>
    <n v="1396"/>
    <n v="1396"/>
    <x v="0"/>
    <x v="0"/>
    <x v="0"/>
    <x v="0"/>
    <x v="0"/>
    <x v="61"/>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3"/>
    <x v="2"/>
    <x v="2"/>
    <x v="4"/>
    <x v="0"/>
    <x v="0"/>
    <x v="1"/>
    <x v="0"/>
    <x v="2"/>
    <x v="6"/>
    <x v="0"/>
    <x v="4"/>
    <x v="3"/>
    <x v="0"/>
    <x v="0"/>
    <n v="7014"/>
    <n v="1169"/>
    <n v="1460"/>
    <n v="1415"/>
    <n v="2091"/>
    <n v="2091"/>
    <x v="0"/>
    <x v="0"/>
    <x v="0"/>
    <x v="0"/>
    <x v="0"/>
    <x v="62"/>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4"/>
    <x v="2"/>
    <x v="0"/>
    <x v="4"/>
    <x v="0"/>
    <x v="1"/>
    <x v="0"/>
    <x v="0"/>
    <x v="1"/>
    <x v="1"/>
    <x v="0"/>
    <x v="7"/>
    <x v="1"/>
    <x v="0"/>
    <x v="0"/>
    <n v="5880"/>
    <n v="980"/>
    <n v="1764"/>
    <n v="2352"/>
    <n v="882"/>
    <n v="882"/>
    <x v="0"/>
    <x v="0"/>
    <x v="0"/>
    <x v="0"/>
    <x v="0"/>
    <x v="63"/>
    <x v="1"/>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4"/>
    <x v="2"/>
    <x v="0"/>
    <x v="4"/>
    <x v="0"/>
    <x v="1"/>
    <x v="0"/>
    <x v="0"/>
    <x v="7"/>
    <x v="14"/>
    <x v="0"/>
    <x v="0"/>
    <x v="5"/>
    <x v="0"/>
    <x v="0"/>
    <n v="6720"/>
    <n v="1120"/>
    <n v="2016"/>
    <n v="2688"/>
    <n v="1008"/>
    <n v="1008"/>
    <x v="0"/>
    <x v="0"/>
    <x v="0"/>
    <x v="0"/>
    <x v="0"/>
    <x v="64"/>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4"/>
    <x v="2"/>
    <x v="0"/>
    <x v="4"/>
    <x v="0"/>
    <x v="1"/>
    <x v="0"/>
    <x v="0"/>
    <x v="7"/>
    <x v="14"/>
    <x v="0"/>
    <x v="0"/>
    <x v="5"/>
    <x v="0"/>
    <x v="0"/>
    <n v="6000"/>
    <n v="1000"/>
    <n v="1249"/>
    <n v="1210"/>
    <n v="1789"/>
    <n v="1789"/>
    <x v="0"/>
    <x v="0"/>
    <x v="0"/>
    <x v="0"/>
    <x v="0"/>
    <x v="65"/>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4"/>
    <x v="2"/>
    <x v="0"/>
    <x v="4"/>
    <x v="0"/>
    <x v="1"/>
    <x v="0"/>
    <x v="0"/>
    <x v="7"/>
    <x v="14"/>
    <x v="0"/>
    <x v="0"/>
    <x v="6"/>
    <x v="0"/>
    <x v="0"/>
    <n v="600"/>
    <n v="100"/>
    <n v="125"/>
    <n v="121"/>
    <n v="179"/>
    <n v="179"/>
    <x v="0"/>
    <x v="0"/>
    <x v="0"/>
    <x v="0"/>
    <x v="0"/>
    <x v="66"/>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4"/>
    <x v="0"/>
    <x v="0"/>
    <x v="4"/>
    <x v="0"/>
    <x v="0"/>
    <x v="0"/>
    <x v="0"/>
    <x v="7"/>
    <x v="15"/>
    <x v="0"/>
    <x v="0"/>
    <x v="6"/>
    <x v="0"/>
    <x v="0"/>
    <n v="600"/>
    <n v="100"/>
    <n v="180"/>
    <n v="240"/>
    <n v="90"/>
    <n v="90"/>
    <x v="0"/>
    <x v="0"/>
    <x v="0"/>
    <x v="0"/>
    <x v="0"/>
    <x v="67"/>
    <x v="0"/>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4"/>
    <x v="0"/>
    <x v="0"/>
    <x v="4"/>
    <x v="0"/>
    <x v="0"/>
    <x v="0"/>
    <x v="0"/>
    <x v="7"/>
    <x v="14"/>
    <x v="0"/>
    <x v="0"/>
    <x v="5"/>
    <x v="0"/>
    <x v="0"/>
    <n v="600"/>
    <n v="100"/>
    <n v="180"/>
    <n v="240"/>
    <n v="90"/>
    <n v="90"/>
    <x v="0"/>
    <x v="0"/>
    <x v="0"/>
    <x v="0"/>
    <x v="0"/>
    <x v="68"/>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4"/>
    <x v="2"/>
    <x v="3"/>
    <x v="4"/>
    <x v="0"/>
    <x v="0"/>
    <x v="0"/>
    <x v="0"/>
    <x v="8"/>
    <x v="16"/>
    <x v="0"/>
    <x v="11"/>
    <x v="3"/>
    <x v="0"/>
    <x v="0"/>
    <n v="21000"/>
    <n v="3500"/>
    <n v="6300"/>
    <n v="8400"/>
    <n v="3150"/>
    <n v="3150"/>
    <x v="0"/>
    <x v="0"/>
    <x v="0"/>
    <x v="0"/>
    <x v="0"/>
    <x v="69"/>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4"/>
    <x v="0"/>
    <x v="3"/>
    <x v="4"/>
    <x v="0"/>
    <x v="0"/>
    <x v="0"/>
    <x v="0"/>
    <x v="8"/>
    <x v="16"/>
    <x v="0"/>
    <x v="11"/>
    <x v="3"/>
    <x v="0"/>
    <x v="0"/>
    <n v="12408"/>
    <n v="2068"/>
    <n v="2582"/>
    <n v="2503"/>
    <n v="3700"/>
    <n v="3700"/>
    <x v="0"/>
    <x v="0"/>
    <x v="0"/>
    <x v="0"/>
    <x v="0"/>
    <x v="70"/>
    <x v="0"/>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4"/>
    <x v="2"/>
    <x v="3"/>
    <x v="4"/>
    <x v="0"/>
    <x v="0"/>
    <x v="0"/>
    <x v="0"/>
    <x v="1"/>
    <x v="1"/>
    <x v="0"/>
    <x v="11"/>
    <x v="8"/>
    <x v="0"/>
    <x v="0"/>
    <n v="2040"/>
    <n v="340"/>
    <n v="612"/>
    <n v="816"/>
    <n v="306"/>
    <n v="306"/>
    <x v="0"/>
    <x v="0"/>
    <x v="0"/>
    <x v="0"/>
    <x v="0"/>
    <x v="71"/>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4"/>
    <x v="2"/>
    <x v="3"/>
    <x v="2"/>
    <x v="0"/>
    <x v="0"/>
    <x v="0"/>
    <x v="0"/>
    <x v="1"/>
    <x v="1"/>
    <x v="0"/>
    <x v="11"/>
    <x v="8"/>
    <x v="0"/>
    <x v="0"/>
    <n v="2040"/>
    <n v="340"/>
    <n v="612"/>
    <n v="816"/>
    <n v="306"/>
    <n v="306"/>
    <x v="0"/>
    <x v="0"/>
    <x v="0"/>
    <x v="0"/>
    <x v="0"/>
    <x v="72"/>
    <x v="1"/>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4"/>
    <x v="2"/>
    <x v="0"/>
    <x v="4"/>
    <x v="0"/>
    <x v="0"/>
    <x v="0"/>
    <x v="0"/>
    <x v="9"/>
    <x v="17"/>
    <x v="0"/>
    <x v="7"/>
    <x v="4"/>
    <x v="0"/>
    <x v="0"/>
    <n v="6000"/>
    <n v="1000"/>
    <n v="1800"/>
    <n v="2400"/>
    <n v="900"/>
    <n v="900"/>
    <x v="0"/>
    <x v="0"/>
    <x v="0"/>
    <x v="0"/>
    <x v="0"/>
    <x v="73"/>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4"/>
    <x v="0"/>
    <x v="0"/>
    <x v="4"/>
    <x v="0"/>
    <x v="0"/>
    <x v="0"/>
    <x v="0"/>
    <x v="9"/>
    <x v="17"/>
    <x v="0"/>
    <x v="7"/>
    <x v="4"/>
    <x v="0"/>
    <x v="0"/>
    <n v="600"/>
    <n v="100"/>
    <n v="180"/>
    <n v="240"/>
    <n v="90"/>
    <n v="90"/>
    <x v="0"/>
    <x v="0"/>
    <x v="0"/>
    <x v="0"/>
    <x v="0"/>
    <x v="74"/>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4"/>
    <x v="2"/>
    <x v="0"/>
    <x v="4"/>
    <x v="0"/>
    <x v="0"/>
    <x v="0"/>
    <x v="0"/>
    <x v="1"/>
    <x v="1"/>
    <x v="0"/>
    <x v="7"/>
    <x v="9"/>
    <x v="0"/>
    <x v="0"/>
    <n v="4320"/>
    <n v="720"/>
    <n v="1296"/>
    <n v="1728"/>
    <n v="648"/>
    <n v="648"/>
    <x v="0"/>
    <x v="0"/>
    <x v="0"/>
    <x v="0"/>
    <x v="0"/>
    <x v="75"/>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4"/>
    <x v="0"/>
    <x v="0"/>
    <x v="4"/>
    <x v="0"/>
    <x v="0"/>
    <x v="0"/>
    <x v="0"/>
    <x v="1"/>
    <x v="1"/>
    <x v="0"/>
    <x v="7"/>
    <x v="9"/>
    <x v="0"/>
    <x v="0"/>
    <n v="1320"/>
    <n v="220"/>
    <n v="396"/>
    <n v="528"/>
    <n v="198"/>
    <n v="198"/>
    <x v="0"/>
    <x v="0"/>
    <x v="0"/>
    <x v="0"/>
    <x v="0"/>
    <x v="76"/>
    <x v="0"/>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4"/>
    <x v="2"/>
    <x v="0"/>
    <x v="4"/>
    <x v="0"/>
    <x v="0"/>
    <x v="0"/>
    <x v="0"/>
    <x v="9"/>
    <x v="17"/>
    <x v="0"/>
    <x v="7"/>
    <x v="10"/>
    <x v="0"/>
    <x v="0"/>
    <n v="33000"/>
    <n v="5500"/>
    <n v="9900"/>
    <n v="13200"/>
    <n v="4950"/>
    <n v="4950"/>
    <x v="0"/>
    <x v="0"/>
    <x v="0"/>
    <x v="0"/>
    <x v="0"/>
    <x v="77"/>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4"/>
    <x v="2"/>
    <x v="0"/>
    <x v="4"/>
    <x v="0"/>
    <x v="1"/>
    <x v="0"/>
    <x v="0"/>
    <x v="1"/>
    <x v="1"/>
    <x v="0"/>
    <x v="7"/>
    <x v="0"/>
    <x v="0"/>
    <x v="0"/>
    <n v="12000"/>
    <n v="2000"/>
    <n v="3600"/>
    <n v="4800"/>
    <n v="1800"/>
    <n v="1800"/>
    <x v="0"/>
    <x v="0"/>
    <x v="0"/>
    <x v="0"/>
    <x v="0"/>
    <x v="78"/>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3"/>
    <x v="5"/>
    <x v="2"/>
    <x v="0"/>
    <x v="0"/>
    <x v="0"/>
    <x v="0"/>
    <x v="0"/>
    <x v="0"/>
    <x v="10"/>
    <x v="18"/>
    <x v="0"/>
    <x v="12"/>
    <x v="1"/>
    <x v="0"/>
    <x v="0"/>
    <n v="8400"/>
    <n v="1400"/>
    <n v="1748"/>
    <n v="1694"/>
    <n v="2505"/>
    <n v="2505"/>
    <x v="0"/>
    <x v="0"/>
    <x v="0"/>
    <x v="0"/>
    <x v="0"/>
    <x v="79"/>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3"/>
    <x v="5"/>
    <x v="0"/>
    <x v="0"/>
    <x v="0"/>
    <x v="0"/>
    <x v="0"/>
    <x v="0"/>
    <x v="0"/>
    <x v="10"/>
    <x v="18"/>
    <x v="0"/>
    <x v="12"/>
    <x v="1"/>
    <x v="0"/>
    <x v="0"/>
    <n v="8400"/>
    <n v="1400"/>
    <n v="1748"/>
    <n v="1694"/>
    <n v="2505"/>
    <n v="2505"/>
    <x v="0"/>
    <x v="0"/>
    <x v="0"/>
    <x v="0"/>
    <x v="0"/>
    <x v="80"/>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3"/>
    <x v="5"/>
    <x v="5"/>
    <x v="0"/>
    <x v="0"/>
    <x v="0"/>
    <x v="0"/>
    <x v="0"/>
    <x v="0"/>
    <x v="10"/>
    <x v="18"/>
    <x v="0"/>
    <x v="12"/>
    <x v="1"/>
    <x v="0"/>
    <x v="0"/>
    <n v="8400"/>
    <n v="1400"/>
    <n v="1748"/>
    <n v="1694"/>
    <n v="2505"/>
    <n v="2505"/>
    <x v="0"/>
    <x v="0"/>
    <x v="0"/>
    <x v="0"/>
    <x v="0"/>
    <x v="81"/>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3"/>
    <x v="5"/>
    <x v="5"/>
    <x v="0"/>
    <x v="0"/>
    <x v="0"/>
    <x v="0"/>
    <x v="0"/>
    <x v="0"/>
    <x v="10"/>
    <x v="18"/>
    <x v="0"/>
    <x v="12"/>
    <x v="1"/>
    <x v="0"/>
    <x v="0"/>
    <n v="8400"/>
    <n v="1400"/>
    <n v="1748"/>
    <n v="1694"/>
    <n v="2505"/>
    <n v="2505"/>
    <x v="0"/>
    <x v="0"/>
    <x v="0"/>
    <x v="0"/>
    <x v="0"/>
    <x v="82"/>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3"/>
    <x v="5"/>
    <x v="5"/>
    <x v="0"/>
    <x v="0"/>
    <x v="0"/>
    <x v="0"/>
    <x v="0"/>
    <x v="0"/>
    <x v="10"/>
    <x v="18"/>
    <x v="0"/>
    <x v="12"/>
    <x v="1"/>
    <x v="0"/>
    <x v="0"/>
    <n v="8400"/>
    <n v="1400"/>
    <n v="1748"/>
    <n v="1694"/>
    <n v="2505"/>
    <n v="2505"/>
    <x v="0"/>
    <x v="0"/>
    <x v="0"/>
    <x v="0"/>
    <x v="0"/>
    <x v="83"/>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3"/>
    <x v="5"/>
    <x v="5"/>
    <x v="0"/>
    <x v="0"/>
    <x v="0"/>
    <x v="0"/>
    <x v="0"/>
    <x v="0"/>
    <x v="10"/>
    <x v="18"/>
    <x v="0"/>
    <x v="12"/>
    <x v="1"/>
    <x v="0"/>
    <x v="0"/>
    <n v="8400"/>
    <n v="1400"/>
    <n v="1748"/>
    <n v="1694"/>
    <n v="2505"/>
    <n v="2505"/>
    <x v="0"/>
    <x v="0"/>
    <x v="0"/>
    <x v="0"/>
    <x v="0"/>
    <x v="84"/>
    <x v="1"/>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3"/>
    <x v="5"/>
    <x v="0"/>
    <x v="0"/>
    <x v="0"/>
    <x v="0"/>
    <x v="0"/>
    <x v="3"/>
    <x v="0"/>
    <x v="10"/>
    <x v="18"/>
    <x v="0"/>
    <x v="12"/>
    <x v="5"/>
    <x v="0"/>
    <x v="0"/>
    <n v="8400"/>
    <n v="1400"/>
    <n v="1748"/>
    <n v="1694"/>
    <n v="2505"/>
    <n v="2505"/>
    <x v="0"/>
    <x v="0"/>
    <x v="0"/>
    <x v="0"/>
    <x v="0"/>
    <x v="8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3"/>
    <x v="5"/>
    <x v="0"/>
    <x v="0"/>
    <x v="0"/>
    <x v="0"/>
    <x v="0"/>
    <x v="3"/>
    <x v="0"/>
    <x v="10"/>
    <x v="18"/>
    <x v="0"/>
    <x v="12"/>
    <x v="5"/>
    <x v="0"/>
    <x v="0"/>
    <n v="8400"/>
    <n v="1400"/>
    <n v="1748"/>
    <n v="1694"/>
    <n v="2505"/>
    <n v="2505"/>
    <x v="0"/>
    <x v="0"/>
    <x v="0"/>
    <x v="0"/>
    <x v="0"/>
    <x v="8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3"/>
    <x v="5"/>
    <x v="0"/>
    <x v="0"/>
    <x v="0"/>
    <x v="0"/>
    <x v="0"/>
    <x v="3"/>
    <x v="0"/>
    <x v="10"/>
    <x v="18"/>
    <x v="0"/>
    <x v="12"/>
    <x v="5"/>
    <x v="0"/>
    <x v="0"/>
    <n v="8400"/>
    <n v="1400"/>
    <n v="1748"/>
    <n v="1694"/>
    <n v="2505"/>
    <n v="2505"/>
    <x v="0"/>
    <x v="0"/>
    <x v="0"/>
    <x v="0"/>
    <x v="0"/>
    <x v="87"/>
    <x v="0"/>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3"/>
    <x v="5"/>
    <x v="0"/>
    <x v="0"/>
    <x v="0"/>
    <x v="0"/>
    <x v="0"/>
    <x v="0"/>
    <x v="0"/>
    <x v="10"/>
    <x v="19"/>
    <x v="0"/>
    <x v="0"/>
    <x v="5"/>
    <x v="0"/>
    <x v="0"/>
    <n v="15000"/>
    <n v="2500"/>
    <n v="3122"/>
    <n v="3026"/>
    <n v="4473"/>
    <n v="4473"/>
    <x v="0"/>
    <x v="0"/>
    <x v="0"/>
    <x v="0"/>
    <x v="0"/>
    <x v="88"/>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3"/>
    <x v="5"/>
    <x v="0"/>
    <x v="0"/>
    <x v="0"/>
    <x v="0"/>
    <x v="0"/>
    <x v="0"/>
    <x v="0"/>
    <x v="10"/>
    <x v="19"/>
    <x v="0"/>
    <x v="0"/>
    <x v="5"/>
    <x v="0"/>
    <x v="0"/>
    <n v="15000"/>
    <n v="2500"/>
    <n v="3122"/>
    <n v="3026"/>
    <n v="4473"/>
    <n v="4473"/>
    <x v="0"/>
    <x v="0"/>
    <x v="0"/>
    <x v="0"/>
    <x v="0"/>
    <x v="89"/>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3"/>
    <x v="5"/>
    <x v="0"/>
    <x v="0"/>
    <x v="0"/>
    <x v="0"/>
    <x v="0"/>
    <x v="0"/>
    <x v="0"/>
    <x v="10"/>
    <x v="19"/>
    <x v="0"/>
    <x v="0"/>
    <x v="5"/>
    <x v="0"/>
    <x v="0"/>
    <n v="15000"/>
    <n v="2500"/>
    <n v="3122"/>
    <n v="3026"/>
    <n v="4473"/>
    <n v="4473"/>
    <x v="0"/>
    <x v="0"/>
    <x v="0"/>
    <x v="0"/>
    <x v="0"/>
    <x v="90"/>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3"/>
    <x v="5"/>
    <x v="0"/>
    <x v="0"/>
    <x v="0"/>
    <x v="0"/>
    <x v="0"/>
    <x v="0"/>
    <x v="0"/>
    <x v="10"/>
    <x v="19"/>
    <x v="0"/>
    <x v="0"/>
    <x v="5"/>
    <x v="0"/>
    <x v="0"/>
    <n v="15000"/>
    <n v="2500"/>
    <n v="3122"/>
    <n v="3026"/>
    <n v="4473"/>
    <n v="4473"/>
    <x v="0"/>
    <x v="0"/>
    <x v="0"/>
    <x v="0"/>
    <x v="0"/>
    <x v="91"/>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3"/>
    <x v="5"/>
    <x v="0"/>
    <x v="0"/>
    <x v="0"/>
    <x v="0"/>
    <x v="0"/>
    <x v="0"/>
    <x v="0"/>
    <x v="10"/>
    <x v="19"/>
    <x v="0"/>
    <x v="0"/>
    <x v="5"/>
    <x v="0"/>
    <x v="0"/>
    <n v="15000"/>
    <n v="2500"/>
    <n v="3122"/>
    <n v="3026"/>
    <n v="4473"/>
    <n v="4473"/>
    <x v="0"/>
    <x v="0"/>
    <x v="0"/>
    <x v="0"/>
    <x v="0"/>
    <x v="92"/>
    <x v="0"/>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3"/>
    <x v="5"/>
    <x v="2"/>
    <x v="0"/>
    <x v="0"/>
    <x v="0"/>
    <x v="0"/>
    <x v="2"/>
    <x v="0"/>
    <x v="10"/>
    <x v="20"/>
    <x v="0"/>
    <x v="9"/>
    <x v="7"/>
    <x v="0"/>
    <x v="0"/>
    <n v="4500"/>
    <n v="150"/>
    <n v="937"/>
    <n v="908"/>
    <n v="1342"/>
    <n v="1342"/>
    <x v="0"/>
    <x v="0"/>
    <x v="0"/>
    <x v="0"/>
    <x v="0"/>
    <x v="93"/>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3"/>
    <x v="5"/>
    <x v="2"/>
    <x v="0"/>
    <x v="0"/>
    <x v="0"/>
    <x v="0"/>
    <x v="2"/>
    <x v="0"/>
    <x v="10"/>
    <x v="20"/>
    <x v="0"/>
    <x v="9"/>
    <x v="7"/>
    <x v="0"/>
    <x v="0"/>
    <n v="4500"/>
    <n v="150"/>
    <n v="937"/>
    <n v="908"/>
    <n v="1342"/>
    <n v="1342"/>
    <x v="0"/>
    <x v="0"/>
    <x v="0"/>
    <x v="0"/>
    <x v="0"/>
    <x v="94"/>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3"/>
    <x v="5"/>
    <x v="2"/>
    <x v="0"/>
    <x v="0"/>
    <x v="0"/>
    <x v="0"/>
    <x v="2"/>
    <x v="0"/>
    <x v="10"/>
    <x v="20"/>
    <x v="0"/>
    <x v="9"/>
    <x v="7"/>
    <x v="0"/>
    <x v="0"/>
    <n v="4500"/>
    <n v="150"/>
    <n v="937"/>
    <n v="908"/>
    <n v="1342"/>
    <n v="1342"/>
    <x v="0"/>
    <x v="0"/>
    <x v="0"/>
    <x v="0"/>
    <x v="0"/>
    <x v="95"/>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3"/>
    <x v="5"/>
    <x v="2"/>
    <x v="0"/>
    <x v="0"/>
    <x v="0"/>
    <x v="0"/>
    <x v="2"/>
    <x v="0"/>
    <x v="10"/>
    <x v="20"/>
    <x v="0"/>
    <x v="9"/>
    <x v="7"/>
    <x v="0"/>
    <x v="0"/>
    <n v="4500"/>
    <n v="150"/>
    <n v="937"/>
    <n v="908"/>
    <n v="1342"/>
    <n v="1342"/>
    <x v="0"/>
    <x v="0"/>
    <x v="0"/>
    <x v="0"/>
    <x v="0"/>
    <x v="96"/>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3"/>
    <x v="5"/>
    <x v="2"/>
    <x v="0"/>
    <x v="0"/>
    <x v="0"/>
    <x v="0"/>
    <x v="2"/>
    <x v="0"/>
    <x v="10"/>
    <x v="20"/>
    <x v="0"/>
    <x v="9"/>
    <x v="7"/>
    <x v="0"/>
    <x v="0"/>
    <n v="4500"/>
    <n v="150"/>
    <n v="937"/>
    <n v="908"/>
    <n v="1342"/>
    <n v="1342"/>
    <x v="0"/>
    <x v="0"/>
    <x v="0"/>
    <x v="0"/>
    <x v="0"/>
    <x v="97"/>
    <x v="1"/>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4"/>
    <x v="6"/>
    <x v="3"/>
    <x v="0"/>
    <x v="2"/>
    <x v="0"/>
    <x v="0"/>
    <x v="1"/>
    <x v="1"/>
    <x v="6"/>
    <x v="21"/>
    <x v="0"/>
    <x v="13"/>
    <x v="11"/>
    <x v="0"/>
    <x v="0"/>
    <n v="1008"/>
    <n v="168"/>
    <n v="250"/>
    <n v="258"/>
    <n v="250"/>
    <n v="250"/>
    <x v="0"/>
    <x v="0"/>
    <x v="0"/>
    <x v="0"/>
    <x v="0"/>
    <x v="98"/>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4"/>
    <x v="6"/>
    <x v="3"/>
    <x v="0"/>
    <x v="2"/>
    <x v="0"/>
    <x v="0"/>
    <x v="1"/>
    <x v="1"/>
    <x v="6"/>
    <x v="21"/>
    <x v="0"/>
    <x v="13"/>
    <x v="11"/>
    <x v="0"/>
    <x v="0"/>
    <n v="492"/>
    <n v="82"/>
    <n v="140"/>
    <n v="145"/>
    <n v="107"/>
    <n v="107"/>
    <x v="0"/>
    <x v="0"/>
    <x v="0"/>
    <x v="0"/>
    <x v="0"/>
    <x v="99"/>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6"/>
    <x v="2"/>
    <x v="2"/>
    <x v="0"/>
    <x v="0"/>
    <x v="0"/>
    <x v="1"/>
    <x v="0"/>
    <x v="4"/>
    <x v="22"/>
    <x v="0"/>
    <x v="12"/>
    <x v="11"/>
    <x v="0"/>
    <x v="0"/>
    <n v="1344"/>
    <n v="224"/>
    <n v="345"/>
    <n v="409"/>
    <n v="356"/>
    <n v="356"/>
    <x v="0"/>
    <x v="0"/>
    <x v="0"/>
    <x v="0"/>
    <x v="0"/>
    <x v="100"/>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5"/>
    <x v="7"/>
    <x v="2"/>
    <x v="4"/>
    <x v="0"/>
    <x v="0"/>
    <x v="1"/>
    <x v="0"/>
    <x v="0"/>
    <x v="1"/>
    <x v="1"/>
    <x v="0"/>
    <x v="8"/>
    <x v="7"/>
    <x v="0"/>
    <x v="0"/>
    <n v="504"/>
    <n v="84"/>
    <n v="25"/>
    <n v="59"/>
    <n v="168"/>
    <n v="168"/>
    <x v="0"/>
    <x v="0"/>
    <x v="0"/>
    <x v="0"/>
    <x v="0"/>
    <x v="101"/>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5"/>
    <x v="7"/>
    <x v="2"/>
    <x v="4"/>
    <x v="0"/>
    <x v="0"/>
    <x v="1"/>
    <x v="0"/>
    <x v="0"/>
    <x v="1"/>
    <x v="1"/>
    <x v="0"/>
    <x v="8"/>
    <x v="7"/>
    <x v="0"/>
    <x v="0"/>
    <n v="432"/>
    <n v="72"/>
    <n v="22"/>
    <n v="50"/>
    <n v="144"/>
    <n v="144"/>
    <x v="0"/>
    <x v="0"/>
    <x v="0"/>
    <x v="0"/>
    <x v="0"/>
    <x v="102"/>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5"/>
    <x v="7"/>
    <x v="2"/>
    <x v="4"/>
    <x v="0"/>
    <x v="0"/>
    <x v="1"/>
    <x v="0"/>
    <x v="0"/>
    <x v="1"/>
    <x v="1"/>
    <x v="0"/>
    <x v="8"/>
    <x v="7"/>
    <x v="0"/>
    <x v="0"/>
    <n v="414"/>
    <n v="69"/>
    <n v="21"/>
    <n v="48"/>
    <n v="138"/>
    <n v="138"/>
    <x v="0"/>
    <x v="0"/>
    <x v="0"/>
    <x v="0"/>
    <x v="0"/>
    <x v="103"/>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5"/>
    <x v="7"/>
    <x v="2"/>
    <x v="4"/>
    <x v="0"/>
    <x v="0"/>
    <x v="1"/>
    <x v="0"/>
    <x v="0"/>
    <x v="1"/>
    <x v="1"/>
    <x v="0"/>
    <x v="8"/>
    <x v="7"/>
    <x v="0"/>
    <x v="0"/>
    <n v="408"/>
    <n v="68"/>
    <n v="20"/>
    <n v="48"/>
    <n v="136"/>
    <n v="136"/>
    <x v="0"/>
    <x v="0"/>
    <x v="0"/>
    <x v="0"/>
    <x v="0"/>
    <x v="104"/>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5"/>
    <x v="7"/>
    <x v="2"/>
    <x v="4"/>
    <x v="0"/>
    <x v="0"/>
    <x v="1"/>
    <x v="0"/>
    <x v="0"/>
    <x v="1"/>
    <x v="1"/>
    <x v="0"/>
    <x v="8"/>
    <x v="7"/>
    <x v="0"/>
    <x v="0"/>
    <n v="342"/>
    <n v="57"/>
    <n v="17"/>
    <n v="40"/>
    <n v="114"/>
    <n v="114"/>
    <x v="0"/>
    <x v="0"/>
    <x v="0"/>
    <x v="0"/>
    <x v="0"/>
    <x v="105"/>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5"/>
    <x v="7"/>
    <x v="2"/>
    <x v="4"/>
    <x v="0"/>
    <x v="0"/>
    <x v="1"/>
    <x v="0"/>
    <x v="0"/>
    <x v="1"/>
    <x v="1"/>
    <x v="0"/>
    <x v="8"/>
    <x v="7"/>
    <x v="0"/>
    <x v="0"/>
    <n v="630"/>
    <n v="105"/>
    <n v="32"/>
    <n v="73"/>
    <n v="210"/>
    <n v="210"/>
    <x v="0"/>
    <x v="0"/>
    <x v="0"/>
    <x v="0"/>
    <x v="0"/>
    <x v="10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5"/>
    <x v="7"/>
    <x v="2"/>
    <x v="4"/>
    <x v="0"/>
    <x v="0"/>
    <x v="1"/>
    <x v="0"/>
    <x v="0"/>
    <x v="1"/>
    <x v="1"/>
    <x v="0"/>
    <x v="8"/>
    <x v="7"/>
    <x v="0"/>
    <x v="0"/>
    <n v="300"/>
    <n v="50"/>
    <n v="15"/>
    <n v="35"/>
    <n v="100"/>
    <n v="100"/>
    <x v="0"/>
    <x v="0"/>
    <x v="0"/>
    <x v="0"/>
    <x v="0"/>
    <x v="10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5"/>
    <x v="7"/>
    <x v="2"/>
    <x v="4"/>
    <x v="0"/>
    <x v="0"/>
    <x v="1"/>
    <x v="0"/>
    <x v="0"/>
    <x v="1"/>
    <x v="1"/>
    <x v="0"/>
    <x v="8"/>
    <x v="7"/>
    <x v="0"/>
    <x v="0"/>
    <n v="240"/>
    <n v="40"/>
    <n v="12"/>
    <n v="28"/>
    <n v="80"/>
    <n v="80"/>
    <x v="0"/>
    <x v="0"/>
    <x v="0"/>
    <x v="0"/>
    <x v="0"/>
    <x v="10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5"/>
    <x v="7"/>
    <x v="2"/>
    <x v="4"/>
    <x v="0"/>
    <x v="0"/>
    <x v="1"/>
    <x v="0"/>
    <x v="0"/>
    <x v="1"/>
    <x v="1"/>
    <x v="0"/>
    <x v="8"/>
    <x v="7"/>
    <x v="0"/>
    <x v="0"/>
    <n v="558"/>
    <n v="93"/>
    <n v="28"/>
    <n v="65"/>
    <n v="186"/>
    <n v="186"/>
    <x v="0"/>
    <x v="0"/>
    <x v="0"/>
    <x v="0"/>
    <x v="0"/>
    <x v="10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5"/>
    <x v="7"/>
    <x v="2"/>
    <x v="4"/>
    <x v="0"/>
    <x v="0"/>
    <x v="1"/>
    <x v="0"/>
    <x v="0"/>
    <x v="1"/>
    <x v="1"/>
    <x v="0"/>
    <x v="8"/>
    <x v="7"/>
    <x v="0"/>
    <x v="0"/>
    <n v="264"/>
    <n v="44"/>
    <n v="13"/>
    <n v="31"/>
    <n v="88"/>
    <n v="88"/>
    <x v="0"/>
    <x v="0"/>
    <x v="0"/>
    <x v="0"/>
    <x v="0"/>
    <x v="11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5"/>
    <x v="7"/>
    <x v="2"/>
    <x v="4"/>
    <x v="0"/>
    <x v="0"/>
    <x v="1"/>
    <x v="0"/>
    <x v="0"/>
    <x v="1"/>
    <x v="1"/>
    <x v="0"/>
    <x v="8"/>
    <x v="7"/>
    <x v="0"/>
    <x v="0"/>
    <n v="420"/>
    <n v="70"/>
    <n v="21"/>
    <n v="49"/>
    <n v="140"/>
    <n v="140"/>
    <x v="0"/>
    <x v="0"/>
    <x v="0"/>
    <x v="0"/>
    <x v="0"/>
    <x v="111"/>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5"/>
    <x v="7"/>
    <x v="2"/>
    <x v="4"/>
    <x v="0"/>
    <x v="0"/>
    <x v="1"/>
    <x v="0"/>
    <x v="0"/>
    <x v="1"/>
    <x v="1"/>
    <x v="0"/>
    <x v="8"/>
    <x v="7"/>
    <x v="0"/>
    <x v="0"/>
    <n v="246"/>
    <n v="41"/>
    <n v="12"/>
    <n v="29"/>
    <n v="82"/>
    <n v="82"/>
    <x v="0"/>
    <x v="0"/>
    <x v="0"/>
    <x v="0"/>
    <x v="0"/>
    <x v="11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5"/>
    <x v="7"/>
    <x v="2"/>
    <x v="4"/>
    <x v="0"/>
    <x v="0"/>
    <x v="1"/>
    <x v="0"/>
    <x v="0"/>
    <x v="1"/>
    <x v="1"/>
    <x v="0"/>
    <x v="8"/>
    <x v="7"/>
    <x v="0"/>
    <x v="0"/>
    <n v="534"/>
    <n v="89"/>
    <n v="27"/>
    <n v="62"/>
    <n v="178"/>
    <n v="178"/>
    <x v="0"/>
    <x v="0"/>
    <x v="0"/>
    <x v="0"/>
    <x v="0"/>
    <x v="11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5"/>
    <x v="7"/>
    <x v="2"/>
    <x v="4"/>
    <x v="0"/>
    <x v="0"/>
    <x v="1"/>
    <x v="0"/>
    <x v="0"/>
    <x v="1"/>
    <x v="1"/>
    <x v="0"/>
    <x v="8"/>
    <x v="7"/>
    <x v="0"/>
    <x v="0"/>
    <n v="180"/>
    <n v="30"/>
    <n v="9"/>
    <n v="21"/>
    <n v="60"/>
    <n v="60"/>
    <x v="0"/>
    <x v="0"/>
    <x v="0"/>
    <x v="0"/>
    <x v="0"/>
    <x v="11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5"/>
    <x v="7"/>
    <x v="2"/>
    <x v="4"/>
    <x v="0"/>
    <x v="0"/>
    <x v="1"/>
    <x v="0"/>
    <x v="0"/>
    <x v="1"/>
    <x v="1"/>
    <x v="0"/>
    <x v="8"/>
    <x v="7"/>
    <x v="0"/>
    <x v="0"/>
    <n v="420"/>
    <n v="70"/>
    <n v="21"/>
    <n v="49"/>
    <n v="140"/>
    <n v="140"/>
    <x v="0"/>
    <x v="0"/>
    <x v="0"/>
    <x v="0"/>
    <x v="0"/>
    <x v="11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5"/>
    <x v="7"/>
    <x v="2"/>
    <x v="4"/>
    <x v="0"/>
    <x v="0"/>
    <x v="1"/>
    <x v="0"/>
    <x v="0"/>
    <x v="1"/>
    <x v="1"/>
    <x v="0"/>
    <x v="8"/>
    <x v="7"/>
    <x v="0"/>
    <x v="0"/>
    <n v="258"/>
    <n v="43"/>
    <n v="13"/>
    <n v="30"/>
    <n v="86"/>
    <n v="86"/>
    <x v="0"/>
    <x v="0"/>
    <x v="0"/>
    <x v="0"/>
    <x v="0"/>
    <x v="11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5"/>
    <x v="7"/>
    <x v="2"/>
    <x v="4"/>
    <x v="0"/>
    <x v="0"/>
    <x v="1"/>
    <x v="0"/>
    <x v="0"/>
    <x v="1"/>
    <x v="1"/>
    <x v="0"/>
    <x v="8"/>
    <x v="7"/>
    <x v="0"/>
    <x v="0"/>
    <n v="300"/>
    <n v="50"/>
    <n v="15"/>
    <n v="35"/>
    <n v="100"/>
    <n v="100"/>
    <x v="0"/>
    <x v="0"/>
    <x v="0"/>
    <x v="0"/>
    <x v="0"/>
    <x v="11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5"/>
    <x v="7"/>
    <x v="2"/>
    <x v="4"/>
    <x v="0"/>
    <x v="0"/>
    <x v="1"/>
    <x v="0"/>
    <x v="0"/>
    <x v="1"/>
    <x v="1"/>
    <x v="0"/>
    <x v="8"/>
    <x v="7"/>
    <x v="0"/>
    <x v="0"/>
    <n v="300"/>
    <n v="50"/>
    <n v="15"/>
    <n v="35"/>
    <n v="100"/>
    <n v="100"/>
    <x v="0"/>
    <x v="0"/>
    <x v="0"/>
    <x v="0"/>
    <x v="0"/>
    <x v="11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5"/>
    <x v="7"/>
    <x v="2"/>
    <x v="4"/>
    <x v="0"/>
    <x v="0"/>
    <x v="1"/>
    <x v="0"/>
    <x v="0"/>
    <x v="1"/>
    <x v="1"/>
    <x v="0"/>
    <x v="8"/>
    <x v="7"/>
    <x v="0"/>
    <x v="0"/>
    <n v="300"/>
    <n v="50"/>
    <n v="15"/>
    <n v="35"/>
    <n v="100"/>
    <n v="100"/>
    <x v="0"/>
    <x v="0"/>
    <x v="0"/>
    <x v="0"/>
    <x v="0"/>
    <x v="11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5"/>
    <x v="7"/>
    <x v="2"/>
    <x v="4"/>
    <x v="0"/>
    <x v="0"/>
    <x v="1"/>
    <x v="0"/>
    <x v="0"/>
    <x v="1"/>
    <x v="1"/>
    <x v="0"/>
    <x v="8"/>
    <x v="7"/>
    <x v="0"/>
    <x v="0"/>
    <n v="300"/>
    <n v="50"/>
    <n v="15"/>
    <n v="35"/>
    <n v="100"/>
    <n v="100"/>
    <x v="0"/>
    <x v="0"/>
    <x v="0"/>
    <x v="0"/>
    <x v="0"/>
    <x v="120"/>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5"/>
    <x v="7"/>
    <x v="2"/>
    <x v="4"/>
    <x v="0"/>
    <x v="0"/>
    <x v="1"/>
    <x v="0"/>
    <x v="0"/>
    <x v="1"/>
    <x v="1"/>
    <x v="0"/>
    <x v="8"/>
    <x v="7"/>
    <x v="0"/>
    <x v="0"/>
    <n v="420"/>
    <n v="70"/>
    <n v="21"/>
    <n v="49"/>
    <n v="140"/>
    <n v="140"/>
    <x v="0"/>
    <x v="0"/>
    <x v="0"/>
    <x v="0"/>
    <x v="0"/>
    <x v="12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5"/>
    <x v="7"/>
    <x v="2"/>
    <x v="4"/>
    <x v="0"/>
    <x v="0"/>
    <x v="1"/>
    <x v="0"/>
    <x v="0"/>
    <x v="1"/>
    <x v="1"/>
    <x v="0"/>
    <x v="8"/>
    <x v="7"/>
    <x v="0"/>
    <x v="0"/>
    <n v="420"/>
    <n v="70"/>
    <n v="21"/>
    <n v="49"/>
    <n v="140"/>
    <n v="140"/>
    <x v="0"/>
    <x v="0"/>
    <x v="0"/>
    <x v="0"/>
    <x v="0"/>
    <x v="12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5"/>
    <x v="7"/>
    <x v="2"/>
    <x v="4"/>
    <x v="0"/>
    <x v="0"/>
    <x v="1"/>
    <x v="0"/>
    <x v="0"/>
    <x v="1"/>
    <x v="1"/>
    <x v="0"/>
    <x v="8"/>
    <x v="7"/>
    <x v="0"/>
    <x v="0"/>
    <n v="360"/>
    <n v="60"/>
    <n v="18"/>
    <n v="42"/>
    <n v="120"/>
    <n v="120"/>
    <x v="0"/>
    <x v="0"/>
    <x v="0"/>
    <x v="0"/>
    <x v="0"/>
    <x v="12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5"/>
    <x v="7"/>
    <x v="2"/>
    <x v="4"/>
    <x v="0"/>
    <x v="0"/>
    <x v="1"/>
    <x v="0"/>
    <x v="0"/>
    <x v="1"/>
    <x v="1"/>
    <x v="0"/>
    <x v="8"/>
    <x v="7"/>
    <x v="0"/>
    <x v="0"/>
    <n v="366"/>
    <n v="61"/>
    <n v="18"/>
    <n v="43"/>
    <n v="122"/>
    <n v="122"/>
    <x v="0"/>
    <x v="0"/>
    <x v="0"/>
    <x v="0"/>
    <x v="0"/>
    <x v="12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5"/>
    <x v="7"/>
    <x v="2"/>
    <x v="4"/>
    <x v="0"/>
    <x v="0"/>
    <x v="1"/>
    <x v="0"/>
    <x v="0"/>
    <x v="1"/>
    <x v="1"/>
    <x v="0"/>
    <x v="8"/>
    <x v="7"/>
    <x v="0"/>
    <x v="0"/>
    <n v="330"/>
    <n v="55"/>
    <n v="17"/>
    <n v="38"/>
    <n v="110"/>
    <n v="110"/>
    <x v="0"/>
    <x v="0"/>
    <x v="0"/>
    <x v="0"/>
    <x v="0"/>
    <x v="125"/>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5"/>
    <x v="7"/>
    <x v="2"/>
    <x v="4"/>
    <x v="0"/>
    <x v="0"/>
    <x v="1"/>
    <x v="0"/>
    <x v="0"/>
    <x v="1"/>
    <x v="1"/>
    <x v="0"/>
    <x v="8"/>
    <x v="7"/>
    <x v="0"/>
    <x v="0"/>
    <n v="480"/>
    <n v="80"/>
    <n v="24"/>
    <n v="56"/>
    <n v="160"/>
    <n v="160"/>
    <x v="0"/>
    <x v="0"/>
    <x v="0"/>
    <x v="0"/>
    <x v="0"/>
    <x v="12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5"/>
    <x v="7"/>
    <x v="2"/>
    <x v="4"/>
    <x v="0"/>
    <x v="0"/>
    <x v="1"/>
    <x v="0"/>
    <x v="0"/>
    <x v="1"/>
    <x v="1"/>
    <x v="0"/>
    <x v="8"/>
    <x v="7"/>
    <x v="0"/>
    <x v="0"/>
    <n v="390"/>
    <n v="65"/>
    <n v="20"/>
    <n v="45"/>
    <n v="130"/>
    <n v="130"/>
    <x v="0"/>
    <x v="0"/>
    <x v="0"/>
    <x v="0"/>
    <x v="0"/>
    <x v="127"/>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5"/>
    <x v="7"/>
    <x v="2"/>
    <x v="4"/>
    <x v="0"/>
    <x v="0"/>
    <x v="1"/>
    <x v="0"/>
    <x v="0"/>
    <x v="1"/>
    <x v="1"/>
    <x v="0"/>
    <x v="8"/>
    <x v="7"/>
    <x v="0"/>
    <x v="0"/>
    <n v="330"/>
    <n v="55"/>
    <n v="17"/>
    <n v="38"/>
    <n v="110"/>
    <n v="110"/>
    <x v="0"/>
    <x v="0"/>
    <x v="0"/>
    <x v="0"/>
    <x v="0"/>
    <x v="128"/>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5"/>
    <x v="7"/>
    <x v="2"/>
    <x v="4"/>
    <x v="0"/>
    <x v="0"/>
    <x v="1"/>
    <x v="0"/>
    <x v="0"/>
    <x v="1"/>
    <x v="1"/>
    <x v="0"/>
    <x v="8"/>
    <x v="7"/>
    <x v="0"/>
    <x v="0"/>
    <n v="438"/>
    <n v="73"/>
    <n v="22"/>
    <n v="51"/>
    <n v="146"/>
    <n v="146"/>
    <x v="0"/>
    <x v="0"/>
    <x v="0"/>
    <x v="0"/>
    <x v="0"/>
    <x v="129"/>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5"/>
    <x v="7"/>
    <x v="2"/>
    <x v="4"/>
    <x v="0"/>
    <x v="0"/>
    <x v="1"/>
    <x v="0"/>
    <x v="0"/>
    <x v="1"/>
    <x v="1"/>
    <x v="0"/>
    <x v="8"/>
    <x v="7"/>
    <x v="0"/>
    <x v="0"/>
    <n v="384"/>
    <n v="64"/>
    <n v="19"/>
    <n v="45"/>
    <n v="128"/>
    <n v="128"/>
    <x v="0"/>
    <x v="0"/>
    <x v="0"/>
    <x v="0"/>
    <x v="0"/>
    <x v="13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5"/>
    <x v="7"/>
    <x v="2"/>
    <x v="4"/>
    <x v="0"/>
    <x v="0"/>
    <x v="1"/>
    <x v="0"/>
    <x v="0"/>
    <x v="1"/>
    <x v="1"/>
    <x v="0"/>
    <x v="8"/>
    <x v="7"/>
    <x v="0"/>
    <x v="0"/>
    <n v="222"/>
    <n v="37"/>
    <n v="11"/>
    <n v="26"/>
    <n v="74"/>
    <n v="74"/>
    <x v="0"/>
    <x v="0"/>
    <x v="0"/>
    <x v="0"/>
    <x v="0"/>
    <x v="13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5"/>
    <x v="7"/>
    <x v="2"/>
    <x v="4"/>
    <x v="0"/>
    <x v="0"/>
    <x v="1"/>
    <x v="0"/>
    <x v="0"/>
    <x v="1"/>
    <x v="1"/>
    <x v="0"/>
    <x v="8"/>
    <x v="7"/>
    <x v="0"/>
    <x v="0"/>
    <n v="564"/>
    <n v="94"/>
    <n v="28"/>
    <n v="66"/>
    <n v="188"/>
    <n v="188"/>
    <x v="0"/>
    <x v="0"/>
    <x v="0"/>
    <x v="0"/>
    <x v="0"/>
    <x v="13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5"/>
    <x v="7"/>
    <x v="2"/>
    <x v="4"/>
    <x v="0"/>
    <x v="0"/>
    <x v="1"/>
    <x v="0"/>
    <x v="0"/>
    <x v="1"/>
    <x v="1"/>
    <x v="0"/>
    <x v="8"/>
    <x v="7"/>
    <x v="0"/>
    <x v="0"/>
    <n v="414"/>
    <n v="69"/>
    <n v="21"/>
    <n v="48"/>
    <n v="138"/>
    <n v="138"/>
    <x v="0"/>
    <x v="0"/>
    <x v="0"/>
    <x v="0"/>
    <x v="0"/>
    <x v="13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5"/>
    <x v="7"/>
    <x v="2"/>
    <x v="4"/>
    <x v="0"/>
    <x v="0"/>
    <x v="1"/>
    <x v="0"/>
    <x v="0"/>
    <x v="1"/>
    <x v="1"/>
    <x v="0"/>
    <x v="8"/>
    <x v="7"/>
    <x v="0"/>
    <x v="0"/>
    <n v="600"/>
    <n v="100"/>
    <n v="30"/>
    <n v="70"/>
    <n v="200"/>
    <n v="200"/>
    <x v="0"/>
    <x v="0"/>
    <x v="0"/>
    <x v="0"/>
    <x v="0"/>
    <x v="134"/>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5"/>
    <x v="7"/>
    <x v="2"/>
    <x v="4"/>
    <x v="0"/>
    <x v="0"/>
    <x v="1"/>
    <x v="0"/>
    <x v="0"/>
    <x v="1"/>
    <x v="1"/>
    <x v="0"/>
    <x v="8"/>
    <x v="7"/>
    <x v="0"/>
    <x v="0"/>
    <n v="600"/>
    <n v="100"/>
    <n v="30"/>
    <n v="70"/>
    <n v="200"/>
    <n v="200"/>
    <x v="0"/>
    <x v="0"/>
    <x v="0"/>
    <x v="0"/>
    <x v="0"/>
    <x v="135"/>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5"/>
    <x v="7"/>
    <x v="2"/>
    <x v="4"/>
    <x v="0"/>
    <x v="0"/>
    <x v="1"/>
    <x v="0"/>
    <x v="0"/>
    <x v="1"/>
    <x v="1"/>
    <x v="0"/>
    <x v="8"/>
    <x v="7"/>
    <x v="0"/>
    <x v="0"/>
    <n v="222"/>
    <n v="37"/>
    <n v="11"/>
    <n v="26"/>
    <n v="74"/>
    <n v="74"/>
    <x v="0"/>
    <x v="0"/>
    <x v="0"/>
    <x v="0"/>
    <x v="0"/>
    <x v="136"/>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5"/>
    <x v="7"/>
    <x v="2"/>
    <x v="4"/>
    <x v="0"/>
    <x v="0"/>
    <x v="1"/>
    <x v="0"/>
    <x v="0"/>
    <x v="1"/>
    <x v="1"/>
    <x v="0"/>
    <x v="8"/>
    <x v="7"/>
    <x v="0"/>
    <x v="0"/>
    <n v="306"/>
    <n v="51"/>
    <n v="15"/>
    <n v="36"/>
    <n v="102"/>
    <n v="102"/>
    <x v="0"/>
    <x v="0"/>
    <x v="0"/>
    <x v="0"/>
    <x v="0"/>
    <x v="137"/>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5"/>
    <x v="7"/>
    <x v="2"/>
    <x v="4"/>
    <x v="0"/>
    <x v="0"/>
    <x v="1"/>
    <x v="0"/>
    <x v="0"/>
    <x v="1"/>
    <x v="1"/>
    <x v="0"/>
    <x v="8"/>
    <x v="7"/>
    <x v="0"/>
    <x v="0"/>
    <n v="720"/>
    <n v="120"/>
    <n v="36"/>
    <n v="84"/>
    <n v="240"/>
    <n v="240"/>
    <x v="0"/>
    <x v="0"/>
    <x v="0"/>
    <x v="0"/>
    <x v="0"/>
    <x v="138"/>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5"/>
    <x v="7"/>
    <x v="2"/>
    <x v="4"/>
    <x v="0"/>
    <x v="0"/>
    <x v="1"/>
    <x v="0"/>
    <x v="0"/>
    <x v="1"/>
    <x v="1"/>
    <x v="0"/>
    <x v="8"/>
    <x v="7"/>
    <x v="0"/>
    <x v="0"/>
    <n v="300"/>
    <n v="50"/>
    <n v="15"/>
    <n v="35"/>
    <n v="100"/>
    <n v="100"/>
    <x v="0"/>
    <x v="0"/>
    <x v="0"/>
    <x v="0"/>
    <x v="0"/>
    <x v="139"/>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5"/>
    <x v="7"/>
    <x v="2"/>
    <x v="4"/>
    <x v="0"/>
    <x v="0"/>
    <x v="1"/>
    <x v="0"/>
    <x v="0"/>
    <x v="1"/>
    <x v="1"/>
    <x v="0"/>
    <x v="8"/>
    <x v="7"/>
    <x v="0"/>
    <x v="0"/>
    <n v="300"/>
    <n v="50"/>
    <n v="15"/>
    <n v="35"/>
    <n v="100"/>
    <n v="100"/>
    <x v="0"/>
    <x v="0"/>
    <x v="0"/>
    <x v="0"/>
    <x v="0"/>
    <x v="140"/>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5"/>
    <x v="7"/>
    <x v="2"/>
    <x v="4"/>
    <x v="0"/>
    <x v="0"/>
    <x v="1"/>
    <x v="0"/>
    <x v="0"/>
    <x v="1"/>
    <x v="1"/>
    <x v="0"/>
    <x v="8"/>
    <x v="7"/>
    <x v="0"/>
    <x v="0"/>
    <n v="360"/>
    <n v="60"/>
    <n v="18"/>
    <n v="42"/>
    <n v="120"/>
    <n v="120"/>
    <x v="0"/>
    <x v="0"/>
    <x v="0"/>
    <x v="0"/>
    <x v="0"/>
    <x v="141"/>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5"/>
    <x v="7"/>
    <x v="2"/>
    <x v="4"/>
    <x v="0"/>
    <x v="0"/>
    <x v="1"/>
    <x v="0"/>
    <x v="0"/>
    <x v="1"/>
    <x v="1"/>
    <x v="0"/>
    <x v="8"/>
    <x v="7"/>
    <x v="0"/>
    <x v="0"/>
    <n v="432"/>
    <n v="72"/>
    <n v="22"/>
    <n v="50"/>
    <n v="144"/>
    <n v="144"/>
    <x v="0"/>
    <x v="0"/>
    <x v="0"/>
    <x v="0"/>
    <x v="0"/>
    <x v="14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5"/>
    <x v="7"/>
    <x v="2"/>
    <x v="4"/>
    <x v="0"/>
    <x v="0"/>
    <x v="1"/>
    <x v="0"/>
    <x v="0"/>
    <x v="1"/>
    <x v="1"/>
    <x v="0"/>
    <x v="8"/>
    <x v="7"/>
    <x v="0"/>
    <x v="0"/>
    <n v="438"/>
    <n v="73"/>
    <n v="22"/>
    <n v="51"/>
    <n v="146"/>
    <n v="146"/>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5"/>
    <x v="7"/>
    <x v="2"/>
    <x v="4"/>
    <x v="0"/>
    <x v="0"/>
    <x v="1"/>
    <x v="0"/>
    <x v="0"/>
    <x v="1"/>
    <x v="1"/>
    <x v="0"/>
    <x v="8"/>
    <x v="7"/>
    <x v="0"/>
    <x v="0"/>
    <n v="300"/>
    <n v="50"/>
    <n v="15"/>
    <n v="35"/>
    <n v="100"/>
    <n v="100"/>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5"/>
    <x v="7"/>
    <x v="2"/>
    <x v="4"/>
    <x v="0"/>
    <x v="0"/>
    <x v="1"/>
    <x v="0"/>
    <x v="0"/>
    <x v="1"/>
    <x v="1"/>
    <x v="0"/>
    <x v="8"/>
    <x v="7"/>
    <x v="0"/>
    <x v="0"/>
    <n v="210"/>
    <n v="35"/>
    <n v="11"/>
    <n v="24"/>
    <n v="70"/>
    <n v="70"/>
    <x v="0"/>
    <x v="0"/>
    <x v="0"/>
    <x v="0"/>
    <x v="0"/>
    <x v="145"/>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5"/>
    <x v="7"/>
    <x v="2"/>
    <x v="4"/>
    <x v="0"/>
    <x v="0"/>
    <x v="1"/>
    <x v="0"/>
    <x v="0"/>
    <x v="1"/>
    <x v="1"/>
    <x v="0"/>
    <x v="8"/>
    <x v="7"/>
    <x v="0"/>
    <x v="0"/>
    <n v="138"/>
    <n v="23"/>
    <n v="7"/>
    <n v="16"/>
    <n v="46"/>
    <n v="46"/>
    <x v="0"/>
    <x v="0"/>
    <x v="0"/>
    <x v="0"/>
    <x v="0"/>
    <x v="14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5"/>
    <x v="7"/>
    <x v="2"/>
    <x v="4"/>
    <x v="0"/>
    <x v="0"/>
    <x v="1"/>
    <x v="0"/>
    <x v="0"/>
    <x v="1"/>
    <x v="1"/>
    <x v="0"/>
    <x v="8"/>
    <x v="7"/>
    <x v="0"/>
    <x v="0"/>
    <n v="210"/>
    <n v="35"/>
    <n v="11"/>
    <n v="24"/>
    <n v="70"/>
    <n v="70"/>
    <x v="0"/>
    <x v="0"/>
    <x v="0"/>
    <x v="0"/>
    <x v="0"/>
    <x v="147"/>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5"/>
    <x v="7"/>
    <x v="2"/>
    <x v="4"/>
    <x v="0"/>
    <x v="0"/>
    <x v="1"/>
    <x v="0"/>
    <x v="0"/>
    <x v="1"/>
    <x v="1"/>
    <x v="0"/>
    <x v="8"/>
    <x v="7"/>
    <x v="0"/>
    <x v="0"/>
    <n v="462"/>
    <n v="77"/>
    <n v="23"/>
    <n v="54"/>
    <n v="154"/>
    <n v="154"/>
    <x v="0"/>
    <x v="0"/>
    <x v="0"/>
    <x v="0"/>
    <x v="0"/>
    <x v="148"/>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5"/>
    <x v="7"/>
    <x v="2"/>
    <x v="4"/>
    <x v="0"/>
    <x v="0"/>
    <x v="1"/>
    <x v="0"/>
    <x v="0"/>
    <x v="1"/>
    <x v="1"/>
    <x v="0"/>
    <x v="8"/>
    <x v="7"/>
    <x v="0"/>
    <x v="0"/>
    <n v="210"/>
    <n v="35"/>
    <n v="11"/>
    <n v="24"/>
    <n v="70"/>
    <n v="70"/>
    <x v="0"/>
    <x v="0"/>
    <x v="0"/>
    <x v="0"/>
    <x v="0"/>
    <x v="149"/>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5"/>
    <x v="7"/>
    <x v="2"/>
    <x v="4"/>
    <x v="0"/>
    <x v="0"/>
    <x v="1"/>
    <x v="0"/>
    <x v="0"/>
    <x v="1"/>
    <x v="1"/>
    <x v="0"/>
    <x v="8"/>
    <x v="7"/>
    <x v="0"/>
    <x v="0"/>
    <n v="372"/>
    <n v="62"/>
    <n v="19"/>
    <n v="43"/>
    <n v="124"/>
    <n v="124"/>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5"/>
    <x v="7"/>
    <x v="2"/>
    <x v="4"/>
    <x v="0"/>
    <x v="0"/>
    <x v="1"/>
    <x v="0"/>
    <x v="0"/>
    <x v="1"/>
    <x v="1"/>
    <x v="0"/>
    <x v="8"/>
    <x v="7"/>
    <x v="0"/>
    <x v="0"/>
    <n v="516"/>
    <n v="86"/>
    <n v="26"/>
    <n v="60"/>
    <n v="172"/>
    <n v="172"/>
    <x v="0"/>
    <x v="0"/>
    <x v="0"/>
    <x v="0"/>
    <x v="0"/>
    <x v="151"/>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5"/>
    <x v="7"/>
    <x v="2"/>
    <x v="4"/>
    <x v="0"/>
    <x v="0"/>
    <x v="1"/>
    <x v="0"/>
    <x v="0"/>
    <x v="1"/>
    <x v="1"/>
    <x v="0"/>
    <x v="8"/>
    <x v="7"/>
    <x v="0"/>
    <x v="0"/>
    <n v="180"/>
    <n v="30"/>
    <n v="9"/>
    <n v="21"/>
    <n v="60"/>
    <n v="6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5"/>
    <x v="7"/>
    <x v="2"/>
    <x v="4"/>
    <x v="0"/>
    <x v="0"/>
    <x v="1"/>
    <x v="0"/>
    <x v="0"/>
    <x v="1"/>
    <x v="1"/>
    <x v="0"/>
    <x v="8"/>
    <x v="7"/>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5"/>
    <x v="7"/>
    <x v="2"/>
    <x v="4"/>
    <x v="0"/>
    <x v="0"/>
    <x v="1"/>
    <x v="0"/>
    <x v="0"/>
    <x v="1"/>
    <x v="1"/>
    <x v="0"/>
    <x v="8"/>
    <x v="7"/>
    <x v="0"/>
    <x v="0"/>
    <n v="534"/>
    <n v="89"/>
    <n v="27"/>
    <n v="62"/>
    <n v="178"/>
    <n v="178"/>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5"/>
    <x v="7"/>
    <x v="2"/>
    <x v="4"/>
    <x v="0"/>
    <x v="0"/>
    <x v="3"/>
    <x v="0"/>
    <x v="0"/>
    <x v="1"/>
    <x v="1"/>
    <x v="0"/>
    <x v="8"/>
    <x v="7"/>
    <x v="0"/>
    <x v="0"/>
    <n v="1170"/>
    <n v="195"/>
    <n v="59"/>
    <n v="136"/>
    <n v="390"/>
    <n v="390"/>
    <x v="0"/>
    <x v="0"/>
    <x v="0"/>
    <x v="0"/>
    <x v="0"/>
    <x v="15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5"/>
    <x v="7"/>
    <x v="2"/>
    <x v="4"/>
    <x v="0"/>
    <x v="0"/>
    <x v="3"/>
    <x v="0"/>
    <x v="0"/>
    <x v="1"/>
    <x v="1"/>
    <x v="0"/>
    <x v="8"/>
    <x v="7"/>
    <x v="0"/>
    <x v="0"/>
    <n v="966"/>
    <n v="161"/>
    <n v="201"/>
    <n v="195"/>
    <n v="288"/>
    <n v="288"/>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5"/>
    <x v="7"/>
    <x v="2"/>
    <x v="4"/>
    <x v="0"/>
    <x v="0"/>
    <x v="2"/>
    <x v="0"/>
    <x v="0"/>
    <x v="1"/>
    <x v="1"/>
    <x v="0"/>
    <x v="8"/>
    <x v="7"/>
    <x v="0"/>
    <x v="0"/>
    <n v="822"/>
    <n v="137"/>
    <n v="41"/>
    <n v="96"/>
    <n v="274"/>
    <n v="274"/>
    <x v="0"/>
    <x v="0"/>
    <x v="0"/>
    <x v="0"/>
    <x v="0"/>
    <x v="15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5"/>
    <x v="7"/>
    <x v="2"/>
    <x v="4"/>
    <x v="0"/>
    <x v="0"/>
    <x v="2"/>
    <x v="0"/>
    <x v="0"/>
    <x v="1"/>
    <x v="1"/>
    <x v="0"/>
    <x v="8"/>
    <x v="7"/>
    <x v="0"/>
    <x v="0"/>
    <n v="864"/>
    <n v="144"/>
    <n v="43"/>
    <n v="101"/>
    <n v="288"/>
    <n v="288"/>
    <x v="0"/>
    <x v="0"/>
    <x v="0"/>
    <x v="0"/>
    <x v="0"/>
    <x v="158"/>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5"/>
    <x v="7"/>
    <x v="2"/>
    <x v="5"/>
    <x v="2"/>
    <x v="0"/>
    <x v="0"/>
    <x v="0"/>
    <x v="0"/>
    <x v="11"/>
    <x v="23"/>
    <x v="0"/>
    <x v="11"/>
    <x v="8"/>
    <x v="0"/>
    <x v="0"/>
    <n v="12000"/>
    <n v="2000"/>
    <n v="2497"/>
    <n v="2421"/>
    <n v="3578"/>
    <n v="3578"/>
    <x v="0"/>
    <x v="0"/>
    <x v="0"/>
    <x v="0"/>
    <x v="0"/>
    <x v="159"/>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0"/>
    <x v="0"/>
    <x v="0"/>
    <x v="0"/>
    <x v="12"/>
    <x v="24"/>
    <x v="0"/>
    <x v="8"/>
    <x v="1"/>
    <x v="0"/>
    <x v="0"/>
    <n v="3000"/>
    <n v="500"/>
    <n v="624"/>
    <n v="605"/>
    <n v="895"/>
    <n v="895"/>
    <x v="0"/>
    <x v="0"/>
    <x v="0"/>
    <x v="0"/>
    <x v="0"/>
    <x v="160"/>
    <x v="0"/>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7"/>
    <x v="9"/>
    <x v="2"/>
    <x v="7"/>
    <x v="2"/>
    <x v="0"/>
    <x v="0"/>
    <x v="0"/>
    <x v="1"/>
    <x v="8"/>
    <x v="16"/>
    <x v="0"/>
    <x v="11"/>
    <x v="8"/>
    <x v="0"/>
    <x v="0"/>
    <n v="6000"/>
    <n v="1000"/>
    <n v="1249"/>
    <n v="1210"/>
    <n v="1789"/>
    <n v="1789"/>
    <x v="0"/>
    <x v="0"/>
    <x v="0"/>
    <x v="0"/>
    <x v="0"/>
    <x v="161"/>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8"/>
    <x v="10"/>
    <x v="0"/>
    <x v="0"/>
    <x v="2"/>
    <x v="0"/>
    <x v="0"/>
    <x v="0"/>
    <x v="0"/>
    <x v="8"/>
    <x v="16"/>
    <x v="0"/>
    <x v="6"/>
    <x v="9"/>
    <x v="0"/>
    <x v="0"/>
    <n v="5400"/>
    <n v="900"/>
    <n v="920"/>
    <n v="953"/>
    <n v="1983"/>
    <n v="1983"/>
    <x v="0"/>
    <x v="0"/>
    <x v="0"/>
    <x v="0"/>
    <x v="0"/>
    <x v="162"/>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8"/>
    <x v="10"/>
    <x v="0"/>
    <x v="0"/>
    <x v="2"/>
    <x v="0"/>
    <x v="0"/>
    <x v="0"/>
    <x v="0"/>
    <x v="8"/>
    <x v="16"/>
    <x v="0"/>
    <x v="6"/>
    <x v="10"/>
    <x v="0"/>
    <x v="0"/>
    <n v="1002"/>
    <n v="167"/>
    <n v="171"/>
    <n v="177"/>
    <n v="368"/>
    <n v="368"/>
    <x v="0"/>
    <x v="0"/>
    <x v="0"/>
    <x v="0"/>
    <x v="0"/>
    <x v="163"/>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8"/>
    <x v="10"/>
    <x v="2"/>
    <x v="0"/>
    <x v="2"/>
    <x v="0"/>
    <x v="0"/>
    <x v="0"/>
    <x v="0"/>
    <x v="8"/>
    <x v="16"/>
    <x v="0"/>
    <x v="6"/>
    <x v="9"/>
    <x v="0"/>
    <x v="0"/>
    <n v="19596"/>
    <n v="3266"/>
    <n v="3340"/>
    <n v="3460"/>
    <n v="7194"/>
    <n v="7194"/>
    <x v="0"/>
    <x v="0"/>
    <x v="0"/>
    <x v="0"/>
    <x v="0"/>
    <x v="164"/>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8"/>
    <x v="10"/>
    <x v="0"/>
    <x v="0"/>
    <x v="2"/>
    <x v="0"/>
    <x v="0"/>
    <x v="0"/>
    <x v="0"/>
    <x v="8"/>
    <x v="25"/>
    <x v="0"/>
    <x v="6"/>
    <x v="9"/>
    <x v="0"/>
    <x v="0"/>
    <n v="2400"/>
    <n v="400"/>
    <n v="409"/>
    <n v="424"/>
    <n v="881"/>
    <n v="881"/>
    <x v="0"/>
    <x v="0"/>
    <x v="0"/>
    <x v="0"/>
    <x v="0"/>
    <x v="165"/>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8"/>
    <x v="10"/>
    <x v="6"/>
    <x v="0"/>
    <x v="2"/>
    <x v="0"/>
    <x v="0"/>
    <x v="0"/>
    <x v="0"/>
    <x v="8"/>
    <x v="25"/>
    <x v="0"/>
    <x v="6"/>
    <x v="9"/>
    <x v="0"/>
    <x v="0"/>
    <n v="2880"/>
    <n v="480"/>
    <n v="491"/>
    <n v="509"/>
    <n v="1057"/>
    <n v="1057"/>
    <x v="0"/>
    <x v="0"/>
    <x v="0"/>
    <x v="0"/>
    <x v="0"/>
    <x v="166"/>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8"/>
    <x v="10"/>
    <x v="0"/>
    <x v="0"/>
    <x v="2"/>
    <x v="0"/>
    <x v="0"/>
    <x v="0"/>
    <x v="0"/>
    <x v="8"/>
    <x v="26"/>
    <x v="0"/>
    <x v="6"/>
    <x v="9"/>
    <x v="0"/>
    <x v="0"/>
    <n v="1200"/>
    <n v="200"/>
    <n v="250"/>
    <n v="242"/>
    <n v="358"/>
    <n v="358"/>
    <x v="0"/>
    <x v="0"/>
    <x v="0"/>
    <x v="0"/>
    <x v="0"/>
    <x v="167"/>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8"/>
    <x v="10"/>
    <x v="6"/>
    <x v="0"/>
    <x v="2"/>
    <x v="0"/>
    <x v="0"/>
    <x v="0"/>
    <x v="0"/>
    <x v="8"/>
    <x v="26"/>
    <x v="0"/>
    <x v="6"/>
    <x v="9"/>
    <x v="0"/>
    <x v="0"/>
    <n v="1200"/>
    <n v="200"/>
    <n v="250"/>
    <n v="242"/>
    <n v="358"/>
    <n v="358"/>
    <x v="0"/>
    <x v="0"/>
    <x v="0"/>
    <x v="0"/>
    <x v="0"/>
    <x v="168"/>
    <x v="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8"/>
    <x v="10"/>
    <x v="2"/>
    <x v="8"/>
    <x v="0"/>
    <x v="0"/>
    <x v="0"/>
    <x v="0"/>
    <x v="0"/>
    <x v="1"/>
    <x v="1"/>
    <x v="0"/>
    <x v="1"/>
    <x v="5"/>
    <x v="0"/>
    <x v="0"/>
    <n v="1320"/>
    <n v="220"/>
    <n v="396"/>
    <n v="462"/>
    <n v="198"/>
    <n v="198"/>
    <x v="0"/>
    <x v="0"/>
    <x v="0"/>
    <x v="0"/>
    <x v="0"/>
    <x v="169"/>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0"/>
    <x v="0"/>
    <x v="0"/>
    <n v="1061"/>
    <n v="170"/>
    <n v="221"/>
    <n v="214"/>
    <n v="316"/>
    <n v="316"/>
    <x v="0"/>
    <x v="0"/>
    <x v="0"/>
    <x v="0"/>
    <x v="0"/>
    <x v="170"/>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8"/>
    <x v="10"/>
    <x v="2"/>
    <x v="8"/>
    <x v="0"/>
    <x v="0"/>
    <x v="0"/>
    <x v="0"/>
    <x v="0"/>
    <x v="1"/>
    <x v="1"/>
    <x v="0"/>
    <x v="1"/>
    <x v="7"/>
    <x v="0"/>
    <x v="0"/>
    <n v="1320"/>
    <n v="220"/>
    <n v="396"/>
    <n v="462"/>
    <n v="198"/>
    <n v="198"/>
    <x v="0"/>
    <x v="0"/>
    <x v="0"/>
    <x v="0"/>
    <x v="0"/>
    <x v="171"/>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7"/>
    <x v="0"/>
    <x v="0"/>
    <n v="1061"/>
    <n v="170"/>
    <n v="221"/>
    <n v="214"/>
    <n v="316"/>
    <n v="316"/>
    <x v="0"/>
    <x v="0"/>
    <x v="0"/>
    <x v="0"/>
    <x v="0"/>
    <x v="172"/>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8"/>
    <x v="10"/>
    <x v="2"/>
    <x v="8"/>
    <x v="0"/>
    <x v="0"/>
    <x v="0"/>
    <x v="0"/>
    <x v="0"/>
    <x v="1"/>
    <x v="1"/>
    <x v="0"/>
    <x v="12"/>
    <x v="7"/>
    <x v="0"/>
    <x v="0"/>
    <n v="2100"/>
    <n v="350"/>
    <n v="630"/>
    <n v="735"/>
    <n v="315"/>
    <n v="315"/>
    <x v="0"/>
    <x v="0"/>
    <x v="0"/>
    <x v="0"/>
    <x v="0"/>
    <x v="173"/>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2"/>
    <x v="8"/>
    <x v="2"/>
    <x v="0"/>
    <x v="0"/>
    <x v="0"/>
    <x v="0"/>
    <x v="8"/>
    <x v="16"/>
    <x v="0"/>
    <x v="11"/>
    <x v="3"/>
    <x v="0"/>
    <x v="0"/>
    <n v="6060"/>
    <n v="1010"/>
    <n v="1261"/>
    <n v="1222"/>
    <n v="1807"/>
    <n v="1807"/>
    <x v="0"/>
    <x v="0"/>
    <x v="0"/>
    <x v="0"/>
    <x v="0"/>
    <x v="174"/>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0"/>
    <x v="8"/>
    <x v="2"/>
    <x v="0"/>
    <x v="0"/>
    <x v="0"/>
    <x v="0"/>
    <x v="8"/>
    <x v="16"/>
    <x v="0"/>
    <x v="11"/>
    <x v="3"/>
    <x v="0"/>
    <x v="0"/>
    <n v="5580"/>
    <n v="930"/>
    <n v="1161"/>
    <n v="1126"/>
    <n v="1664"/>
    <n v="1664"/>
    <x v="0"/>
    <x v="0"/>
    <x v="0"/>
    <x v="0"/>
    <x v="0"/>
    <x v="175"/>
    <x v="0"/>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9"/>
    <x v="10"/>
    <x v="6"/>
    <x v="4"/>
    <x v="2"/>
    <x v="0"/>
    <x v="0"/>
    <x v="0"/>
    <x v="0"/>
    <x v="8"/>
    <x v="16"/>
    <x v="0"/>
    <x v="11"/>
    <x v="8"/>
    <x v="0"/>
    <x v="0"/>
    <n v="18720"/>
    <n v="3120"/>
    <n v="3896"/>
    <n v="3776"/>
    <n v="5582"/>
    <n v="5582"/>
    <x v="0"/>
    <x v="0"/>
    <x v="0"/>
    <x v="0"/>
    <x v="0"/>
    <x v="176"/>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10"/>
    <x v="4"/>
    <x v="9"/>
    <x v="7"/>
    <x v="0"/>
    <x v="0"/>
    <x v="0"/>
    <x v="0"/>
    <x v="13"/>
    <x v="27"/>
    <x v="0"/>
    <x v="12"/>
    <x v="8"/>
    <x v="0"/>
    <x v="0"/>
    <n v="600"/>
    <n v="100"/>
    <n v="125"/>
    <n v="121"/>
    <n v="179"/>
    <n v="179"/>
    <x v="0"/>
    <x v="0"/>
    <x v="0"/>
    <x v="0"/>
    <x v="0"/>
    <x v="177"/>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9"/>
    <x v="11"/>
    <x v="6"/>
    <x v="4"/>
    <x v="2"/>
    <x v="0"/>
    <x v="0"/>
    <x v="0"/>
    <x v="0"/>
    <x v="12"/>
    <x v="24"/>
    <x v="0"/>
    <x v="11"/>
    <x v="3"/>
    <x v="0"/>
    <x v="0"/>
    <n v="3600"/>
    <n v="600"/>
    <n v="749"/>
    <n v="726"/>
    <n v="1073"/>
    <n v="1073"/>
    <x v="0"/>
    <x v="0"/>
    <x v="0"/>
    <x v="0"/>
    <x v="0"/>
    <x v="17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9"/>
    <x v="12"/>
    <x v="2"/>
    <x v="4"/>
    <x v="2"/>
    <x v="0"/>
    <x v="0"/>
    <x v="0"/>
    <x v="0"/>
    <x v="9"/>
    <x v="28"/>
    <x v="0"/>
    <x v="2"/>
    <x v="6"/>
    <x v="0"/>
    <x v="0"/>
    <n v="2400"/>
    <n v="400"/>
    <n v="409"/>
    <n v="424"/>
    <n v="881"/>
    <n v="881"/>
    <x v="0"/>
    <x v="0"/>
    <x v="0"/>
    <x v="0"/>
    <x v="0"/>
    <x v="179"/>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9"/>
    <x v="12"/>
    <x v="6"/>
    <x v="4"/>
    <x v="2"/>
    <x v="0"/>
    <x v="0"/>
    <x v="0"/>
    <x v="0"/>
    <x v="1"/>
    <x v="1"/>
    <x v="0"/>
    <x v="11"/>
    <x v="8"/>
    <x v="0"/>
    <x v="0"/>
    <n v="2400"/>
    <n v="400"/>
    <n v="499"/>
    <n v="484"/>
    <n v="716"/>
    <n v="716"/>
    <x v="0"/>
    <x v="0"/>
    <x v="0"/>
    <x v="0"/>
    <x v="0"/>
    <x v="180"/>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9"/>
    <x v="13"/>
    <x v="6"/>
    <x v="4"/>
    <x v="4"/>
    <x v="0"/>
    <x v="0"/>
    <x v="0"/>
    <x v="0"/>
    <x v="11"/>
    <x v="29"/>
    <x v="0"/>
    <x v="14"/>
    <x v="10"/>
    <x v="0"/>
    <x v="0"/>
    <n v="8082"/>
    <n v="2002"/>
    <n v="1682"/>
    <n v="1630"/>
    <n v="2410"/>
    <n v="2410"/>
    <x v="0"/>
    <x v="0"/>
    <x v="0"/>
    <x v="0"/>
    <x v="0"/>
    <x v="181"/>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9"/>
    <x v="13"/>
    <x v="1"/>
    <x v="8"/>
    <x v="7"/>
    <x v="0"/>
    <x v="4"/>
    <x v="0"/>
    <x v="1"/>
    <x v="1"/>
    <x v="1"/>
    <x v="0"/>
    <x v="8"/>
    <x v="2"/>
    <x v="0"/>
    <x v="0"/>
    <n v="6000"/>
    <n v="1000"/>
    <n v="1249"/>
    <n v="1210"/>
    <n v="1789"/>
    <n v="1789"/>
    <x v="0"/>
    <x v="0"/>
    <x v="0"/>
    <x v="0"/>
    <x v="0"/>
    <x v="182"/>
    <x v="0"/>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9"/>
    <x v="13"/>
    <x v="0"/>
    <x v="10"/>
    <x v="0"/>
    <x v="0"/>
    <x v="0"/>
    <x v="0"/>
    <x v="1"/>
    <x v="11"/>
    <x v="29"/>
    <x v="0"/>
    <x v="10"/>
    <x v="8"/>
    <x v="0"/>
    <x v="0"/>
    <n v="3000"/>
    <n v="500"/>
    <n v="624"/>
    <n v="605"/>
    <n v="895"/>
    <n v="895"/>
    <x v="0"/>
    <x v="0"/>
    <x v="0"/>
    <x v="0"/>
    <x v="0"/>
    <x v="183"/>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0"/>
    <x v="14"/>
    <x v="0"/>
    <x v="0"/>
    <x v="4"/>
    <x v="0"/>
    <x v="0"/>
    <x v="2"/>
    <x v="1"/>
    <x v="14"/>
    <x v="30"/>
    <x v="0"/>
    <x v="15"/>
    <x v="9"/>
    <x v="0"/>
    <x v="0"/>
    <n v="600"/>
    <n v="100"/>
    <n v="90"/>
    <n v="90"/>
    <n v="210"/>
    <n v="210"/>
    <x v="0"/>
    <x v="0"/>
    <x v="0"/>
    <x v="0"/>
    <x v="0"/>
    <x v="184"/>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1"/>
    <x v="0"/>
    <x v="15"/>
    <x v="9"/>
    <x v="0"/>
    <x v="0"/>
    <n v="3000"/>
    <n v="500"/>
    <n v="450"/>
    <n v="450"/>
    <n v="1050"/>
    <n v="1050"/>
    <x v="0"/>
    <x v="0"/>
    <x v="0"/>
    <x v="0"/>
    <x v="0"/>
    <x v="185"/>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0"/>
    <x v="14"/>
    <x v="2"/>
    <x v="0"/>
    <x v="4"/>
    <x v="0"/>
    <x v="0"/>
    <x v="2"/>
    <x v="1"/>
    <x v="14"/>
    <x v="31"/>
    <x v="0"/>
    <x v="15"/>
    <x v="9"/>
    <x v="0"/>
    <x v="0"/>
    <n v="4722"/>
    <n v="787"/>
    <n v="708"/>
    <n v="708"/>
    <n v="1653"/>
    <n v="1653"/>
    <x v="0"/>
    <x v="0"/>
    <x v="0"/>
    <x v="0"/>
    <x v="0"/>
    <x v="186"/>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0"/>
    <x v="14"/>
    <x v="2"/>
    <x v="0"/>
    <x v="4"/>
    <x v="0"/>
    <x v="0"/>
    <x v="2"/>
    <x v="1"/>
    <x v="14"/>
    <x v="31"/>
    <x v="0"/>
    <x v="15"/>
    <x v="9"/>
    <x v="0"/>
    <x v="0"/>
    <n v="2400"/>
    <n v="402"/>
    <n v="362"/>
    <n v="362"/>
    <n v="844"/>
    <n v="844"/>
    <x v="0"/>
    <x v="0"/>
    <x v="0"/>
    <x v="0"/>
    <x v="0"/>
    <x v="187"/>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0"/>
    <x v="14"/>
    <x v="2"/>
    <x v="0"/>
    <x v="4"/>
    <x v="0"/>
    <x v="0"/>
    <x v="2"/>
    <x v="1"/>
    <x v="14"/>
    <x v="30"/>
    <x v="0"/>
    <x v="15"/>
    <x v="9"/>
    <x v="0"/>
    <x v="0"/>
    <n v="4866"/>
    <n v="811"/>
    <n v="730"/>
    <n v="730"/>
    <n v="1703"/>
    <n v="1703"/>
    <x v="0"/>
    <x v="0"/>
    <x v="0"/>
    <x v="0"/>
    <x v="0"/>
    <x v="188"/>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0"/>
    <x v="0"/>
    <x v="15"/>
    <x v="9"/>
    <x v="0"/>
    <x v="0"/>
    <n v="3000"/>
    <n v="500"/>
    <n v="450"/>
    <n v="450"/>
    <n v="1050"/>
    <n v="1050"/>
    <x v="0"/>
    <x v="0"/>
    <x v="0"/>
    <x v="0"/>
    <x v="0"/>
    <x v="189"/>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0"/>
    <x v="14"/>
    <x v="2"/>
    <x v="0"/>
    <x v="4"/>
    <x v="0"/>
    <x v="0"/>
    <x v="2"/>
    <x v="1"/>
    <x v="5"/>
    <x v="32"/>
    <x v="0"/>
    <x v="15"/>
    <x v="9"/>
    <x v="0"/>
    <x v="0"/>
    <n v="1200"/>
    <n v="200"/>
    <n v="180"/>
    <n v="180"/>
    <n v="420"/>
    <n v="420"/>
    <x v="0"/>
    <x v="0"/>
    <x v="0"/>
    <x v="0"/>
    <x v="0"/>
    <x v="190"/>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0"/>
    <x v="14"/>
    <x v="0"/>
    <x v="0"/>
    <x v="4"/>
    <x v="0"/>
    <x v="0"/>
    <x v="2"/>
    <x v="1"/>
    <x v="14"/>
    <x v="33"/>
    <x v="0"/>
    <x v="15"/>
    <x v="9"/>
    <x v="0"/>
    <x v="0"/>
    <n v="1200"/>
    <n v="200"/>
    <n v="180"/>
    <n v="180"/>
    <n v="420"/>
    <n v="420"/>
    <x v="0"/>
    <x v="0"/>
    <x v="0"/>
    <x v="0"/>
    <x v="0"/>
    <x v="191"/>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0"/>
    <x v="14"/>
    <x v="2"/>
    <x v="0"/>
    <x v="4"/>
    <x v="0"/>
    <x v="0"/>
    <x v="2"/>
    <x v="1"/>
    <x v="14"/>
    <x v="33"/>
    <x v="0"/>
    <x v="15"/>
    <x v="5"/>
    <x v="0"/>
    <x v="0"/>
    <n v="1800"/>
    <n v="300"/>
    <n v="270"/>
    <n v="270"/>
    <n v="630"/>
    <n v="630"/>
    <x v="0"/>
    <x v="0"/>
    <x v="0"/>
    <x v="0"/>
    <x v="0"/>
    <x v="192"/>
    <x v="1"/>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0"/>
    <x v="14"/>
    <x v="4"/>
    <x v="11"/>
    <x v="1"/>
    <x v="0"/>
    <x v="1"/>
    <x v="0"/>
    <x v="0"/>
    <x v="2"/>
    <x v="3"/>
    <x v="0"/>
    <x v="16"/>
    <x v="4"/>
    <x v="0"/>
    <x v="0"/>
    <n v="571"/>
    <n v="79"/>
    <n v="119"/>
    <n v="115"/>
    <n v="170"/>
    <n v="170"/>
    <x v="0"/>
    <x v="0"/>
    <x v="0"/>
    <x v="0"/>
    <x v="0"/>
    <x v="193"/>
    <x v="0"/>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0"/>
    <x v="14"/>
    <x v="2"/>
    <x v="0"/>
    <x v="4"/>
    <x v="0"/>
    <x v="0"/>
    <x v="0"/>
    <x v="1"/>
    <x v="12"/>
    <x v="24"/>
    <x v="0"/>
    <x v="12"/>
    <x v="2"/>
    <x v="0"/>
    <x v="0"/>
    <n v="8220"/>
    <n v="1200"/>
    <n v="1711"/>
    <n v="1658"/>
    <n v="2451"/>
    <n v="2451"/>
    <x v="0"/>
    <x v="0"/>
    <x v="0"/>
    <x v="0"/>
    <x v="0"/>
    <x v="194"/>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0"/>
    <x v="14"/>
    <x v="0"/>
    <x v="0"/>
    <x v="4"/>
    <x v="0"/>
    <x v="0"/>
    <x v="0"/>
    <x v="1"/>
    <x v="12"/>
    <x v="24"/>
    <x v="0"/>
    <x v="12"/>
    <x v="2"/>
    <x v="0"/>
    <x v="0"/>
    <n v="6767"/>
    <n v="1000"/>
    <n v="1408"/>
    <n v="1365"/>
    <n v="2018"/>
    <n v="2018"/>
    <x v="0"/>
    <x v="0"/>
    <x v="0"/>
    <x v="0"/>
    <x v="0"/>
    <x v="195"/>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0"/>
    <x v="14"/>
    <x v="5"/>
    <x v="0"/>
    <x v="4"/>
    <x v="0"/>
    <x v="0"/>
    <x v="0"/>
    <x v="0"/>
    <x v="12"/>
    <x v="24"/>
    <x v="0"/>
    <x v="7"/>
    <x v="2"/>
    <x v="0"/>
    <x v="0"/>
    <n v="13200"/>
    <n v="2200"/>
    <n v="2250"/>
    <n v="2331"/>
    <n v="4846"/>
    <n v="4846"/>
    <x v="0"/>
    <x v="0"/>
    <x v="0"/>
    <x v="0"/>
    <x v="0"/>
    <x v="196"/>
    <x v="1"/>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0"/>
    <x v="14"/>
    <x v="0"/>
    <x v="12"/>
    <x v="4"/>
    <x v="0"/>
    <x v="0"/>
    <x v="0"/>
    <x v="1"/>
    <x v="1"/>
    <x v="1"/>
    <x v="0"/>
    <x v="17"/>
    <x v="8"/>
    <x v="0"/>
    <x v="0"/>
    <n v="6000"/>
    <n v="1000"/>
    <n v="1249"/>
    <n v="1210"/>
    <n v="1789"/>
    <n v="1789"/>
    <x v="0"/>
    <x v="0"/>
    <x v="0"/>
    <x v="0"/>
    <x v="0"/>
    <x v="197"/>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14"/>
    <x v="2"/>
    <x v="2"/>
    <x v="4"/>
    <x v="0"/>
    <x v="0"/>
    <x v="0"/>
    <x v="0"/>
    <x v="14"/>
    <x v="34"/>
    <x v="0"/>
    <x v="12"/>
    <x v="8"/>
    <x v="0"/>
    <x v="0"/>
    <n v="20886"/>
    <n v="3481"/>
    <n v="4347"/>
    <n v="4213"/>
    <n v="6228"/>
    <n v="6228"/>
    <x v="0"/>
    <x v="0"/>
    <x v="0"/>
    <x v="0"/>
    <x v="0"/>
    <x v="198"/>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14"/>
    <x v="0"/>
    <x v="2"/>
    <x v="4"/>
    <x v="0"/>
    <x v="0"/>
    <x v="0"/>
    <x v="1"/>
    <x v="14"/>
    <x v="34"/>
    <x v="0"/>
    <x v="12"/>
    <x v="8"/>
    <x v="0"/>
    <x v="0"/>
    <n v="9000"/>
    <n v="1500"/>
    <n v="1873"/>
    <n v="1815"/>
    <n v="2684"/>
    <n v="2684"/>
    <x v="0"/>
    <x v="0"/>
    <x v="0"/>
    <x v="0"/>
    <x v="0"/>
    <x v="199"/>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14"/>
    <x v="1"/>
    <x v="2"/>
    <x v="1"/>
    <x v="0"/>
    <x v="0"/>
    <x v="0"/>
    <x v="0"/>
    <x v="3"/>
    <x v="7"/>
    <x v="0"/>
    <x v="4"/>
    <x v="3"/>
    <x v="0"/>
    <x v="0"/>
    <n v="912"/>
    <n v="152"/>
    <n v="190"/>
    <n v="184"/>
    <n v="272"/>
    <n v="272"/>
    <x v="0"/>
    <x v="0"/>
    <x v="0"/>
    <x v="0"/>
    <x v="0"/>
    <x v="200"/>
    <x v="0"/>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1"/>
    <x v="15"/>
    <x v="2"/>
    <x v="13"/>
    <x v="4"/>
    <x v="0"/>
    <x v="0"/>
    <x v="2"/>
    <x v="0"/>
    <x v="9"/>
    <x v="17"/>
    <x v="0"/>
    <x v="8"/>
    <x v="1"/>
    <x v="0"/>
    <x v="0"/>
    <n v="3300"/>
    <n v="550"/>
    <n v="600"/>
    <n v="1800"/>
    <n v="360"/>
    <n v="360"/>
    <x v="0"/>
    <x v="0"/>
    <x v="0"/>
    <x v="0"/>
    <x v="0"/>
    <x v="20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1"/>
    <x v="15"/>
    <x v="2"/>
    <x v="13"/>
    <x v="4"/>
    <x v="0"/>
    <x v="0"/>
    <x v="2"/>
    <x v="0"/>
    <x v="9"/>
    <x v="17"/>
    <x v="0"/>
    <x v="8"/>
    <x v="1"/>
    <x v="0"/>
    <x v="0"/>
    <n v="4800"/>
    <n v="800"/>
    <n v="1080"/>
    <n v="3000"/>
    <n v="270"/>
    <n v="270"/>
    <x v="0"/>
    <x v="0"/>
    <x v="0"/>
    <x v="0"/>
    <x v="0"/>
    <x v="202"/>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1"/>
    <x v="15"/>
    <x v="2"/>
    <x v="13"/>
    <x v="4"/>
    <x v="0"/>
    <x v="0"/>
    <x v="2"/>
    <x v="0"/>
    <x v="9"/>
    <x v="17"/>
    <x v="0"/>
    <x v="8"/>
    <x v="1"/>
    <x v="0"/>
    <x v="0"/>
    <n v="1050"/>
    <n v="175"/>
    <n v="234"/>
    <n v="570"/>
    <n v="78"/>
    <n v="78"/>
    <x v="0"/>
    <x v="0"/>
    <x v="0"/>
    <x v="0"/>
    <x v="0"/>
    <x v="203"/>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2"/>
    <x v="16"/>
    <x v="0"/>
    <x v="0"/>
    <x v="0"/>
    <x v="0"/>
    <x v="0"/>
    <x v="0"/>
    <x v="0"/>
    <x v="12"/>
    <x v="24"/>
    <x v="0"/>
    <x v="7"/>
    <x v="10"/>
    <x v="0"/>
    <x v="0"/>
    <n v="8400"/>
    <n v="1400"/>
    <n v="1432"/>
    <n v="1483"/>
    <n v="3084"/>
    <n v="3084"/>
    <x v="0"/>
    <x v="0"/>
    <x v="0"/>
    <x v="0"/>
    <x v="0"/>
    <x v="204"/>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2"/>
    <x v="16"/>
    <x v="0"/>
    <x v="0"/>
    <x v="0"/>
    <x v="0"/>
    <x v="0"/>
    <x v="0"/>
    <x v="0"/>
    <x v="12"/>
    <x v="24"/>
    <x v="0"/>
    <x v="7"/>
    <x v="10"/>
    <x v="0"/>
    <x v="0"/>
    <n v="3000"/>
    <n v="500"/>
    <n v="511"/>
    <n v="530"/>
    <n v="1101"/>
    <n v="1101"/>
    <x v="0"/>
    <x v="0"/>
    <x v="0"/>
    <x v="0"/>
    <x v="0"/>
    <x v="205"/>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2"/>
    <x v="16"/>
    <x v="0"/>
    <x v="0"/>
    <x v="0"/>
    <x v="0"/>
    <x v="0"/>
    <x v="0"/>
    <x v="0"/>
    <x v="12"/>
    <x v="24"/>
    <x v="0"/>
    <x v="7"/>
    <x v="10"/>
    <x v="0"/>
    <x v="0"/>
    <n v="1200"/>
    <n v="200"/>
    <n v="205"/>
    <n v="212"/>
    <n v="441"/>
    <n v="441"/>
    <x v="0"/>
    <x v="0"/>
    <x v="0"/>
    <x v="0"/>
    <x v="0"/>
    <x v="206"/>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2"/>
    <x v="16"/>
    <x v="2"/>
    <x v="0"/>
    <x v="0"/>
    <x v="0"/>
    <x v="0"/>
    <x v="0"/>
    <x v="1"/>
    <x v="12"/>
    <x v="24"/>
    <x v="0"/>
    <x v="7"/>
    <x v="10"/>
    <x v="0"/>
    <x v="0"/>
    <n v="3000"/>
    <n v="500"/>
    <n v="511"/>
    <n v="530"/>
    <n v="1101"/>
    <n v="1101"/>
    <x v="0"/>
    <x v="0"/>
    <x v="0"/>
    <x v="0"/>
    <x v="0"/>
    <x v="207"/>
    <x v="1"/>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2"/>
    <x v="16"/>
    <x v="0"/>
    <x v="0"/>
    <x v="0"/>
    <x v="0"/>
    <x v="0"/>
    <x v="0"/>
    <x v="0"/>
    <x v="12"/>
    <x v="24"/>
    <x v="0"/>
    <x v="7"/>
    <x v="9"/>
    <x v="0"/>
    <x v="0"/>
    <n v="1200"/>
    <n v="200"/>
    <n v="205"/>
    <n v="212"/>
    <n v="441"/>
    <n v="441"/>
    <x v="0"/>
    <x v="0"/>
    <x v="0"/>
    <x v="0"/>
    <x v="0"/>
    <x v="20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2"/>
    <x v="16"/>
    <x v="2"/>
    <x v="0"/>
    <x v="0"/>
    <x v="0"/>
    <x v="0"/>
    <x v="0"/>
    <x v="1"/>
    <x v="12"/>
    <x v="24"/>
    <x v="0"/>
    <x v="7"/>
    <x v="9"/>
    <x v="0"/>
    <x v="0"/>
    <n v="3000"/>
    <n v="500"/>
    <n v="511"/>
    <n v="530"/>
    <n v="1101"/>
    <n v="1101"/>
    <x v="0"/>
    <x v="0"/>
    <x v="0"/>
    <x v="0"/>
    <x v="0"/>
    <x v="209"/>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2"/>
    <x v="16"/>
    <x v="2"/>
    <x v="0"/>
    <x v="0"/>
    <x v="0"/>
    <x v="0"/>
    <x v="0"/>
    <x v="1"/>
    <x v="12"/>
    <x v="24"/>
    <x v="0"/>
    <x v="7"/>
    <x v="10"/>
    <x v="0"/>
    <x v="0"/>
    <n v="3043"/>
    <n v="500"/>
    <n v="633"/>
    <n v="614"/>
    <n v="907"/>
    <n v="907"/>
    <x v="0"/>
    <x v="0"/>
    <x v="0"/>
    <x v="0"/>
    <x v="0"/>
    <x v="210"/>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2"/>
    <x v="16"/>
    <x v="0"/>
    <x v="0"/>
    <x v="0"/>
    <x v="0"/>
    <x v="0"/>
    <x v="0"/>
    <x v="0"/>
    <x v="12"/>
    <x v="24"/>
    <x v="0"/>
    <x v="7"/>
    <x v="10"/>
    <x v="0"/>
    <x v="0"/>
    <n v="1239"/>
    <n v="200"/>
    <n v="258"/>
    <n v="250"/>
    <n v="369"/>
    <n v="369"/>
    <x v="0"/>
    <x v="0"/>
    <x v="0"/>
    <x v="0"/>
    <x v="0"/>
    <x v="211"/>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2"/>
    <x v="16"/>
    <x v="2"/>
    <x v="0"/>
    <x v="0"/>
    <x v="0"/>
    <x v="0"/>
    <x v="0"/>
    <x v="1"/>
    <x v="13"/>
    <x v="27"/>
    <x v="0"/>
    <x v="0"/>
    <x v="5"/>
    <x v="0"/>
    <x v="0"/>
    <n v="4800"/>
    <n v="800"/>
    <n v="847"/>
    <n v="893"/>
    <n v="1528"/>
    <n v="1528"/>
    <x v="0"/>
    <x v="0"/>
    <x v="0"/>
    <x v="0"/>
    <x v="0"/>
    <x v="212"/>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2"/>
    <x v="16"/>
    <x v="0"/>
    <x v="0"/>
    <x v="0"/>
    <x v="0"/>
    <x v="0"/>
    <x v="0"/>
    <x v="0"/>
    <x v="13"/>
    <x v="27"/>
    <x v="0"/>
    <x v="0"/>
    <x v="5"/>
    <x v="0"/>
    <x v="0"/>
    <n v="1800"/>
    <n v="300"/>
    <n v="307"/>
    <n v="357"/>
    <n v="524"/>
    <n v="524"/>
    <x v="0"/>
    <x v="0"/>
    <x v="0"/>
    <x v="0"/>
    <x v="0"/>
    <x v="213"/>
    <x v="0"/>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2"/>
    <x v="16"/>
    <x v="2"/>
    <x v="0"/>
    <x v="4"/>
    <x v="0"/>
    <x v="0"/>
    <x v="0"/>
    <x v="1"/>
    <x v="12"/>
    <x v="24"/>
    <x v="0"/>
    <x v="5"/>
    <x v="5"/>
    <x v="0"/>
    <x v="0"/>
    <n v="2400"/>
    <n v="400"/>
    <n v="499"/>
    <n v="484"/>
    <n v="716"/>
    <n v="716"/>
    <x v="0"/>
    <x v="0"/>
    <x v="0"/>
    <x v="0"/>
    <x v="0"/>
    <x v="214"/>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2"/>
    <x v="16"/>
    <x v="0"/>
    <x v="0"/>
    <x v="4"/>
    <x v="0"/>
    <x v="0"/>
    <x v="0"/>
    <x v="0"/>
    <x v="12"/>
    <x v="24"/>
    <x v="0"/>
    <x v="5"/>
    <x v="5"/>
    <x v="0"/>
    <x v="0"/>
    <n v="600"/>
    <n v="100"/>
    <n v="125"/>
    <n v="121"/>
    <n v="179"/>
    <n v="179"/>
    <x v="0"/>
    <x v="0"/>
    <x v="0"/>
    <x v="0"/>
    <x v="0"/>
    <x v="215"/>
    <x v="0"/>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7"/>
    <x v="2"/>
    <x v="2"/>
    <x v="1"/>
    <x v="0"/>
    <x v="0"/>
    <x v="0"/>
    <x v="0"/>
    <x v="13"/>
    <x v="27"/>
    <x v="0"/>
    <x v="10"/>
    <x v="7"/>
    <x v="0"/>
    <x v="0"/>
    <n v="7800"/>
    <n v="1300"/>
    <n v="1623"/>
    <n v="1573"/>
    <n v="2326"/>
    <n v="2326"/>
    <x v="0"/>
    <x v="0"/>
    <x v="0"/>
    <x v="0"/>
    <x v="0"/>
    <x v="216"/>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3"/>
    <x v="2"/>
    <x v="2"/>
    <x v="2"/>
    <x v="0"/>
    <x v="0"/>
    <x v="0"/>
    <x v="0"/>
    <x v="13"/>
    <x v="27"/>
    <x v="0"/>
    <x v="0"/>
    <x v="0"/>
    <x v="0"/>
    <x v="0"/>
    <n v="180"/>
    <n v="30"/>
    <n v="37"/>
    <n v="36"/>
    <n v="54"/>
    <n v="54"/>
    <x v="0"/>
    <x v="0"/>
    <x v="0"/>
    <x v="0"/>
    <x v="0"/>
    <x v="217"/>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3"/>
    <x v="2"/>
    <x v="2"/>
    <x v="2"/>
    <x v="0"/>
    <x v="0"/>
    <x v="0"/>
    <x v="0"/>
    <x v="8"/>
    <x v="16"/>
    <x v="0"/>
    <x v="11"/>
    <x v="3"/>
    <x v="0"/>
    <x v="0"/>
    <n v="11628"/>
    <n v="1938"/>
    <n v="2420"/>
    <n v="2345"/>
    <n v="3467"/>
    <n v="3467"/>
    <x v="0"/>
    <x v="0"/>
    <x v="0"/>
    <x v="0"/>
    <x v="0"/>
    <x v="218"/>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3"/>
    <x v="2"/>
    <x v="2"/>
    <x v="2"/>
    <x v="0"/>
    <x v="0"/>
    <x v="0"/>
    <x v="0"/>
    <x v="15"/>
    <x v="35"/>
    <x v="0"/>
    <x v="11"/>
    <x v="3"/>
    <x v="0"/>
    <x v="0"/>
    <n v="1920"/>
    <n v="320"/>
    <n v="400"/>
    <n v="387"/>
    <n v="573"/>
    <n v="573"/>
    <x v="0"/>
    <x v="0"/>
    <x v="0"/>
    <x v="0"/>
    <x v="0"/>
    <x v="219"/>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3"/>
    <x v="2"/>
    <x v="2"/>
    <x v="2"/>
    <x v="0"/>
    <x v="0"/>
    <x v="0"/>
    <x v="0"/>
    <x v="8"/>
    <x v="16"/>
    <x v="0"/>
    <x v="11"/>
    <x v="8"/>
    <x v="0"/>
    <x v="0"/>
    <n v="9162"/>
    <n v="1527"/>
    <n v="1907"/>
    <n v="1848"/>
    <n v="2732"/>
    <n v="2732"/>
    <x v="0"/>
    <x v="0"/>
    <x v="0"/>
    <x v="0"/>
    <x v="0"/>
    <x v="220"/>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3"/>
    <x v="0"/>
    <x v="2"/>
    <x v="2"/>
    <x v="0"/>
    <x v="0"/>
    <x v="0"/>
    <x v="0"/>
    <x v="8"/>
    <x v="16"/>
    <x v="0"/>
    <x v="11"/>
    <x v="3"/>
    <x v="0"/>
    <x v="0"/>
    <n v="636"/>
    <n v="106"/>
    <n v="132"/>
    <n v="128"/>
    <n v="190"/>
    <n v="190"/>
    <x v="0"/>
    <x v="0"/>
    <x v="0"/>
    <x v="0"/>
    <x v="0"/>
    <x v="221"/>
    <x v="0"/>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3"/>
    <x v="0"/>
    <x v="2"/>
    <x v="2"/>
    <x v="0"/>
    <x v="0"/>
    <x v="0"/>
    <x v="0"/>
    <x v="8"/>
    <x v="16"/>
    <x v="0"/>
    <x v="11"/>
    <x v="8"/>
    <x v="0"/>
    <x v="0"/>
    <n v="3000"/>
    <n v="500"/>
    <n v="624"/>
    <n v="605"/>
    <n v="895"/>
    <n v="895"/>
    <x v="0"/>
    <x v="0"/>
    <x v="0"/>
    <x v="0"/>
    <x v="0"/>
    <x v="222"/>
    <x v="0"/>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3"/>
    <x v="2"/>
    <x v="2"/>
    <x v="2"/>
    <x v="0"/>
    <x v="0"/>
    <x v="0"/>
    <x v="0"/>
    <x v="1"/>
    <x v="1"/>
    <x v="0"/>
    <x v="11"/>
    <x v="3"/>
    <x v="0"/>
    <x v="0"/>
    <n v="1200"/>
    <n v="200"/>
    <n v="250"/>
    <n v="242"/>
    <n v="358"/>
    <n v="358"/>
    <x v="0"/>
    <x v="0"/>
    <x v="0"/>
    <x v="0"/>
    <x v="0"/>
    <x v="223"/>
    <x v="1"/>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3"/>
    <x v="2"/>
    <x v="2"/>
    <x v="2"/>
    <x v="0"/>
    <x v="0"/>
    <x v="0"/>
    <x v="0"/>
    <x v="1"/>
    <x v="1"/>
    <x v="0"/>
    <x v="11"/>
    <x v="8"/>
    <x v="0"/>
    <x v="0"/>
    <n v="840"/>
    <n v="140"/>
    <n v="175"/>
    <n v="169"/>
    <n v="250"/>
    <n v="250"/>
    <x v="0"/>
    <x v="0"/>
    <x v="0"/>
    <x v="0"/>
    <x v="0"/>
    <x v="224"/>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3"/>
    <x v="2"/>
    <x v="2"/>
    <x v="2"/>
    <x v="0"/>
    <x v="0"/>
    <x v="0"/>
    <x v="0"/>
    <x v="1"/>
    <x v="1"/>
    <x v="0"/>
    <x v="11"/>
    <x v="3"/>
    <x v="0"/>
    <x v="0"/>
    <n v="1800"/>
    <n v="300"/>
    <n v="375"/>
    <n v="363"/>
    <n v="537"/>
    <n v="537"/>
    <x v="0"/>
    <x v="0"/>
    <x v="0"/>
    <x v="0"/>
    <x v="0"/>
    <x v="225"/>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3"/>
    <x v="2"/>
    <x v="2"/>
    <x v="2"/>
    <x v="0"/>
    <x v="0"/>
    <x v="0"/>
    <x v="0"/>
    <x v="12"/>
    <x v="24"/>
    <x v="0"/>
    <x v="11"/>
    <x v="8"/>
    <x v="0"/>
    <x v="0"/>
    <n v="900"/>
    <n v="150"/>
    <n v="187"/>
    <n v="182"/>
    <n v="268"/>
    <n v="268"/>
    <x v="0"/>
    <x v="0"/>
    <x v="0"/>
    <x v="0"/>
    <x v="0"/>
    <x v="226"/>
    <x v="1"/>
  </r>
  <r>
    <s v="Shelter/ NFI"/>
    <s v="UNHCR "/>
    <s v="UNHCR "/>
    <s v="NFI kits "/>
    <s v="NFI distribution for flood response"/>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1"/>
    <x v="3"/>
    <x v="2"/>
    <x v="2"/>
    <x v="2"/>
    <x v="0"/>
    <x v="0"/>
    <x v="0"/>
    <x v="0"/>
    <x v="12"/>
    <x v="24"/>
    <x v="0"/>
    <x v="11"/>
    <x v="3"/>
    <x v="0"/>
    <x v="0"/>
    <n v="600"/>
    <n v="100"/>
    <n v="125"/>
    <n v="121"/>
    <n v="179"/>
    <n v="179"/>
    <x v="0"/>
    <x v="0"/>
    <x v="0"/>
    <x v="0"/>
    <x v="0"/>
    <x v="227"/>
    <x v="1"/>
  </r>
  <r>
    <s v="Shelter/ NFI"/>
    <s v="UNHCR "/>
    <s v="UNHCR "/>
    <s v="NFI kits "/>
    <s v="UNHCR distributed 428 NFI kits to flooding effected HHs in 13 IDPs settlement in Bosaso."/>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1"/>
    <x v="3"/>
    <x v="2"/>
    <x v="2"/>
    <x v="2"/>
    <x v="0"/>
    <x v="0"/>
    <x v="0"/>
    <x v="0"/>
    <x v="14"/>
    <x v="34"/>
    <x v="0"/>
    <x v="11"/>
    <x v="8"/>
    <x v="0"/>
    <x v="0"/>
    <n v="2568"/>
    <n v="428"/>
    <n v="534"/>
    <n v="518"/>
    <n v="766"/>
    <n v="766"/>
    <x v="0"/>
    <x v="0"/>
    <x v="0"/>
    <x v="0"/>
    <x v="0"/>
    <x v="228"/>
    <x v="1"/>
  </r>
  <r>
    <s v="Shelter/ NFI"/>
    <s v="UNHCR "/>
    <s v="UNHCR "/>
    <s v="NFI kits "/>
    <s v="UNHCR distributed 1180 NFI kits to flooding effected HHs"/>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1"/>
    <x v="3"/>
    <x v="2"/>
    <x v="2"/>
    <x v="2"/>
    <x v="0"/>
    <x v="0"/>
    <x v="0"/>
    <x v="0"/>
    <x v="14"/>
    <x v="34"/>
    <x v="0"/>
    <x v="4"/>
    <x v="3"/>
    <x v="0"/>
    <x v="0"/>
    <n v="7080"/>
    <n v="1180"/>
    <n v="1473"/>
    <n v="1428"/>
    <n v="2111"/>
    <n v="2111"/>
    <x v="0"/>
    <x v="0"/>
    <x v="0"/>
    <x v="0"/>
    <x v="0"/>
    <x v="229"/>
    <x v="1"/>
  </r>
  <r>
    <s v="Shelter/ NFI"/>
    <s v="UNHCR "/>
    <s v="UNHCR "/>
    <s v="NFI kits "/>
    <s v="UNHCR distributed 288 NFI kits to eviction HHs in Jawle IDPs settlements in Garowe-"/>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1"/>
    <x v="3"/>
    <x v="2"/>
    <x v="2"/>
    <x v="2"/>
    <x v="0"/>
    <x v="0"/>
    <x v="0"/>
    <x v="0"/>
    <x v="16"/>
    <x v="36"/>
    <x v="0"/>
    <x v="11"/>
    <x v="8"/>
    <x v="0"/>
    <x v="0"/>
    <n v="1728"/>
    <n v="288"/>
    <n v="360"/>
    <n v="349"/>
    <n v="515"/>
    <n v="515"/>
    <x v="0"/>
    <x v="0"/>
    <x v="0"/>
    <x v="0"/>
    <x v="0"/>
    <x v="230"/>
    <x v="1"/>
  </r>
  <r>
    <s v="Shelter/ NFI"/>
    <s v="UNHCR "/>
    <s v="UNHCR "/>
    <s v="NFI kits "/>
    <s v="UNHCR planned to distributed 20 NFI kits to refugee HHs in Qardho, Karkaar region"/>
    <s v="Unknown"/>
    <s v="in-kind"/>
    <m/>
    <m/>
    <m/>
    <m/>
    <m/>
    <s v="Bari"/>
    <s v="Qardho"/>
    <s v="Qardho - NC-3909-M24-003"/>
    <m/>
    <s v="Mixed"/>
    <s v="completed"/>
    <s v="1 day"/>
    <d v="2019-11-05T00:00:00"/>
    <d v="2019-11-05T00:00:00"/>
    <n v="9.5069400000000002"/>
    <n v="49.086078999999998"/>
    <s v="Newly Displaced"/>
    <n v="120"/>
    <n v="120"/>
    <n v="20"/>
    <n v="24"/>
    <n v="25"/>
    <n v="35"/>
    <n v="36"/>
    <s v="Flood"/>
    <m/>
    <m/>
    <m/>
    <m/>
    <m/>
    <m/>
    <m/>
    <m/>
    <x v="1"/>
    <x v="3"/>
    <x v="2"/>
    <x v="2"/>
    <x v="2"/>
    <x v="0"/>
    <x v="0"/>
    <x v="1"/>
    <x v="0"/>
    <x v="14"/>
    <x v="37"/>
    <x v="0"/>
    <x v="11"/>
    <x v="8"/>
    <x v="0"/>
    <x v="0"/>
    <n v="120"/>
    <n v="20"/>
    <n v="25"/>
    <n v="24"/>
    <n v="36"/>
    <n v="36"/>
    <x v="0"/>
    <x v="0"/>
    <x v="0"/>
    <x v="0"/>
    <x v="0"/>
    <x v="231"/>
    <x v="1"/>
  </r>
  <r>
    <s v="Shelter/ NFI"/>
    <s v="UNHCR "/>
    <s v="UNHCR "/>
    <s v="NFI kits "/>
    <s v="UNHCR planned to distributed 20 NFI kits to refugee HHs in Qardho, Karkaar region"/>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1"/>
    <x v="3"/>
    <x v="2"/>
    <x v="2"/>
    <x v="2"/>
    <x v="0"/>
    <x v="0"/>
    <x v="1"/>
    <x v="0"/>
    <x v="14"/>
    <x v="37"/>
    <x v="0"/>
    <x v="11"/>
    <x v="3"/>
    <x v="0"/>
    <x v="0"/>
    <n v="1200"/>
    <n v="200"/>
    <n v="250"/>
    <n v="242"/>
    <n v="358"/>
    <n v="358"/>
    <x v="0"/>
    <x v="0"/>
    <x v="0"/>
    <x v="0"/>
    <x v="0"/>
    <x v="232"/>
    <x v="1"/>
  </r>
  <r>
    <s v="Shelter/ NFI"/>
    <s v="UNHCR "/>
    <s v="UNHCR "/>
    <s v="NFI kits "/>
    <s v="UNHCR distributed 2400 NFI kits to flooding effected HHs in Galkayo north and south IDPs, in Mudug region"/>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1"/>
    <x v="3"/>
    <x v="2"/>
    <x v="2"/>
    <x v="2"/>
    <x v="0"/>
    <x v="0"/>
    <x v="0"/>
    <x v="0"/>
    <x v="13"/>
    <x v="27"/>
    <x v="0"/>
    <x v="11"/>
    <x v="8"/>
    <x v="0"/>
    <x v="0"/>
    <n v="14400"/>
    <n v="2400"/>
    <n v="2997"/>
    <n v="2905"/>
    <n v="4294"/>
    <n v="4294"/>
    <x v="0"/>
    <x v="0"/>
    <x v="0"/>
    <x v="0"/>
    <x v="0"/>
    <x v="233"/>
    <x v="1"/>
  </r>
  <r>
    <s v="Shelter/ NFI"/>
    <s v="ACTED"/>
    <s v="ACTED"/>
    <s v="Emergency shelter"/>
    <s v="Distribuition of ESK"/>
    <s v="OFDA"/>
    <s v="in-kind"/>
    <m/>
    <m/>
    <m/>
    <m/>
    <m/>
    <s v="Bay"/>
    <s v="Baidoa"/>
    <s v="Baidoa - NA-3802-X04-001"/>
    <s v="Abal 3"/>
    <s v="Urban"/>
    <s v="completed"/>
    <s v="12 months"/>
    <d v="2019-09-01T00:00:00"/>
    <d v="2020-03-31T00:00:00"/>
    <n v="3.1171799999999998"/>
    <n v="43.646900000000002"/>
    <s v="Newly Displaced"/>
    <n v="240"/>
    <n v="240"/>
    <n v="40"/>
    <n v="48"/>
    <n v="36"/>
    <n v="84"/>
    <n v="72"/>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
    <x v="2"/>
    <x v="12"/>
    <x v="1"/>
    <x v="0"/>
    <n v="240"/>
    <n v="40"/>
    <n v="36"/>
    <n v="48"/>
    <n v="72"/>
    <n v="72"/>
    <x v="1"/>
    <x v="1"/>
    <x v="1"/>
    <x v="1"/>
    <x v="1"/>
    <x v="233"/>
    <x v="0"/>
  </r>
  <r>
    <s v="Shelter/ NFI"/>
    <s v="ACTED"/>
    <s v="ACTED"/>
    <s v="Emergency shelter"/>
    <s v="Distribuition of ESK"/>
    <s v="OFDA"/>
    <s v="in-kind"/>
    <m/>
    <m/>
    <m/>
    <m/>
    <m/>
    <s v="Bay"/>
    <s v="Baidoa"/>
    <s v="Baidoa - NA-3802-X04-001"/>
    <s v="Arshaan"/>
    <s v="Urban"/>
    <s v="completed"/>
    <s v="12 months"/>
    <d v="2019-09-01T00:00:00"/>
    <d v="2020-03-31T00:00:00"/>
    <n v="3.1171799999999998"/>
    <n v="43.646900000000002"/>
    <s v="Newly Displaced"/>
    <n v="240"/>
    <n v="240"/>
    <n v="40"/>
    <n v="48"/>
    <n v="36"/>
    <n v="84"/>
    <n v="72"/>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
    <x v="2"/>
    <x v="12"/>
    <x v="1"/>
    <x v="0"/>
    <n v="240"/>
    <n v="40"/>
    <n v="36"/>
    <n v="48"/>
    <n v="72"/>
    <n v="72"/>
    <x v="1"/>
    <x v="1"/>
    <x v="1"/>
    <x v="1"/>
    <x v="1"/>
    <x v="233"/>
    <x v="0"/>
  </r>
  <r>
    <s v="Shelter/ NFI"/>
    <s v="ACTED"/>
    <s v="ACTED"/>
    <s v="Emergency shelter"/>
    <s v="Distribuition of ESK"/>
    <s v="OFDA"/>
    <s v="in-kind"/>
    <m/>
    <m/>
    <m/>
    <m/>
    <m/>
    <s v="Bay"/>
    <s v="Baidoa"/>
    <s v="Baidoa - NA-3802-X04-001"/>
    <s v="Abal 3"/>
    <s v="Urban"/>
    <s v="completed"/>
    <s v=" 12 months"/>
    <d v="2019-09-01T00:00:00"/>
    <d v="2020-02-20T00:00:00"/>
    <n v="3.1171799999999998"/>
    <n v="43.646900000000002"/>
    <s v="Newly Displaced"/>
    <n v="240"/>
    <n v="240"/>
    <n v="40"/>
    <n v="48"/>
    <n v="36"/>
    <n v="84"/>
    <n v="72"/>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
    <x v="2"/>
    <x v="13"/>
    <x v="1"/>
    <x v="0"/>
    <n v="240"/>
    <n v="40"/>
    <n v="36"/>
    <n v="48"/>
    <n v="72"/>
    <n v="72"/>
    <x v="1"/>
    <x v="1"/>
    <x v="2"/>
    <x v="1"/>
    <x v="1"/>
    <x v="233"/>
    <x v="0"/>
  </r>
  <r>
    <s v="Shelter/ NFI"/>
    <s v="ACTED"/>
    <s v="ACTED"/>
    <s v="Emergency shelter"/>
    <s v="Distribution of ESKs "/>
    <s v="OFDA"/>
    <s v="in-kind"/>
    <m/>
    <m/>
    <m/>
    <m/>
    <m/>
    <s v="Bay"/>
    <s v="Baidoa"/>
    <s v="Baidoa - NA-3802-X04-001"/>
    <s v="Arshaan"/>
    <s v="Urban"/>
    <s v="completed"/>
    <s v=" 12 months"/>
    <d v="2019-09-01T00:00:00"/>
    <d v="2020-02-20T00:00:00"/>
    <n v="3.1171799999999998"/>
    <n v="43.646900000000002"/>
    <s v="Newly Displaced"/>
    <n v="240"/>
    <n v="240"/>
    <n v="40"/>
    <n v="48"/>
    <n v="36"/>
    <n v="84"/>
    <n v="72"/>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
    <x v="2"/>
    <x v="13"/>
    <x v="1"/>
    <x v="0"/>
    <n v="240"/>
    <n v="40"/>
    <n v="36"/>
    <n v="48"/>
    <n v="72"/>
    <n v="72"/>
    <x v="1"/>
    <x v="1"/>
    <x v="2"/>
    <x v="1"/>
    <x v="1"/>
    <x v="233"/>
    <x v="0"/>
  </r>
  <r>
    <s v="Shelter/ NFI"/>
    <s v="ACTED"/>
    <s v="ACTED"/>
    <s v="Emergency shelter"/>
    <s v="Distribution of ESKs "/>
    <s v="OFDA"/>
    <s v="in-kind"/>
    <m/>
    <m/>
    <m/>
    <m/>
    <m/>
    <s v="Bay"/>
    <s v="Baidoa"/>
    <s v="Baidoa - NA-3802-X04-001"/>
    <s v="Faturahman"/>
    <s v="Urban"/>
    <s v="completed"/>
    <s v=" 12 months"/>
    <d v="2019-09-01T00:00:00"/>
    <d v="2020-02-20T00:00:00"/>
    <n v="3.1171799999999998"/>
    <n v="43.646900000000002"/>
    <s v="Newly Displaced"/>
    <n v="360"/>
    <n v="360"/>
    <n v="60"/>
    <n v="72"/>
    <n v="54"/>
    <n v="125.999999999999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
    <x v="2"/>
    <x v="13"/>
    <x v="1"/>
    <x v="0"/>
    <n v="360"/>
    <n v="60"/>
    <n v="54"/>
    <n v="72"/>
    <n v="108"/>
    <n v="108"/>
    <x v="1"/>
    <x v="1"/>
    <x v="2"/>
    <x v="1"/>
    <x v="1"/>
    <x v="233"/>
    <x v="0"/>
  </r>
  <r>
    <s v="Shelter/ NFI"/>
    <s v="ACTED"/>
    <s v="ACTED"/>
    <s v="Emergency shelter"/>
    <s v="Distribution of ESKs "/>
    <s v="OFDA"/>
    <s v="in-kind"/>
    <m/>
    <m/>
    <m/>
    <m/>
    <m/>
    <s v="Bay"/>
    <s v="Baidoa"/>
    <s v="Baidoa - NA-3802-X04-001"/>
    <s v="Jubada Dhaxe"/>
    <s v="Urban"/>
    <s v="completed"/>
    <s v=" 12 months"/>
    <d v="2019-09-01T00:00:00"/>
    <d v="2020-02-20T00:00:00"/>
    <n v="3.1171799999999998"/>
    <n v="43.646900000000002"/>
    <s v="Newly Displaced"/>
    <n v="300"/>
    <n v="300"/>
    <n v="50"/>
    <n v="60"/>
    <n v="45"/>
    <n v="105"/>
    <n v="90"/>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4"/>
    <x v="2"/>
    <x v="13"/>
    <x v="1"/>
    <x v="0"/>
    <n v="300"/>
    <n v="50"/>
    <n v="45"/>
    <n v="60"/>
    <n v="90"/>
    <n v="90"/>
    <x v="1"/>
    <x v="1"/>
    <x v="2"/>
    <x v="1"/>
    <x v="1"/>
    <x v="233"/>
    <x v="0"/>
  </r>
  <r>
    <s v="Shelter/ NFI"/>
    <s v="ACTED"/>
    <s v="ACTED"/>
    <s v="Emergency shelter"/>
    <s v="Distribuition of ESK"/>
    <s v="OFDA"/>
    <s v="in-kind"/>
    <m/>
    <m/>
    <m/>
    <m/>
    <m/>
    <s v="Bay"/>
    <s v="Baidoa"/>
    <s v="Baidoa - NA-3802-X04-001"/>
    <s v="Mogar Arow"/>
    <s v="Urban"/>
    <s v="completed"/>
    <s v=" 12 months"/>
    <d v="2019-09-01T00:00:00"/>
    <d v="2020-02-20T00:00:00"/>
    <n v="3.1171799999999998"/>
    <n v="43.646900000000002"/>
    <s v="Newly Displaced"/>
    <n v="180"/>
    <n v="180"/>
    <n v="30"/>
    <n v="36"/>
    <n v="27"/>
    <n v="62.999999999999993"/>
    <n v="54"/>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5"/>
    <x v="2"/>
    <x v="13"/>
    <x v="1"/>
    <x v="0"/>
    <n v="180"/>
    <n v="30"/>
    <n v="27"/>
    <n v="36"/>
    <n v="54"/>
    <n v="54"/>
    <x v="1"/>
    <x v="1"/>
    <x v="2"/>
    <x v="1"/>
    <x v="1"/>
    <x v="233"/>
    <x v="0"/>
  </r>
  <r>
    <s v="Shelter/ NFI"/>
    <s v="ACTED"/>
    <s v="ACTED"/>
    <s v="Emergency shelter"/>
    <s v="Distribuition of ESK"/>
    <s v="OFDA"/>
    <s v="in-kind"/>
    <m/>
    <m/>
    <m/>
    <m/>
    <m/>
    <s v="Bay"/>
    <s v="Baidoa"/>
    <s v="Baidoa - NA-3802-X04-001"/>
    <s v="Oomane"/>
    <s v="Urban"/>
    <s v="completed"/>
    <s v=" 12 months"/>
    <d v="2019-09-01T00:00:00"/>
    <d v="2020-02-20T00:00:00"/>
    <n v="3.1171799999999998"/>
    <n v="43.646900000000002"/>
    <s v="Newly Displaced"/>
    <n v="240"/>
    <n v="240"/>
    <n v="40"/>
    <n v="48"/>
    <n v="36"/>
    <n v="84"/>
    <n v="72"/>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6"/>
    <x v="2"/>
    <x v="13"/>
    <x v="1"/>
    <x v="0"/>
    <n v="240"/>
    <n v="40"/>
    <n v="36"/>
    <n v="48"/>
    <n v="72"/>
    <n v="72"/>
    <x v="1"/>
    <x v="1"/>
    <x v="2"/>
    <x v="1"/>
    <x v="1"/>
    <x v="233"/>
    <x v="0"/>
  </r>
  <r>
    <s v="Shelter/ NFI"/>
    <s v="ACTED"/>
    <s v="ACTED"/>
    <s v="Emergency shelter"/>
    <s v="Distribuition of ESK"/>
    <s v="OFDA"/>
    <s v="in-kind"/>
    <m/>
    <m/>
    <m/>
    <m/>
    <m/>
    <s v="Bay"/>
    <s v="Baidoa"/>
    <s v="Baidoa - NA-3802-X04-001"/>
    <s v="Waberi 2"/>
    <s v="Urban"/>
    <s v="completed"/>
    <s v=" 12 months"/>
    <d v="2019-09-01T00:00:00"/>
    <d v="2020-02-20T00:00:00"/>
    <n v="3.1171799999999998"/>
    <n v="43.646900000000002"/>
    <s v="Newly Displaced"/>
    <n v="240"/>
    <n v="240"/>
    <n v="40"/>
    <n v="48"/>
    <n v="36"/>
    <n v="84"/>
    <n v="72"/>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7"/>
    <x v="2"/>
    <x v="13"/>
    <x v="1"/>
    <x v="0"/>
    <n v="240"/>
    <n v="40"/>
    <n v="36"/>
    <n v="48"/>
    <n v="72"/>
    <n v="72"/>
    <x v="1"/>
    <x v="1"/>
    <x v="2"/>
    <x v="1"/>
    <x v="1"/>
    <x v="233"/>
    <x v="0"/>
  </r>
  <r>
    <s v="Shelter/ NFI"/>
    <s v="ACTED"/>
    <s v="ACTED"/>
    <s v="NFI kits "/>
    <s v="Distribuition of NFI"/>
    <s v="OFDA"/>
    <s v="in-kind"/>
    <m/>
    <m/>
    <m/>
    <m/>
    <m/>
    <s v="Bay"/>
    <s v="Baidoa"/>
    <s v="Baqalley - NA-3801-T32-001"/>
    <s v="Barakaley"/>
    <s v="Urban"/>
    <s v="completed"/>
    <s v="12 months"/>
    <d v="2019-09-01T00:00:00"/>
    <d v="2020-03-31T00:00:00"/>
    <n v="3.2599200000000002"/>
    <n v="43.425559999999997"/>
    <s v="Newly Displaced"/>
    <n v="300"/>
    <n v="300"/>
    <n v="50"/>
    <n v="60"/>
    <n v="45"/>
    <n v="105"/>
    <n v="90"/>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8"/>
    <x v="2"/>
    <x v="12"/>
    <x v="1"/>
    <x v="0"/>
    <n v="300"/>
    <n v="50"/>
    <n v="45"/>
    <n v="60"/>
    <n v="90"/>
    <n v="90"/>
    <x v="1"/>
    <x v="1"/>
    <x v="3"/>
    <x v="1"/>
    <x v="1"/>
    <x v="233"/>
    <x v="1"/>
  </r>
  <r>
    <s v="Shelter/ NFI"/>
    <s v="ACTED"/>
    <s v="ACTED"/>
    <s v="NFI kits "/>
    <s v="Distribution of Extra NFI"/>
    <s v="OFDA"/>
    <s v="in-kind"/>
    <m/>
    <m/>
    <m/>
    <m/>
    <m/>
    <s v="Bay"/>
    <s v="Baidoa"/>
    <s v="Baqalley - NA-3801-T32-001"/>
    <s v="Barakaley"/>
    <s v="Urban"/>
    <s v="completed"/>
    <s v="12 months"/>
    <d v="2019-09-01T00:00:00"/>
    <d v="2020-03-31T00:00:00"/>
    <n v="3.2599200000000002"/>
    <n v="43.425559999999997"/>
    <s v="Newly Displaced"/>
    <n v="300"/>
    <n v="300"/>
    <n v="50"/>
    <n v="60"/>
    <n v="45"/>
    <n v="105"/>
    <n v="90"/>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8"/>
    <x v="2"/>
    <x v="12"/>
    <x v="1"/>
    <x v="0"/>
    <n v="300"/>
    <n v="50"/>
    <n v="45"/>
    <n v="60"/>
    <n v="90"/>
    <n v="90"/>
    <x v="1"/>
    <x v="1"/>
    <x v="3"/>
    <x v="1"/>
    <x v="1"/>
    <x v="233"/>
    <x v="1"/>
  </r>
  <r>
    <s v="Shelter/ NFI"/>
    <s v="ACTED"/>
    <s v="ACTED"/>
    <s v="NFI kits "/>
    <s v="Distribuition of NFI"/>
    <s v="OFDA"/>
    <s v="in-kind"/>
    <m/>
    <m/>
    <m/>
    <m/>
    <m/>
    <s v="Bay"/>
    <s v="Baidoa"/>
    <s v="Baidoa - NA-3802-X04-001"/>
    <s v="Barariye"/>
    <s v="Urban"/>
    <s v="completed"/>
    <s v="12 months"/>
    <d v="2019-09-01T00:00:00"/>
    <d v="2020-03-31T00:00:00"/>
    <n v="3.1171799999999998"/>
    <n v="43.646900000000002"/>
    <s v="Newly Displaced"/>
    <n v="180"/>
    <n v="180"/>
    <n v="30"/>
    <n v="36"/>
    <n v="27"/>
    <n v="62.999999999999993"/>
    <n v="54"/>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9"/>
    <x v="2"/>
    <x v="12"/>
    <x v="1"/>
    <x v="0"/>
    <n v="180"/>
    <n v="30"/>
    <n v="27"/>
    <n v="36"/>
    <n v="54"/>
    <n v="54"/>
    <x v="1"/>
    <x v="1"/>
    <x v="3"/>
    <x v="1"/>
    <x v="1"/>
    <x v="233"/>
    <x v="1"/>
  </r>
  <r>
    <s v="Shelter/ NFI"/>
    <s v="ACTED"/>
    <s v="ACTED"/>
    <s v="NFI kits "/>
    <s v="Distribution of Extra NFI"/>
    <s v="OFDA"/>
    <s v="in-kind"/>
    <m/>
    <m/>
    <m/>
    <m/>
    <m/>
    <s v="Bay"/>
    <s v="Baidoa"/>
    <s v="Baidoa - NA-3802-X04-001"/>
    <s v="Barariye"/>
    <s v="Urban"/>
    <s v="completed"/>
    <s v="12 months"/>
    <d v="2019-09-01T00:00:00"/>
    <d v="2020-03-31T00:00:00"/>
    <n v="3.1171799999999998"/>
    <n v="43.646900000000002"/>
    <s v="Newly Displaced"/>
    <n v="180"/>
    <n v="180"/>
    <n v="30"/>
    <n v="36"/>
    <n v="27"/>
    <n v="62.999999999999993"/>
    <n v="54"/>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9"/>
    <x v="2"/>
    <x v="12"/>
    <x v="1"/>
    <x v="0"/>
    <n v="180"/>
    <n v="30"/>
    <n v="27"/>
    <n v="36"/>
    <n v="54"/>
    <n v="54"/>
    <x v="1"/>
    <x v="1"/>
    <x v="3"/>
    <x v="1"/>
    <x v="1"/>
    <x v="233"/>
    <x v="1"/>
  </r>
  <r>
    <s v="Shelter/ NFI"/>
    <s v="ACTED"/>
    <s v="ACTED"/>
    <s v="NFI kits "/>
    <s v="Distribuition of NFI"/>
    <s v="OFDA"/>
    <s v="in-kind"/>
    <m/>
    <m/>
    <m/>
    <m/>
    <m/>
    <s v="Bay"/>
    <s v="Baidoa"/>
    <s v="Baidoa - NA-3802-X04-001"/>
    <s v="Barkadle"/>
    <s v="Urban"/>
    <s v="completed"/>
    <s v="12 months"/>
    <d v="2019-09-01T00:00:00"/>
    <d v="2020-03-31T00:00:00"/>
    <n v="3.1171799999999998"/>
    <n v="43.646900000000002"/>
    <s v="Newly Displaced"/>
    <n v="450"/>
    <n v="450"/>
    <n v="75"/>
    <n v="89"/>
    <n v="69"/>
    <n v="157"/>
    <n v="135"/>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450"/>
    <n v="75"/>
    <n v="69"/>
    <n v="89"/>
    <n v="135"/>
    <n v="135"/>
    <x v="1"/>
    <x v="1"/>
    <x v="3"/>
    <x v="1"/>
    <x v="1"/>
    <x v="233"/>
    <x v="1"/>
  </r>
  <r>
    <s v="Shelter/ NFI"/>
    <s v="ACTED"/>
    <s v="ACTED"/>
    <s v="NFI kits "/>
    <s v="Distribuition of NFI"/>
    <s v="OFDA"/>
    <s v="in-kind"/>
    <m/>
    <m/>
    <m/>
    <m/>
    <m/>
    <s v="Bay"/>
    <s v="Baidoa"/>
    <s v="Biyoley - NA-3801-Z33-007"/>
    <s v="Biyoley "/>
    <s v="Urban"/>
    <s v="completed"/>
    <s v="12 months"/>
    <d v="2019-09-01T00:00:00"/>
    <d v="2020-03-31T00:00:00"/>
    <n v="3.0385599999999999"/>
    <n v="43.478839999999998"/>
    <s v="Newly Displaced"/>
    <n v="240"/>
    <n v="240"/>
    <n v="40"/>
    <n v="48"/>
    <n v="36"/>
    <n v="84"/>
    <n v="72"/>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1"/>
    <x v="2"/>
    <x v="12"/>
    <x v="1"/>
    <x v="0"/>
    <n v="240"/>
    <n v="40"/>
    <n v="36"/>
    <n v="48"/>
    <n v="72"/>
    <n v="72"/>
    <x v="1"/>
    <x v="1"/>
    <x v="3"/>
    <x v="1"/>
    <x v="1"/>
    <x v="233"/>
    <x v="1"/>
  </r>
  <r>
    <s v="Shelter/ NFI"/>
    <s v="ACTED"/>
    <s v="ACTED"/>
    <s v="Emergency shelter"/>
    <s v="Distribuition of ESK"/>
    <s v="OFDA"/>
    <s v="in-kind"/>
    <m/>
    <m/>
    <m/>
    <m/>
    <m/>
    <s v="Bay"/>
    <s v="Baidoa"/>
    <s v="Biyoley - NA-3801-Z33-007"/>
    <s v="Biyoley "/>
    <s v="Urban"/>
    <s v="completed"/>
    <s v="12 months"/>
    <d v="2019-09-01T00:00:00"/>
    <d v="2020-03-31T00:00:00"/>
    <n v="3.0385599999999999"/>
    <n v="43.478839999999998"/>
    <s v="Newly Displaced"/>
    <n v="180"/>
    <n v="180"/>
    <n v="30"/>
    <n v="36"/>
    <n v="27"/>
    <n v="62.999999999999993"/>
    <n v="54"/>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1"/>
    <x v="2"/>
    <x v="12"/>
    <x v="1"/>
    <x v="0"/>
    <n v="180"/>
    <n v="30"/>
    <n v="27"/>
    <n v="36"/>
    <n v="54"/>
    <n v="54"/>
    <x v="1"/>
    <x v="1"/>
    <x v="1"/>
    <x v="1"/>
    <x v="1"/>
    <x v="233"/>
    <x v="0"/>
  </r>
  <r>
    <s v="Shelter/ NFI"/>
    <s v="ACTED"/>
    <s v="ACTED"/>
    <s v="Emergency shelter"/>
    <s v="Distribuition of ESK"/>
    <s v="OFDA"/>
    <s v="in-kind"/>
    <m/>
    <m/>
    <m/>
    <m/>
    <m/>
    <s v="Bay"/>
    <s v="Baidoa"/>
    <s v="Biyoley - NA-3801-Z33-007"/>
    <s v="Biyoley "/>
    <s v="Urban"/>
    <s v="completed"/>
    <s v=" 12 months"/>
    <d v="2019-09-01T00:00:00"/>
    <d v="2020-02-20T00:00:00"/>
    <n v="3.0385599999999999"/>
    <n v="43.478839999999998"/>
    <s v="Newly Displaced"/>
    <n v="180"/>
    <n v="180"/>
    <n v="30"/>
    <n v="36"/>
    <n v="27"/>
    <n v="62.999999999999993"/>
    <n v="54"/>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1"/>
    <x v="2"/>
    <x v="13"/>
    <x v="1"/>
    <x v="0"/>
    <n v="180"/>
    <n v="30"/>
    <n v="27"/>
    <n v="36"/>
    <n v="54"/>
    <n v="54"/>
    <x v="1"/>
    <x v="1"/>
    <x v="2"/>
    <x v="1"/>
    <x v="1"/>
    <x v="233"/>
    <x v="0"/>
  </r>
  <r>
    <s v="Shelter/ NFI"/>
    <s v="ACTED"/>
    <s v="ACTED"/>
    <s v="NFI kits "/>
    <s v="Distribuition of NFI"/>
    <s v="OFDA"/>
    <s v="in-kind"/>
    <m/>
    <m/>
    <m/>
    <m/>
    <m/>
    <s v="Bay"/>
    <s v="Baidoa"/>
    <s v="Baidoa - NA-3802-X04-001"/>
    <s v="Dolandoole 3"/>
    <s v="Urban"/>
    <s v="completed"/>
    <s v="12 months"/>
    <d v="2019-09-01T00:00:00"/>
    <d v="2020-03-31T00:00:00"/>
    <n v="3.1171799999999998"/>
    <n v="43.646900000000002"/>
    <s v="Newly Displaced"/>
    <n v="360"/>
    <n v="360"/>
    <n v="60"/>
    <n v="72"/>
    <n v="54"/>
    <n v="125.99999999999999"/>
    <n v="108"/>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2"/>
    <x v="2"/>
    <x v="12"/>
    <x v="1"/>
    <x v="0"/>
    <n v="360"/>
    <n v="60"/>
    <n v="54"/>
    <n v="72"/>
    <n v="108"/>
    <n v="108"/>
    <x v="1"/>
    <x v="1"/>
    <x v="3"/>
    <x v="1"/>
    <x v="1"/>
    <x v="233"/>
    <x v="1"/>
  </r>
  <r>
    <s v="Shelter/ NFI"/>
    <s v="ACTED"/>
    <s v="ACTED"/>
    <s v="NFI kits "/>
    <s v="Distribution of Extra NFI"/>
    <s v="OFDA"/>
    <s v="in-kind"/>
    <m/>
    <m/>
    <m/>
    <m/>
    <m/>
    <s v="Bay"/>
    <s v="Baidoa"/>
    <s v="Baidoa - NA-3802-X04-001"/>
    <s v="Dolandoole 3"/>
    <s v="Urban"/>
    <s v="completed"/>
    <s v="12 months"/>
    <d v="2019-09-01T00:00:00"/>
    <d v="2020-03-31T00:00:00"/>
    <n v="3.1171799999999998"/>
    <n v="43.646900000000002"/>
    <s v="Newly Displaced"/>
    <n v="360"/>
    <n v="360"/>
    <n v="60"/>
    <n v="72"/>
    <n v="54"/>
    <n v="125.99999999999999"/>
    <n v="108"/>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2"/>
    <x v="2"/>
    <x v="12"/>
    <x v="1"/>
    <x v="0"/>
    <n v="360"/>
    <n v="60"/>
    <n v="54"/>
    <n v="72"/>
    <n v="108"/>
    <n v="108"/>
    <x v="1"/>
    <x v="1"/>
    <x v="3"/>
    <x v="1"/>
    <x v="1"/>
    <x v="233"/>
    <x v="1"/>
  </r>
  <r>
    <s v="Shelter/ NFI"/>
    <s v="ACTED"/>
    <s v="ACTED"/>
    <s v="NFI kits "/>
    <s v="Distribuition of NFI"/>
    <s v="OFDA"/>
    <s v="in-kind"/>
    <m/>
    <m/>
    <m/>
    <m/>
    <m/>
    <s v="Bay"/>
    <s v="Baidoa"/>
    <s v="Baidoa - NA-3802-X04-001"/>
    <s v="Doodey"/>
    <s v="Urban"/>
    <s v="completed"/>
    <s v="12 months"/>
    <d v="2019-09-01T00:00:00"/>
    <d v="2020-03-31T00:00:00"/>
    <n v="3.1171799999999998"/>
    <n v="43.646900000000002"/>
    <s v="Newly Displaced"/>
    <n v="450"/>
    <n v="450"/>
    <n v="75"/>
    <n v="89"/>
    <n v="69"/>
    <n v="157"/>
    <n v="135"/>
    <s v="Drought"/>
    <s v="Distribution of  NFI-Compl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50"/>
    <n v="75"/>
    <n v="69"/>
    <n v="89"/>
    <n v="135"/>
    <n v="135"/>
    <x v="1"/>
    <x v="1"/>
    <x v="3"/>
    <x v="1"/>
    <x v="1"/>
    <x v="233"/>
    <x v="1"/>
  </r>
  <r>
    <s v="Shelter/ NFI"/>
    <s v="ACTED"/>
    <s v="ACTED"/>
    <s v="Emergency shelter"/>
    <s v="Distribution of ESKs "/>
    <s v="OFDA"/>
    <s v="in-kind"/>
    <m/>
    <m/>
    <m/>
    <m/>
    <m/>
    <s v="Bay"/>
    <s v="Baidoa"/>
    <s v="Dugsiilow - NA-3802-N02-002"/>
    <s v="Dugsilow"/>
    <s v="Urban"/>
    <s v="completed"/>
    <s v=" 12 months"/>
    <d v="2019-09-01T00:00:00"/>
    <d v="2020-02-20T00:00:00"/>
    <n v="3.46834"/>
    <n v="43.576259999999998"/>
    <s v="Newly Displaced"/>
    <n v="180"/>
    <n v="180"/>
    <n v="30"/>
    <n v="36"/>
    <n v="27"/>
    <n v="62.999999999999993"/>
    <n v="54"/>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4"/>
    <x v="2"/>
    <x v="13"/>
    <x v="1"/>
    <x v="0"/>
    <n v="180"/>
    <n v="30"/>
    <n v="27"/>
    <n v="36"/>
    <n v="54"/>
    <n v="54"/>
    <x v="1"/>
    <x v="1"/>
    <x v="2"/>
    <x v="1"/>
    <x v="1"/>
    <x v="233"/>
    <x v="0"/>
  </r>
  <r>
    <s v="Shelter/ NFI"/>
    <s v="ACTED"/>
    <s v="ACTED"/>
    <s v="NFI kits "/>
    <s v="Distribuition of NFI"/>
    <s v="OFDA"/>
    <s v="in-kind"/>
    <m/>
    <m/>
    <m/>
    <m/>
    <m/>
    <s v="Bay"/>
    <s v="Baidoa"/>
    <s v="Dugsiilow - NA-3802-N02-002"/>
    <s v="Dugsilow"/>
    <s v="Urban"/>
    <s v="completed"/>
    <s v="12 months"/>
    <d v="2019-09-01T00:00:00"/>
    <d v="2020-03-31T00:00:00"/>
    <n v="3.46834"/>
    <n v="43.576259999999998"/>
    <s v="Newly Displaced"/>
    <n v="360"/>
    <n v="360"/>
    <n v="60"/>
    <n v="72"/>
    <n v="54"/>
    <n v="125.99999999999999"/>
    <n v="108"/>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4"/>
    <x v="2"/>
    <x v="12"/>
    <x v="1"/>
    <x v="0"/>
    <n v="360"/>
    <n v="60"/>
    <n v="54"/>
    <n v="72"/>
    <n v="108"/>
    <n v="108"/>
    <x v="1"/>
    <x v="1"/>
    <x v="3"/>
    <x v="1"/>
    <x v="1"/>
    <x v="233"/>
    <x v="1"/>
  </r>
  <r>
    <s v="Shelter/ NFI"/>
    <s v="ACTED"/>
    <s v="ACTED"/>
    <s v="Emergency shelter"/>
    <s v="Distribuition of ESK"/>
    <s v="OFDA"/>
    <s v="in-kind"/>
    <m/>
    <m/>
    <m/>
    <m/>
    <m/>
    <s v="Bay"/>
    <s v="Baidoa"/>
    <s v="Dugsiilow - NA-3802-N02-002"/>
    <s v="Dugsilow"/>
    <s v="Urban"/>
    <s v="completed"/>
    <s v="12 months"/>
    <d v="2019-09-01T00:00:00"/>
    <d v="2020-03-31T00:00:00"/>
    <n v="3.46834"/>
    <n v="43.576259999999998"/>
    <s v="Newly Displaced"/>
    <n v="180"/>
    <n v="180"/>
    <n v="30"/>
    <n v="36"/>
    <n v="27"/>
    <n v="62.999999999999993"/>
    <n v="54"/>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4"/>
    <x v="2"/>
    <x v="12"/>
    <x v="1"/>
    <x v="0"/>
    <n v="180"/>
    <n v="30"/>
    <n v="27"/>
    <n v="36"/>
    <n v="54"/>
    <n v="54"/>
    <x v="1"/>
    <x v="1"/>
    <x v="1"/>
    <x v="1"/>
    <x v="1"/>
    <x v="233"/>
    <x v="0"/>
  </r>
  <r>
    <s v="Shelter/ NFI"/>
    <s v="ACTED"/>
    <s v="ACTED"/>
    <s v="NFI kits "/>
    <s v="Distribuition of NFI"/>
    <s v="OFDA"/>
    <s v="in-kind"/>
    <m/>
    <m/>
    <m/>
    <m/>
    <m/>
    <s v="Bay"/>
    <s v="Baidoa"/>
    <s v="Dusta - NA-3805-A30-003"/>
    <s v="Duste"/>
    <s v="Urban"/>
    <s v="completed"/>
    <s v="12 months"/>
    <d v="2019-09-01T00:00:00"/>
    <d v="2020-03-31T00:00:00"/>
    <n v="2.9673400000000001"/>
    <n v="43.338130999999997"/>
    <s v="Newly Displaced"/>
    <n v="420"/>
    <n v="420"/>
    <n v="70"/>
    <n v="84"/>
    <n v="63"/>
    <n v="147"/>
    <n v="126"/>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5"/>
    <x v="2"/>
    <x v="12"/>
    <x v="1"/>
    <x v="0"/>
    <n v="420"/>
    <n v="70"/>
    <n v="63"/>
    <n v="84"/>
    <n v="126"/>
    <n v="126"/>
    <x v="1"/>
    <x v="1"/>
    <x v="3"/>
    <x v="1"/>
    <x v="1"/>
    <x v="233"/>
    <x v="1"/>
  </r>
  <r>
    <s v="Shelter/ NFI"/>
    <s v="ACTED"/>
    <s v="ACTED"/>
    <s v="NFI kits "/>
    <s v="Distribution of Extra NFI"/>
    <s v="OFDA"/>
    <s v="in-kind"/>
    <m/>
    <m/>
    <m/>
    <m/>
    <m/>
    <s v="Bay"/>
    <s v="Baidoa"/>
    <s v="Dusta - NA-3805-A30-003"/>
    <s v="Duste"/>
    <s v="Urban"/>
    <s v="completed"/>
    <s v="12 months"/>
    <d v="2019-09-01T00:00:00"/>
    <d v="2020-03-31T00:00:00"/>
    <n v="2.9673400000000001"/>
    <n v="43.338130999999997"/>
    <s v="Newly Displaced"/>
    <n v="420"/>
    <n v="420"/>
    <n v="70"/>
    <n v="84"/>
    <n v="63"/>
    <n v="147"/>
    <n v="126"/>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5"/>
    <x v="2"/>
    <x v="12"/>
    <x v="1"/>
    <x v="0"/>
    <n v="420"/>
    <n v="70"/>
    <n v="63"/>
    <n v="84"/>
    <n v="126"/>
    <n v="126"/>
    <x v="1"/>
    <x v="1"/>
    <x v="3"/>
    <x v="1"/>
    <x v="1"/>
    <x v="233"/>
    <x v="1"/>
  </r>
  <r>
    <s v="Shelter/ NFI"/>
    <s v="ACTED"/>
    <s v="ACTED"/>
    <s v="Emergency shelter"/>
    <s v="Distribuition of ESK"/>
    <s v="OFDA"/>
    <s v="in-kind"/>
    <m/>
    <m/>
    <m/>
    <m/>
    <m/>
    <s v="Bay"/>
    <s v="Baidoa"/>
    <s v="Baidoa - NA-3802-X04-001"/>
    <s v="Faturahman"/>
    <s v="Urban"/>
    <s v="completed"/>
    <s v="12 months"/>
    <d v="2019-09-01T00:00:00"/>
    <d v="2020-03-31T00:00:00"/>
    <n v="3.1171799999999998"/>
    <n v="43.646900000000002"/>
    <s v="Newly Displaced"/>
    <n v="360"/>
    <n v="360"/>
    <n v="60"/>
    <n v="72"/>
    <n v="54"/>
    <n v="125.999999999999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
    <x v="2"/>
    <x v="12"/>
    <x v="1"/>
    <x v="0"/>
    <n v="360"/>
    <n v="60"/>
    <n v="54"/>
    <n v="72"/>
    <n v="108"/>
    <n v="108"/>
    <x v="1"/>
    <x v="1"/>
    <x v="1"/>
    <x v="1"/>
    <x v="1"/>
    <x v="233"/>
    <x v="0"/>
  </r>
  <r>
    <s v="Shelter/ NFI"/>
    <s v="ACTED"/>
    <s v="ACTED"/>
    <s v="NFI kits "/>
    <s v="Distribuition of NFI"/>
    <s v="OFDA"/>
    <s v="in-kind"/>
    <m/>
    <m/>
    <m/>
    <m/>
    <m/>
    <s v="Bay"/>
    <s v="Baidoa"/>
    <s v="Garas-Goof - NA-3802-W02-006"/>
    <s v="Garas goof"/>
    <s v="Urban"/>
    <s v="completed"/>
    <s v="12 months"/>
    <d v="2019-09-01T00:00:00"/>
    <d v="2020-03-31T00:00:00"/>
    <n v="3.1490100000000001"/>
    <n v="43.568199999999997"/>
    <s v="Newly Displaced"/>
    <n v="420"/>
    <n v="420"/>
    <n v="70"/>
    <n v="84"/>
    <n v="63"/>
    <n v="147"/>
    <n v="126"/>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6"/>
    <x v="2"/>
    <x v="12"/>
    <x v="1"/>
    <x v="0"/>
    <n v="420"/>
    <n v="70"/>
    <n v="63"/>
    <n v="84"/>
    <n v="126"/>
    <n v="126"/>
    <x v="1"/>
    <x v="1"/>
    <x v="3"/>
    <x v="1"/>
    <x v="1"/>
    <x v="233"/>
    <x v="1"/>
  </r>
  <r>
    <s v="Shelter/ NFI"/>
    <s v="ACTED"/>
    <s v="ACTED"/>
    <s v="NFI kits "/>
    <s v="Distribution of Extra NFI"/>
    <s v="OFDA"/>
    <s v="in-kind"/>
    <m/>
    <m/>
    <m/>
    <m/>
    <m/>
    <s v="Bay"/>
    <s v="Baidoa"/>
    <s v="Garas-Goof - NA-3802-W02-006"/>
    <s v="Garas goof"/>
    <s v="Urban"/>
    <s v="completed"/>
    <s v="12 months"/>
    <d v="2019-09-01T00:00:00"/>
    <d v="2020-03-31T00:00:00"/>
    <n v="3.1490100000000001"/>
    <n v="43.568199999999997"/>
    <s v="Newly Displaced"/>
    <n v="420"/>
    <n v="420"/>
    <n v="70"/>
    <n v="84"/>
    <n v="63"/>
    <n v="147"/>
    <n v="126"/>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6"/>
    <x v="2"/>
    <x v="12"/>
    <x v="1"/>
    <x v="0"/>
    <n v="420"/>
    <n v="70"/>
    <n v="63"/>
    <n v="84"/>
    <n v="126"/>
    <n v="126"/>
    <x v="1"/>
    <x v="1"/>
    <x v="3"/>
    <x v="1"/>
    <x v="1"/>
    <x v="233"/>
    <x v="1"/>
  </r>
  <r>
    <s v="Shelter/ NFI"/>
    <s v="ACTED"/>
    <s v="ACTED"/>
    <s v="NFI kits "/>
    <s v="Distribuition of NFI"/>
    <s v="OFDA"/>
    <s v="in-kind"/>
    <m/>
    <m/>
    <m/>
    <m/>
    <m/>
    <s v="Bay"/>
    <s v="Baidoa"/>
    <s v="Haluul - NA-3806-B01-002"/>
    <s v="Halul iyo Harqan"/>
    <s v="Urban"/>
    <s v="completed"/>
    <s v="12 months"/>
    <d v="2019-09-01T00:00:00"/>
    <d v="2020-03-31T00:00:00"/>
    <n v="2.9562200000000001"/>
    <n v="43.50517"/>
    <s v="Newly Displaced"/>
    <n v="420"/>
    <n v="420"/>
    <n v="70"/>
    <n v="84"/>
    <n v="63"/>
    <n v="147"/>
    <n v="126"/>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3"/>
    <n v="84"/>
    <n v="126"/>
    <n v="126"/>
    <x v="1"/>
    <x v="1"/>
    <x v="3"/>
    <x v="1"/>
    <x v="1"/>
    <x v="233"/>
    <x v="1"/>
  </r>
  <r>
    <s v="Shelter/ NFI"/>
    <s v="ACTED"/>
    <s v="ACTED"/>
    <s v="NFI kits "/>
    <s v="Distribuition of NFI"/>
    <s v="OFDA"/>
    <s v="in-kind"/>
    <m/>
    <m/>
    <m/>
    <m/>
    <m/>
    <s v="Bay"/>
    <s v="Baidoa"/>
    <s v="Hereerra Jiifa - NA-3801-U33-001"/>
    <s v="Hareera Jiife"/>
    <s v="Urban"/>
    <s v="completed"/>
    <s v="12 months"/>
    <d v="2019-09-01T00:00:00"/>
    <d v="2020-03-31T00:00:00"/>
    <n v="3.2428699999999999"/>
    <n v="43.460650999999999"/>
    <s v="Newly Displaced"/>
    <n v="360"/>
    <n v="360"/>
    <n v="60"/>
    <n v="72"/>
    <n v="54"/>
    <n v="125.99999999999999"/>
    <n v="108"/>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8"/>
    <x v="2"/>
    <x v="12"/>
    <x v="1"/>
    <x v="0"/>
    <n v="360"/>
    <n v="60"/>
    <n v="54"/>
    <n v="72"/>
    <n v="108"/>
    <n v="108"/>
    <x v="1"/>
    <x v="1"/>
    <x v="3"/>
    <x v="1"/>
    <x v="1"/>
    <x v="233"/>
    <x v="1"/>
  </r>
  <r>
    <s v="Shelter/ NFI"/>
    <s v="ACTED"/>
    <s v="ACTED"/>
    <s v="Emergency shelter"/>
    <s v="Distribuition of ESK"/>
    <s v="OFDA"/>
    <s v="in-kind"/>
    <m/>
    <m/>
    <m/>
    <m/>
    <m/>
    <s v="Bay"/>
    <s v="Baidoa"/>
    <s v="Hereerra Jiifa - NA-3801-U33-001"/>
    <s v="Hareera Jiife"/>
    <s v="Urban"/>
    <s v="completed"/>
    <s v="12 months"/>
    <d v="2019-09-01T00:00:00"/>
    <d v="2020-03-31T00:00:00"/>
    <n v="3.2428699999999999"/>
    <n v="43.460650999999999"/>
    <s v="Newly Displaced"/>
    <n v="300"/>
    <n v="300"/>
    <n v="50"/>
    <n v="60"/>
    <n v="45"/>
    <n v="105"/>
    <n v="90"/>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8"/>
    <x v="2"/>
    <x v="12"/>
    <x v="1"/>
    <x v="0"/>
    <n v="300"/>
    <n v="50"/>
    <n v="45"/>
    <n v="60"/>
    <n v="90"/>
    <n v="90"/>
    <x v="1"/>
    <x v="1"/>
    <x v="1"/>
    <x v="1"/>
    <x v="1"/>
    <x v="233"/>
    <x v="0"/>
  </r>
  <r>
    <s v="Shelter/ NFI"/>
    <s v="ACTED"/>
    <s v="ACTED"/>
    <s v="Emergency shelter"/>
    <s v="Distribution of ESKs "/>
    <s v="OFDA"/>
    <s v="in-kind"/>
    <m/>
    <m/>
    <m/>
    <m/>
    <m/>
    <s v="Bay"/>
    <s v="Baidoa"/>
    <s v="Hereerra Jiifa - NA-3801-U33-001"/>
    <s v="Hareera Jiife"/>
    <s v="Urban"/>
    <s v="completed"/>
    <s v=" 12 months"/>
    <d v="2019-09-01T00:00:00"/>
    <d v="2020-02-20T00:00:00"/>
    <n v="3.2428699999999999"/>
    <n v="43.460650999999999"/>
    <s v="Newly Displaced"/>
    <n v="300"/>
    <n v="300"/>
    <n v="50"/>
    <n v="60"/>
    <n v="45"/>
    <n v="105"/>
    <n v="90"/>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8"/>
    <x v="2"/>
    <x v="13"/>
    <x v="1"/>
    <x v="0"/>
    <n v="300"/>
    <n v="50"/>
    <n v="45"/>
    <n v="60"/>
    <n v="90"/>
    <n v="90"/>
    <x v="1"/>
    <x v="1"/>
    <x v="2"/>
    <x v="1"/>
    <x v="1"/>
    <x v="233"/>
    <x v="0"/>
  </r>
  <r>
    <s v="Shelter/ NFI"/>
    <s v="ACTED"/>
    <s v="ACTED"/>
    <s v="NFI kits "/>
    <s v="Distribuition of NFI"/>
    <s v="OFDA"/>
    <s v="in-kind"/>
    <m/>
    <m/>
    <m/>
    <m/>
    <m/>
    <s v="Bay"/>
    <s v="Baidoa"/>
    <s v="Baidoa - NA-3802-X04-001"/>
    <s v="Irriroogwiin"/>
    <s v="Urban"/>
    <s v="completed"/>
    <s v="12 months"/>
    <d v="2019-09-01T00:00:00"/>
    <d v="2020-03-31T00:00:00"/>
    <n v="3.1171799999999998"/>
    <n v="43.646900000000002"/>
    <s v="Newly Displaced"/>
    <n v="390"/>
    <n v="390"/>
    <n v="65"/>
    <n v="78"/>
    <n v="59"/>
    <n v="136"/>
    <n v="117"/>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9"/>
    <x v="2"/>
    <x v="12"/>
    <x v="1"/>
    <x v="0"/>
    <n v="390"/>
    <n v="65"/>
    <n v="59"/>
    <n v="78"/>
    <n v="117"/>
    <n v="117"/>
    <x v="1"/>
    <x v="1"/>
    <x v="3"/>
    <x v="1"/>
    <x v="1"/>
    <x v="233"/>
    <x v="1"/>
  </r>
  <r>
    <s v="Shelter/ NFI"/>
    <s v="ACTED"/>
    <s v="ACTED"/>
    <s v="NFI kits "/>
    <s v="Distribution of Extra NFI"/>
    <s v="OFDA"/>
    <s v="in-kind"/>
    <m/>
    <m/>
    <m/>
    <m/>
    <m/>
    <s v="Bay"/>
    <s v="Baidoa"/>
    <s v="Baidoa - NA-3802-X04-001"/>
    <s v="Irriroogwiin"/>
    <s v="Urban"/>
    <s v="completed"/>
    <s v="12 months"/>
    <d v="2019-09-01T00:00:00"/>
    <d v="2020-03-31T00:00:00"/>
    <n v="3.1171799999999998"/>
    <n v="43.646900000000002"/>
    <s v="Newly Displaced"/>
    <n v="390"/>
    <n v="390"/>
    <n v="65"/>
    <n v="78"/>
    <n v="59"/>
    <n v="136"/>
    <n v="117"/>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9"/>
    <x v="2"/>
    <x v="12"/>
    <x v="1"/>
    <x v="0"/>
    <n v="390"/>
    <n v="65"/>
    <n v="59"/>
    <n v="78"/>
    <n v="117"/>
    <n v="117"/>
    <x v="1"/>
    <x v="1"/>
    <x v="3"/>
    <x v="1"/>
    <x v="1"/>
    <x v="233"/>
    <x v="1"/>
  </r>
  <r>
    <s v="Shelter/ NFI"/>
    <s v="ACTED"/>
    <s v="ACTED"/>
    <s v="NFI kits "/>
    <s v="Distribuition of NFI"/>
    <s v="OFDA"/>
    <s v="in-kind"/>
    <m/>
    <m/>
    <m/>
    <m/>
    <m/>
    <s v="Bay"/>
    <s v="Baidoa"/>
    <s v="Iskiri - NA-3801-W33-002"/>
    <s v="Iskari"/>
    <s v="Urban"/>
    <s v="completed"/>
    <s v="12 months"/>
    <d v="2019-09-01T00:00:00"/>
    <d v="2020-03-31T00:00:00"/>
    <n v="3.1533500000000001"/>
    <n v="43.487319999999997"/>
    <s v="Newly Displaced"/>
    <n v="270"/>
    <n v="270"/>
    <n v="45"/>
    <n v="54"/>
    <n v="41"/>
    <n v="94"/>
    <n v="81"/>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0"/>
    <x v="2"/>
    <x v="12"/>
    <x v="1"/>
    <x v="0"/>
    <n v="270"/>
    <n v="45"/>
    <n v="41"/>
    <n v="54"/>
    <n v="81"/>
    <n v="81"/>
    <x v="1"/>
    <x v="1"/>
    <x v="3"/>
    <x v="1"/>
    <x v="1"/>
    <x v="233"/>
    <x v="1"/>
  </r>
  <r>
    <s v="Shelter/ NFI"/>
    <s v="ACTED"/>
    <s v="ACTED"/>
    <s v="NFI kits "/>
    <s v="Distribution of Extra NFI"/>
    <s v="OFDA"/>
    <s v="in-kind"/>
    <m/>
    <m/>
    <m/>
    <m/>
    <m/>
    <s v="Bay"/>
    <s v="Baidoa"/>
    <s v="Iskiri - NA-3801-W33-002"/>
    <s v="Iskari"/>
    <s v="Urban"/>
    <s v="completed"/>
    <s v="12 months"/>
    <d v="2019-09-01T00:00:00"/>
    <d v="2020-03-31T00:00:00"/>
    <n v="3.1533500000000001"/>
    <n v="43.487319999999997"/>
    <s v="Newly Displaced"/>
    <n v="270"/>
    <n v="270"/>
    <n v="45"/>
    <n v="54"/>
    <n v="41"/>
    <n v="94"/>
    <n v="81"/>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0"/>
    <x v="2"/>
    <x v="12"/>
    <x v="1"/>
    <x v="0"/>
    <n v="270"/>
    <n v="45"/>
    <n v="41"/>
    <n v="54"/>
    <n v="81"/>
    <n v="81"/>
    <x v="1"/>
    <x v="1"/>
    <x v="3"/>
    <x v="1"/>
    <x v="1"/>
    <x v="233"/>
    <x v="1"/>
  </r>
  <r>
    <s v="Shelter/ NFI"/>
    <s v="ACTED"/>
    <s v="ACTED"/>
    <s v="Emergency shelter"/>
    <s v="Distribuition of ESK"/>
    <s v="OFDA"/>
    <s v="in-kind"/>
    <m/>
    <m/>
    <m/>
    <m/>
    <m/>
    <s v="Bay"/>
    <s v="Baidoa"/>
    <s v="Baidoa - NA-3802-X04-001"/>
    <s v="Jubada Dhaxe"/>
    <s v="Urban"/>
    <s v="completed"/>
    <s v="12 months"/>
    <d v="2019-09-01T00:00:00"/>
    <d v="2020-03-31T00:00:00"/>
    <n v="3.1171799999999998"/>
    <n v="43.646900000000002"/>
    <s v="Newly Displaced"/>
    <n v="300"/>
    <n v="300"/>
    <n v="50"/>
    <n v="60"/>
    <n v="45"/>
    <n v="105"/>
    <n v="90"/>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4"/>
    <x v="2"/>
    <x v="12"/>
    <x v="1"/>
    <x v="0"/>
    <n v="300"/>
    <n v="50"/>
    <n v="45"/>
    <n v="60"/>
    <n v="90"/>
    <n v="90"/>
    <x v="1"/>
    <x v="1"/>
    <x v="1"/>
    <x v="1"/>
    <x v="1"/>
    <x v="233"/>
    <x v="0"/>
  </r>
  <r>
    <s v="Shelter/ NFI"/>
    <s v="ACTED"/>
    <s v="ACTED"/>
    <s v="NFI kits "/>
    <s v="Distribuition of NFI"/>
    <s v="OFDA"/>
    <s v="in-kind"/>
    <m/>
    <m/>
    <m/>
    <m/>
    <m/>
    <s v="Bay"/>
    <s v="Baidoa"/>
    <s v="Baidoa - NA-3802-X04-001"/>
    <s v="Kalamey"/>
    <s v="Urban"/>
    <s v="completed"/>
    <s v="12 months"/>
    <d v="2019-09-01T00:00:00"/>
    <d v="2020-03-31T00:00:00"/>
    <n v="3.1171799999999998"/>
    <n v="43.646900000000002"/>
    <s v="Newly Displaced"/>
    <n v="240"/>
    <n v="240"/>
    <n v="40"/>
    <n v="48"/>
    <n v="36"/>
    <n v="84"/>
    <n v="72"/>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1"/>
    <x v="2"/>
    <x v="12"/>
    <x v="1"/>
    <x v="0"/>
    <n v="240"/>
    <n v="40"/>
    <n v="36"/>
    <n v="48"/>
    <n v="72"/>
    <n v="72"/>
    <x v="1"/>
    <x v="1"/>
    <x v="3"/>
    <x v="1"/>
    <x v="1"/>
    <x v="233"/>
    <x v="1"/>
  </r>
  <r>
    <s v="Shelter/ NFI"/>
    <s v="ACTED"/>
    <s v="ACTED"/>
    <s v="NFI kits "/>
    <s v="Distribution of Extra NFI"/>
    <s v="OFDA"/>
    <s v="in-kind"/>
    <m/>
    <m/>
    <m/>
    <m/>
    <m/>
    <s v="Bay"/>
    <s v="Baidoa"/>
    <s v="Baidoa - NA-3802-X04-001"/>
    <s v="Kalamey"/>
    <s v="Urban"/>
    <s v="completed"/>
    <s v="12 months"/>
    <d v="2019-09-01T00:00:00"/>
    <d v="2020-03-31T00:00:00"/>
    <n v="3.1171799999999998"/>
    <n v="43.646900000000002"/>
    <s v="Newly Displaced"/>
    <n v="240"/>
    <n v="240"/>
    <n v="40"/>
    <n v="48"/>
    <n v="36"/>
    <n v="84"/>
    <n v="72"/>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1"/>
    <x v="2"/>
    <x v="12"/>
    <x v="1"/>
    <x v="0"/>
    <n v="240"/>
    <n v="40"/>
    <n v="36"/>
    <n v="48"/>
    <n v="72"/>
    <n v="72"/>
    <x v="1"/>
    <x v="1"/>
    <x v="3"/>
    <x v="1"/>
    <x v="1"/>
    <x v="233"/>
    <x v="1"/>
  </r>
  <r>
    <s v="Shelter/ NFI"/>
    <s v="ACTED"/>
    <s v="ACTED"/>
    <s v="NFI kits "/>
    <s v="Distribuition of NFI"/>
    <s v="OFDA"/>
    <s v="in-kind"/>
    <m/>
    <m/>
    <m/>
    <m/>
    <m/>
    <s v="Bay"/>
    <s v="Baidoa"/>
    <s v="Baidoa - NA-3802-X04-001"/>
    <s v="Kalkaal"/>
    <s v="Urban"/>
    <s v="completed"/>
    <s v="12 months"/>
    <d v="2019-09-01T00:00:00"/>
    <d v="2020-03-31T00:00:00"/>
    <n v="3.1171799999999998"/>
    <n v="43.646900000000002"/>
    <s v="Newly Displaced"/>
    <n v="330"/>
    <n v="330"/>
    <n v="55"/>
    <n v="66"/>
    <n v="50"/>
    <n v="115"/>
    <n v="99"/>
    <s v="Drought"/>
    <s v="Distribution of  NFI-Compl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2"/>
    <x v="2"/>
    <x v="12"/>
    <x v="1"/>
    <x v="0"/>
    <n v="330"/>
    <n v="55"/>
    <n v="50"/>
    <n v="66"/>
    <n v="99"/>
    <n v="99"/>
    <x v="1"/>
    <x v="1"/>
    <x v="3"/>
    <x v="1"/>
    <x v="1"/>
    <x v="233"/>
    <x v="1"/>
  </r>
  <r>
    <s v="Shelter/ NFI"/>
    <s v="ACTED"/>
    <s v="ACTED"/>
    <s v="NFI kits "/>
    <s v="Distribuition of NFI"/>
    <s v="OFDA"/>
    <s v="in-kind"/>
    <m/>
    <m/>
    <m/>
    <m/>
    <m/>
    <s v="Bay"/>
    <s v="Baidoa"/>
    <s v="Kormari - NA-3801-W27-001"/>
    <s v="Kormari/Humow Bay"/>
    <s v="Urban"/>
    <s v="completed"/>
    <s v="12 months"/>
    <d v="2019-09-01T00:00:00"/>
    <d v="2020-03-31T00:00:00"/>
    <n v="3.1507999999999998"/>
    <n v="43.216411999999998"/>
    <s v="Newly Displaced"/>
    <n v="240"/>
    <n v="240"/>
    <n v="40"/>
    <n v="48"/>
    <n v="36"/>
    <n v="84"/>
    <n v="72"/>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240"/>
    <n v="40"/>
    <n v="36"/>
    <n v="48"/>
    <n v="72"/>
    <n v="72"/>
    <x v="1"/>
    <x v="1"/>
    <x v="3"/>
    <x v="1"/>
    <x v="1"/>
    <x v="233"/>
    <x v="1"/>
  </r>
  <r>
    <s v="Shelter/ NFI"/>
    <s v="ACTED"/>
    <s v="ACTED"/>
    <s v="NFI kits "/>
    <s v="Distribution of Extra NFI"/>
    <s v="OFDA"/>
    <s v="in-kind"/>
    <m/>
    <m/>
    <m/>
    <m/>
    <m/>
    <s v="Bay"/>
    <s v="Baidoa"/>
    <s v="Kormari - NA-3801-W27-001"/>
    <s v="Kormari/Humow Bay"/>
    <s v="Urban"/>
    <s v="completed"/>
    <s v="12 months"/>
    <d v="2019-09-01T00:00:00"/>
    <d v="2020-03-31T00:00:00"/>
    <n v="3.1507999999999998"/>
    <n v="43.216411999999998"/>
    <s v="Newly Displaced"/>
    <n v="240"/>
    <n v="240"/>
    <n v="40"/>
    <n v="48"/>
    <n v="36"/>
    <n v="84"/>
    <n v="72"/>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240"/>
    <n v="40"/>
    <n v="36"/>
    <n v="48"/>
    <n v="72"/>
    <n v="72"/>
    <x v="1"/>
    <x v="1"/>
    <x v="3"/>
    <x v="1"/>
    <x v="1"/>
    <x v="233"/>
    <x v="1"/>
  </r>
  <r>
    <s v="Shelter/ NFI"/>
    <s v="ACTED"/>
    <s v="ACTED"/>
    <s v="NFI kits "/>
    <s v="Distribuition of NFI"/>
    <s v="OFDA"/>
    <s v="in-kind"/>
    <m/>
    <m/>
    <m/>
    <m/>
    <m/>
    <s v="Bay"/>
    <s v="Baidoa"/>
    <s v="Baidoa - NA-3802-X04-001"/>
    <s v="Maka dhogol 2"/>
    <s v="Urban"/>
    <s v="completed"/>
    <s v="12 months"/>
    <d v="2019-09-01T00:00:00"/>
    <d v="2020-03-31T00:00:00"/>
    <n v="3.1171799999999998"/>
    <n v="43.646900000000002"/>
    <s v="Newly Displaced"/>
    <n v="450"/>
    <n v="450"/>
    <n v="75"/>
    <n v="89"/>
    <n v="69"/>
    <n v="157"/>
    <n v="135"/>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450"/>
    <n v="75"/>
    <n v="69"/>
    <n v="89"/>
    <n v="135"/>
    <n v="135"/>
    <x v="1"/>
    <x v="1"/>
    <x v="3"/>
    <x v="1"/>
    <x v="1"/>
    <x v="233"/>
    <x v="1"/>
  </r>
  <r>
    <s v="Shelter/ NFI"/>
    <s v="ACTED"/>
    <s v="ACTED"/>
    <s v="NFI kits "/>
    <s v="Distribution of Extra NFI"/>
    <s v="OFDA"/>
    <s v="in-kind"/>
    <m/>
    <m/>
    <m/>
    <m/>
    <m/>
    <s v="Bay"/>
    <s v="Baidoa"/>
    <s v="Baidoa - NA-3802-X04-001"/>
    <s v="Maka dhogol 2"/>
    <s v="Urban"/>
    <s v="completed"/>
    <s v="12 months"/>
    <d v="2019-09-01T00:00:00"/>
    <d v="2020-03-31T00:00:00"/>
    <n v="3.1171799999999998"/>
    <n v="43.646900000000002"/>
    <s v="Newly Displaced"/>
    <n v="450"/>
    <n v="450"/>
    <n v="75"/>
    <n v="89"/>
    <n v="69"/>
    <n v="157"/>
    <n v="135"/>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450"/>
    <n v="75"/>
    <n v="69"/>
    <n v="89"/>
    <n v="135"/>
    <n v="135"/>
    <x v="1"/>
    <x v="1"/>
    <x v="3"/>
    <x v="1"/>
    <x v="1"/>
    <x v="233"/>
    <x v="1"/>
  </r>
  <r>
    <s v="Shelter/ NFI"/>
    <s v="ACTED"/>
    <s v="ACTED"/>
    <s v="NFI kits "/>
    <s v="Distribuition of NFI"/>
    <s v="OFDA"/>
    <s v="in-kind"/>
    <m/>
    <m/>
    <m/>
    <m/>
    <m/>
    <s v="Bay"/>
    <s v="Baidoa"/>
    <s v="Baidoa - NA-3802-X04-001"/>
    <s v="Meegagle"/>
    <s v="Urban"/>
    <s v="completed"/>
    <s v="12 months"/>
    <d v="2019-09-01T00:00:00"/>
    <d v="2020-03-31T00:00:00"/>
    <n v="3.1171799999999998"/>
    <n v="43.646900000000002"/>
    <s v="Newly Displaced"/>
    <n v="360"/>
    <n v="360"/>
    <n v="60"/>
    <n v="72"/>
    <n v="54"/>
    <n v="125.99999999999999"/>
    <n v="108"/>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5"/>
    <x v="2"/>
    <x v="12"/>
    <x v="1"/>
    <x v="0"/>
    <n v="360"/>
    <n v="60"/>
    <n v="54"/>
    <n v="72"/>
    <n v="108"/>
    <n v="108"/>
    <x v="1"/>
    <x v="1"/>
    <x v="3"/>
    <x v="1"/>
    <x v="1"/>
    <x v="233"/>
    <x v="1"/>
  </r>
  <r>
    <s v="Shelter/ NFI"/>
    <s v="ACTED"/>
    <s v="ACTED"/>
    <s v="Transitional shelter"/>
    <s v="Construction of T-shelters"/>
    <s v="OFDA"/>
    <s v="in-kind"/>
    <m/>
    <m/>
    <m/>
    <m/>
    <m/>
    <s v="Bay"/>
    <s v="Baidoa"/>
    <s v="Baidoa - NA-3802-X04-001"/>
    <s v="Megaagle"/>
    <s v="Urban"/>
    <s v="completed"/>
    <s v="12 months"/>
    <d v="2019-09-01T00:00:00"/>
    <d v="2020-03-31T00:00:00"/>
    <n v="3.1171799999999998"/>
    <n v="43.646900000000002"/>
    <s v="Newly Displaced"/>
    <n v="240"/>
    <n v="240"/>
    <n v="40"/>
    <n v="48"/>
    <n v="36"/>
    <n v="84"/>
    <n v="72"/>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1"/>
    <x v="1"/>
    <x v="0"/>
    <x v="0"/>
    <x v="0"/>
    <x v="0"/>
    <x v="0"/>
    <x v="1"/>
    <x v="1"/>
    <x v="26"/>
    <x v="2"/>
    <x v="12"/>
    <x v="1"/>
    <x v="0"/>
    <n v="240"/>
    <n v="40"/>
    <n v="36"/>
    <n v="48"/>
    <n v="72"/>
    <n v="72"/>
    <x v="1"/>
    <x v="1"/>
    <x v="1"/>
    <x v="1"/>
    <x v="1"/>
    <x v="233"/>
    <x v="0"/>
  </r>
  <r>
    <s v="Shelter/ NFI"/>
    <s v="ACTED"/>
    <s v="ACTED"/>
    <s v="NFI kits "/>
    <s v="Distribuition of NFI"/>
    <s v="OFDA"/>
    <s v="in-kind"/>
    <m/>
    <m/>
    <m/>
    <m/>
    <m/>
    <s v="Bay"/>
    <s v="Baidoa"/>
    <s v="Baidoa - NA-3802-X04-001"/>
    <s v="Mitaano Ween"/>
    <s v="Urban"/>
    <s v="completed"/>
    <s v="12 months"/>
    <d v="2019-09-01T00:00:00"/>
    <d v="2020-03-31T00:00:00"/>
    <n v="3.1171799999999998"/>
    <n v="43.646900000000002"/>
    <s v="Newly Displaced"/>
    <n v="480"/>
    <n v="480"/>
    <n v="80"/>
    <n v="96"/>
    <n v="72"/>
    <n v="168"/>
    <n v="144"/>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7"/>
    <x v="2"/>
    <x v="12"/>
    <x v="1"/>
    <x v="0"/>
    <n v="480"/>
    <n v="80"/>
    <n v="72"/>
    <n v="96"/>
    <n v="144"/>
    <n v="144"/>
    <x v="1"/>
    <x v="1"/>
    <x v="3"/>
    <x v="1"/>
    <x v="1"/>
    <x v="233"/>
    <x v="1"/>
  </r>
  <r>
    <s v="Shelter/ NFI"/>
    <s v="ACTED"/>
    <s v="ACTED"/>
    <s v="Emergency shelter"/>
    <s v="Distribuition of ESK"/>
    <s v="OFDA"/>
    <s v="in-kind"/>
    <m/>
    <m/>
    <m/>
    <m/>
    <m/>
    <s v="Bay"/>
    <s v="Baidoa"/>
    <s v="Baidoa - NA-3802-X04-001"/>
    <s v="Mogar Arow"/>
    <s v="Urban"/>
    <s v="completed"/>
    <s v="12 months"/>
    <d v="2019-09-01T00:00:00"/>
    <d v="2020-03-31T00:00:00"/>
    <n v="3.1171799999999998"/>
    <n v="43.646900000000002"/>
    <s v="Newly Displaced"/>
    <n v="180"/>
    <n v="180"/>
    <n v="30"/>
    <n v="36"/>
    <n v="27"/>
    <n v="62.999999999999993"/>
    <n v="54"/>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5"/>
    <x v="2"/>
    <x v="12"/>
    <x v="1"/>
    <x v="0"/>
    <n v="180"/>
    <n v="30"/>
    <n v="27"/>
    <n v="36"/>
    <n v="54"/>
    <n v="54"/>
    <x v="1"/>
    <x v="1"/>
    <x v="1"/>
    <x v="1"/>
    <x v="1"/>
    <x v="233"/>
    <x v="0"/>
  </r>
  <r>
    <s v="Shelter/ NFI"/>
    <s v="ACTED"/>
    <s v="ACTED"/>
    <s v="NFI kits "/>
    <s v="Distribuition of NFI"/>
    <s v="OFDA"/>
    <s v="in-kind"/>
    <m/>
    <m/>
    <m/>
    <m/>
    <m/>
    <s v="Bay"/>
    <s v="Baidoa"/>
    <s v="Neebsoy - NA-3802-V08-002"/>
    <s v="Nebsoy"/>
    <s v="Urban"/>
    <s v="completed"/>
    <s v="12 months"/>
    <d v="2019-09-01T00:00:00"/>
    <d v="2020-03-31T00:00:00"/>
    <n v="3.2017099999999998"/>
    <n v="43.856099999999998"/>
    <s v="Newly Displaced"/>
    <n v="360"/>
    <n v="360"/>
    <n v="60"/>
    <n v="72"/>
    <n v="54"/>
    <n v="125.99999999999999"/>
    <n v="108"/>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360"/>
    <n v="60"/>
    <n v="54"/>
    <n v="72"/>
    <n v="108"/>
    <n v="108"/>
    <x v="1"/>
    <x v="1"/>
    <x v="3"/>
    <x v="1"/>
    <x v="1"/>
    <x v="233"/>
    <x v="1"/>
  </r>
  <r>
    <s v="Shelter/ NFI"/>
    <s v="ACTED"/>
    <s v="ACTED"/>
    <s v="Emergency shelter"/>
    <s v="Distribuition of ESK"/>
    <s v="OFDA"/>
    <s v="in-kind"/>
    <m/>
    <m/>
    <m/>
    <m/>
    <m/>
    <s v="Bay"/>
    <s v="Baidoa"/>
    <s v="Baidoa - NA-3802-X04-001"/>
    <s v="Oomane"/>
    <s v="Urban"/>
    <s v="completed"/>
    <s v="12 months"/>
    <d v="2019-09-01T00:00:00"/>
    <d v="2020-03-31T00:00:00"/>
    <n v="3.1171799999999998"/>
    <n v="43.646900000000002"/>
    <s v="Newly Displaced"/>
    <n v="240"/>
    <n v="240"/>
    <n v="40"/>
    <n v="48"/>
    <n v="36"/>
    <n v="84"/>
    <n v="72"/>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6"/>
    <x v="2"/>
    <x v="12"/>
    <x v="1"/>
    <x v="0"/>
    <n v="240"/>
    <n v="40"/>
    <n v="36"/>
    <n v="48"/>
    <n v="72"/>
    <n v="72"/>
    <x v="1"/>
    <x v="1"/>
    <x v="1"/>
    <x v="1"/>
    <x v="1"/>
    <x v="233"/>
    <x v="0"/>
  </r>
  <r>
    <s v="Shelter/ NFI"/>
    <s v="ACTED"/>
    <s v="ACTED"/>
    <s v="NFI kits "/>
    <s v="Distribuition of NFI"/>
    <s v="OFDA"/>
    <s v="in-kind"/>
    <m/>
    <m/>
    <m/>
    <m/>
    <m/>
    <s v="Bay"/>
    <s v="Baidoa"/>
    <s v="Baidoa - NA-3802-X04-001"/>
    <s v="Roobdaye"/>
    <s v="Urban"/>
    <s v="completed"/>
    <s v="12 months"/>
    <d v="2019-09-01T00:00:00"/>
    <d v="2020-03-31T00:00:00"/>
    <n v="3.1171799999999998"/>
    <n v="43.646900000000002"/>
    <s v="Newly Displaced"/>
    <n v="300"/>
    <n v="300"/>
    <n v="50"/>
    <n v="60"/>
    <n v="45"/>
    <n v="105"/>
    <n v="90"/>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300"/>
    <n v="50"/>
    <n v="45"/>
    <n v="60"/>
    <n v="90"/>
    <n v="90"/>
    <x v="1"/>
    <x v="1"/>
    <x v="3"/>
    <x v="1"/>
    <x v="1"/>
    <x v="233"/>
    <x v="1"/>
  </r>
  <r>
    <s v="Shelter/ NFI"/>
    <s v="ACTED"/>
    <s v="ACTED"/>
    <s v="Emergency shelter"/>
    <s v="Distribuition of ESK"/>
    <s v="OFDA"/>
    <s v="in-kind"/>
    <m/>
    <m/>
    <m/>
    <m/>
    <m/>
    <s v="Bay"/>
    <s v="Baidoa"/>
    <s v="Saydheelow - NA-3802-R04-002"/>
    <s v="Saydheelow"/>
    <s v="Urban"/>
    <s v="completed"/>
    <s v="12 months"/>
    <d v="2019-09-01T00:00:00"/>
    <d v="2020-03-31T00:00:00"/>
    <n v="3.3685"/>
    <n v="43.672600000000003"/>
    <s v="Newly Displaced"/>
    <n v="120"/>
    <n v="120"/>
    <n v="20"/>
    <n v="25"/>
    <n v="18"/>
    <n v="42"/>
    <n v="3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0"/>
    <x v="2"/>
    <x v="12"/>
    <x v="1"/>
    <x v="0"/>
    <n v="120"/>
    <n v="20"/>
    <n v="18"/>
    <n v="25"/>
    <n v="36"/>
    <n v="36"/>
    <x v="1"/>
    <x v="1"/>
    <x v="1"/>
    <x v="1"/>
    <x v="1"/>
    <x v="233"/>
    <x v="0"/>
  </r>
  <r>
    <s v="Shelter/ NFI"/>
    <s v="ACTED"/>
    <s v="ACTED"/>
    <s v="Emergency shelter"/>
    <s v="Distribuition of ESK"/>
    <s v="OFDA"/>
    <s v="in-kind"/>
    <m/>
    <m/>
    <m/>
    <m/>
    <m/>
    <s v="Bay"/>
    <s v="Baidoa"/>
    <s v="Saydheelow - NA-3802-R04-002"/>
    <s v="Saydheelow"/>
    <s v="Urban"/>
    <s v="completed"/>
    <s v=" 12 months"/>
    <d v="2019-09-01T00:00:00"/>
    <d v="2020-02-20T00:00:00"/>
    <n v="3.3685"/>
    <n v="43.672600000000003"/>
    <s v="Newly Displaced"/>
    <n v="120"/>
    <n v="120"/>
    <n v="20"/>
    <n v="25"/>
    <n v="18"/>
    <n v="42"/>
    <n v="3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0"/>
    <x v="2"/>
    <x v="13"/>
    <x v="1"/>
    <x v="0"/>
    <n v="120"/>
    <n v="20"/>
    <n v="18"/>
    <n v="25"/>
    <n v="36"/>
    <n v="36"/>
    <x v="1"/>
    <x v="1"/>
    <x v="2"/>
    <x v="1"/>
    <x v="1"/>
    <x v="233"/>
    <x v="0"/>
  </r>
  <r>
    <s v="Shelter/ NFI"/>
    <s v="ACTED"/>
    <s v="ACTED"/>
    <s v="NFI kits "/>
    <s v="Distribuition of NFI"/>
    <s v="OFDA"/>
    <s v="in-kind"/>
    <m/>
    <m/>
    <m/>
    <m/>
    <m/>
    <s v="Bay"/>
    <s v="Baidoa"/>
    <s v="Shabeelow - NA-3805-B33-002"/>
    <s v="Shabelow Bay"/>
    <s v="Urban"/>
    <s v="completed"/>
    <s v="12 months"/>
    <d v="2019-09-01T00:00:00"/>
    <d v="2020-03-31T00:00:00"/>
    <n v="2.9560599999999999"/>
    <n v="43.486899999999999"/>
    <s v="Newly Displaced"/>
    <n v="420"/>
    <n v="420"/>
    <n v="70"/>
    <n v="84"/>
    <n v="63"/>
    <n v="147"/>
    <n v="126"/>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1"/>
    <x v="2"/>
    <x v="12"/>
    <x v="1"/>
    <x v="0"/>
    <n v="420"/>
    <n v="70"/>
    <n v="63"/>
    <n v="84"/>
    <n v="126"/>
    <n v="126"/>
    <x v="1"/>
    <x v="1"/>
    <x v="3"/>
    <x v="1"/>
    <x v="1"/>
    <x v="233"/>
    <x v="1"/>
  </r>
  <r>
    <s v="Shelter/ NFI"/>
    <s v="ACTED"/>
    <s v="ACTED"/>
    <s v="NFI kits "/>
    <s v="Distribution of Extra NFI"/>
    <s v="OFDA"/>
    <s v="in-kind"/>
    <m/>
    <m/>
    <m/>
    <m/>
    <m/>
    <s v="Bay"/>
    <s v="Baidoa"/>
    <s v="Shabeelow - NA-3805-B33-002"/>
    <s v="Shabelow Bay"/>
    <s v="Urban"/>
    <s v="completed"/>
    <s v="12 months"/>
    <d v="2019-09-01T00:00:00"/>
    <d v="2020-03-31T00:00:00"/>
    <n v="2.9560599999999999"/>
    <n v="43.486899999999999"/>
    <s v="Newly Displaced"/>
    <n v="420"/>
    <n v="420"/>
    <n v="70"/>
    <n v="84"/>
    <n v="63"/>
    <n v="147"/>
    <n v="126"/>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1"/>
    <x v="2"/>
    <x v="12"/>
    <x v="1"/>
    <x v="0"/>
    <n v="420"/>
    <n v="70"/>
    <n v="63"/>
    <n v="84"/>
    <n v="126"/>
    <n v="126"/>
    <x v="1"/>
    <x v="1"/>
    <x v="3"/>
    <x v="1"/>
    <x v="1"/>
    <x v="233"/>
    <x v="1"/>
  </r>
  <r>
    <s v="Shelter/ NFI"/>
    <s v="ACTED"/>
    <s v="ACTED"/>
    <s v="NFI kits "/>
    <s v="Distribuition of NFI"/>
    <s v="OFDA"/>
    <s v="in-kind"/>
    <m/>
    <m/>
    <m/>
    <m/>
    <m/>
    <s v="Bay"/>
    <s v="Baidoa"/>
    <s v="Baidoa - NA-3802-X04-001"/>
    <s v="Siiga dheer 2 "/>
    <s v="Urban"/>
    <s v="completed"/>
    <s v="12 months"/>
    <d v="2019-09-01T00:00:00"/>
    <d v="2020-03-31T00:00:00"/>
    <n v="3.1171799999999998"/>
    <n v="43.646900000000002"/>
    <s v="Newly Displaced"/>
    <n v="270"/>
    <n v="270"/>
    <n v="45"/>
    <n v="54"/>
    <n v="41"/>
    <n v="94"/>
    <n v="81"/>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2"/>
    <x v="2"/>
    <x v="12"/>
    <x v="1"/>
    <x v="0"/>
    <n v="270"/>
    <n v="45"/>
    <n v="41"/>
    <n v="54"/>
    <n v="81"/>
    <n v="81"/>
    <x v="1"/>
    <x v="1"/>
    <x v="3"/>
    <x v="1"/>
    <x v="1"/>
    <x v="233"/>
    <x v="1"/>
  </r>
  <r>
    <s v="Shelter/ NFI"/>
    <s v="ACTED"/>
    <s v="ACTED"/>
    <s v="NFI kits "/>
    <s v="Distribution of Extra NFI"/>
    <s v="OFDA"/>
    <s v="in-kind"/>
    <m/>
    <m/>
    <m/>
    <m/>
    <m/>
    <s v="Bay"/>
    <s v="Baidoa"/>
    <s v="Baidoa - NA-3802-X04-001"/>
    <s v="Siiga dheer 2 "/>
    <s v="Urban"/>
    <s v="completed"/>
    <s v="12 months"/>
    <d v="2019-09-01T00:00:00"/>
    <d v="2020-03-31T00:00:00"/>
    <n v="3.1171799999999998"/>
    <n v="43.646900000000002"/>
    <s v="Newly Displaced"/>
    <n v="270"/>
    <n v="270"/>
    <n v="45"/>
    <n v="54"/>
    <n v="41"/>
    <n v="94"/>
    <n v="81"/>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2"/>
    <x v="2"/>
    <x v="12"/>
    <x v="1"/>
    <x v="0"/>
    <n v="270"/>
    <n v="45"/>
    <n v="41"/>
    <n v="54"/>
    <n v="81"/>
    <n v="81"/>
    <x v="1"/>
    <x v="1"/>
    <x v="3"/>
    <x v="1"/>
    <x v="1"/>
    <x v="233"/>
    <x v="1"/>
  </r>
  <r>
    <s v="Shelter/ NFI"/>
    <s v="ACTED"/>
    <s v="ACTED"/>
    <s v="NFI kits "/>
    <s v="Distribuition of NFI"/>
    <s v="OFDA"/>
    <s v="in-kind"/>
    <m/>
    <m/>
    <m/>
    <m/>
    <m/>
    <s v="Bay"/>
    <s v="Baidoa"/>
    <s v="Tawakal IDP - NA-3802-X04-102"/>
    <s v="Tawakal 2 Dinsor"/>
    <s v="Urban"/>
    <s v="completed"/>
    <s v="12 months"/>
    <d v="2019-09-01T00:00:00"/>
    <d v="2020-03-31T00:00:00"/>
    <n v="3.1200999999999999"/>
    <n v="43.644300000000001"/>
    <s v="Newly Displaced"/>
    <n v="300"/>
    <n v="300"/>
    <n v="50"/>
    <n v="60"/>
    <n v="45"/>
    <n v="105"/>
    <n v="90"/>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3"/>
    <x v="2"/>
    <x v="12"/>
    <x v="1"/>
    <x v="0"/>
    <n v="300"/>
    <n v="50"/>
    <n v="45"/>
    <n v="60"/>
    <n v="90"/>
    <n v="90"/>
    <x v="1"/>
    <x v="1"/>
    <x v="3"/>
    <x v="1"/>
    <x v="1"/>
    <x v="233"/>
    <x v="1"/>
  </r>
  <r>
    <s v="Shelter/ NFI"/>
    <s v="ACTED"/>
    <s v="ACTED"/>
    <s v="NFI kits "/>
    <s v="Distribution of Extra NFI"/>
    <s v="OFDA"/>
    <s v="in-kind"/>
    <m/>
    <m/>
    <m/>
    <m/>
    <m/>
    <s v="Bay"/>
    <s v="Baidoa"/>
    <s v="Tawakal IDP - NA-3802-X04-102"/>
    <s v="Tawakal 2 Dinsor"/>
    <s v="Urban"/>
    <s v="completed"/>
    <s v="12 months"/>
    <d v="2019-09-01T00:00:00"/>
    <d v="2020-03-31T00:00:00"/>
    <n v="3.1200999999999999"/>
    <n v="43.644300000000001"/>
    <s v="Newly Displaced"/>
    <n v="300"/>
    <n v="300"/>
    <n v="50"/>
    <n v="60"/>
    <n v="45"/>
    <n v="105"/>
    <n v="90"/>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3"/>
    <x v="2"/>
    <x v="12"/>
    <x v="1"/>
    <x v="0"/>
    <n v="300"/>
    <n v="50"/>
    <n v="45"/>
    <n v="60"/>
    <n v="90"/>
    <n v="90"/>
    <x v="1"/>
    <x v="1"/>
    <x v="3"/>
    <x v="1"/>
    <x v="1"/>
    <x v="233"/>
    <x v="1"/>
  </r>
  <r>
    <s v="Shelter/ NFI"/>
    <s v="ACTED"/>
    <s v="ACTED"/>
    <s v="Emergency shelter"/>
    <s v="Distribuition of ESK"/>
    <s v="OFDA"/>
    <s v="in-kind"/>
    <m/>
    <m/>
    <m/>
    <m/>
    <m/>
    <s v="Bay"/>
    <s v="Baidoa"/>
    <s v="Baidoa - NA-3802-X04-001"/>
    <s v="Waberi 2"/>
    <s v="Urban"/>
    <s v="completed"/>
    <s v="12 months"/>
    <d v="2019-09-01T00:00:00"/>
    <d v="2020-03-31T00:00:00"/>
    <n v="3.1171799999999998"/>
    <n v="43.646900000000002"/>
    <s v="Newly Displaced"/>
    <n v="240"/>
    <n v="240"/>
    <n v="40"/>
    <n v="48"/>
    <n v="36"/>
    <n v="84"/>
    <n v="72"/>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7"/>
    <x v="2"/>
    <x v="12"/>
    <x v="1"/>
    <x v="0"/>
    <n v="240"/>
    <n v="40"/>
    <n v="36"/>
    <n v="48"/>
    <n v="72"/>
    <n v="72"/>
    <x v="1"/>
    <x v="1"/>
    <x v="1"/>
    <x v="1"/>
    <x v="1"/>
    <x v="233"/>
    <x v="0"/>
  </r>
  <r>
    <s v="Shelter/ NFI"/>
    <s v="ACTED"/>
    <s v="ACTED"/>
    <s v="Emergency shelter"/>
    <s v="Distribution of Extra ESK"/>
    <s v="OFDA"/>
    <s v="in-kind"/>
    <m/>
    <m/>
    <m/>
    <m/>
    <m/>
    <s v="Bay"/>
    <s v="Baidoa"/>
    <s v="Baidoa - NA-3802-X04-001"/>
    <s v="Waberi 2"/>
    <s v="Urban"/>
    <s v="completed"/>
    <s v="12 months"/>
    <d v="2019-09-01T00:00:00"/>
    <d v="2020-03-31T00:00:00"/>
    <n v="3.1171799999999998"/>
    <n v="43.646900000000002"/>
    <s v="Newly Displaced"/>
    <n v="180"/>
    <n v="180"/>
    <n v="30"/>
    <n v="36"/>
    <n v="27"/>
    <n v="62.999999999999993"/>
    <n v="54"/>
    <s v="Drought"/>
    <s v="Distribution of Extra ESK-Completed"/>
    <s v="Yes"/>
    <s v="Yes"/>
    <s v="Community mobilization in place "/>
    <s v="Yes there is complaint response mechanisms in place where by beneficiaries call toll free line . Also accountability department that records complaints and do follow ups. We have also help desk"/>
    <s v="Delay of ammendment contract for extra ESK 30HHs"/>
    <s v="medium"/>
    <s v="     Baidoa CCCM DATABASE &lt;baidoa.cccmdatabase@acted.org&gt; contact:+252616548708  "/>
    <x v="0"/>
    <x v="0"/>
    <x v="0"/>
    <x v="1"/>
    <x v="0"/>
    <x v="0"/>
    <x v="0"/>
    <x v="0"/>
    <x v="0"/>
    <x v="1"/>
    <x v="1"/>
    <x v="7"/>
    <x v="2"/>
    <x v="12"/>
    <x v="1"/>
    <x v="0"/>
    <n v="180"/>
    <n v="30"/>
    <n v="27"/>
    <n v="36"/>
    <n v="54"/>
    <n v="54"/>
    <x v="1"/>
    <x v="1"/>
    <x v="1"/>
    <x v="1"/>
    <x v="1"/>
    <x v="233"/>
    <x v="0"/>
  </r>
  <r>
    <s v="Shelter/ NFI"/>
    <s v="ACTED"/>
    <s v="ACTED"/>
    <s v="NFI kits "/>
    <s v="Distribution of NFI"/>
    <s v="OFDA"/>
    <s v="in-kind"/>
    <m/>
    <m/>
    <m/>
    <m/>
    <m/>
    <s v="Bay"/>
    <s v="Baidoa"/>
    <s v="Baidoa - NA-3802-X04-001"/>
    <s v="Walaq 1"/>
    <s v="Urban"/>
    <s v="completed"/>
    <s v="12 months"/>
    <d v="2019-09-01T00:00:00"/>
    <d v="2020-03-31T00:00:00"/>
    <n v="3.1171799999999998"/>
    <n v="43.646900000000002"/>
    <s v="Newly Displaced"/>
    <n v="180"/>
    <n v="180"/>
    <n v="30"/>
    <n v="36"/>
    <n v="27"/>
    <n v="62.999999999999993"/>
    <n v="54"/>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4"/>
    <x v="2"/>
    <x v="12"/>
    <x v="1"/>
    <x v="0"/>
    <n v="180"/>
    <n v="30"/>
    <n v="27"/>
    <n v="36"/>
    <n v="54"/>
    <n v="54"/>
    <x v="1"/>
    <x v="1"/>
    <x v="3"/>
    <x v="1"/>
    <x v="1"/>
    <x v="233"/>
    <x v="1"/>
  </r>
  <r>
    <s v="Shelter/ NFI"/>
    <s v="ACTED"/>
    <s v="ACTED"/>
    <s v="NFI kits "/>
    <s v="Distribution of Extra NFI"/>
    <s v="OFDA"/>
    <s v="in-kind"/>
    <m/>
    <m/>
    <m/>
    <m/>
    <m/>
    <s v="Bay"/>
    <s v="Baidoa"/>
    <s v="Baidoa - NA-3802-X04-001"/>
    <s v="Walaq 1"/>
    <s v="Urban"/>
    <s v="completed"/>
    <s v="12 months"/>
    <d v="2019-09-01T00:00:00"/>
    <d v="2020-03-31T00:00:00"/>
    <n v="3.1171799999999998"/>
    <n v="43.646900000000002"/>
    <s v="Newly Displaced"/>
    <n v="180"/>
    <n v="180"/>
    <n v="30"/>
    <n v="36"/>
    <n v="27"/>
    <n v="62.999999999999993"/>
    <n v="54"/>
    <s v="Drought"/>
    <s v="Distribution of Extra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4"/>
    <x v="2"/>
    <x v="12"/>
    <x v="1"/>
    <x v="0"/>
    <n v="180"/>
    <n v="30"/>
    <n v="27"/>
    <n v="36"/>
    <n v="54"/>
    <n v="54"/>
    <x v="1"/>
    <x v="1"/>
    <x v="3"/>
    <x v="1"/>
    <x v="1"/>
    <x v="233"/>
    <x v="1"/>
  </r>
  <r>
    <s v="Shelter/ NFI"/>
    <s v="ACTED"/>
    <s v="ACTED"/>
    <s v="NFI kits "/>
    <s v="Distribuition of NFI"/>
    <s v="OFDA"/>
    <s v="in-kind"/>
    <m/>
    <m/>
    <m/>
    <m/>
    <m/>
    <s v="Bay"/>
    <s v="Baidoa"/>
    <s v="Baidoa - NA-3802-X04-001"/>
    <s v="War Harqan"/>
    <s v="Urban"/>
    <s v="completed"/>
    <s v="12 months"/>
    <d v="2019-09-01T00:00:00"/>
    <d v="2020-03-31T00:00:00"/>
    <n v="3.1171799999999998"/>
    <n v="43.646900000000002"/>
    <s v="Newly Displaced"/>
    <n v="450"/>
    <n v="450"/>
    <n v="75"/>
    <n v="89"/>
    <n v="69"/>
    <n v="157"/>
    <n v="135"/>
    <s v="Drought"/>
    <s v="Distribution of  NFI-Completed"/>
    <s v="Plannned"/>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5"/>
    <x v="2"/>
    <x v="12"/>
    <x v="1"/>
    <x v="0"/>
    <n v="450"/>
    <n v="75"/>
    <n v="69"/>
    <n v="89"/>
    <n v="135"/>
    <n v="135"/>
    <x v="1"/>
    <x v="1"/>
    <x v="3"/>
    <x v="1"/>
    <x v="1"/>
    <x v="233"/>
    <x v="1"/>
  </r>
  <r>
    <s v="Shelter/ NFI"/>
    <s v="ACTED"/>
    <s v="SADO"/>
    <s v="Emergency shelter"/>
    <s v="Rehabilitation of shelter "/>
    <s v="OFDA"/>
    <s v="in-kind"/>
    <m/>
    <m/>
    <m/>
    <m/>
    <m/>
    <s v="Lower Juba"/>
    <s v="Kismayo"/>
    <s v="Kismayo - SA-3801-J13-001"/>
    <s v="Bulabanan "/>
    <s v="Urban"/>
    <s v="completed"/>
    <s v="12 months"/>
    <d v="2019-09-01T00:00:00"/>
    <d v="2020-03-31T00:00:00"/>
    <n v="-0.36029"/>
    <n v="42.546261000000001"/>
    <s v="Protracted IDP"/>
    <n v="3600"/>
    <n v="3600"/>
    <n v="600"/>
    <n v="586"/>
    <n v="663"/>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6"/>
    <x v="2"/>
    <x v="12"/>
    <x v="1"/>
    <x v="0"/>
    <n v="3600"/>
    <n v="600"/>
    <n v="663"/>
    <n v="586"/>
    <n v="1248"/>
    <n v="1248"/>
    <x v="1"/>
    <x v="1"/>
    <x v="1"/>
    <x v="1"/>
    <x v="1"/>
    <x v="233"/>
    <x v="0"/>
  </r>
  <r>
    <s v="Shelter/ NFI"/>
    <s v="ACTED"/>
    <s v="SADO"/>
    <s v="Emergency shelter"/>
    <s v="Distribution of Light contigency shelter "/>
    <s v="OFDA"/>
    <s v="in-kind"/>
    <m/>
    <m/>
    <m/>
    <m/>
    <m/>
    <s v="Lower Juba"/>
    <s v="Kismayo"/>
    <s v="Kismayo - SA-3801-J13-001"/>
    <s v="Bulafaturo"/>
    <s v="Urban"/>
    <s v="completed"/>
    <s v="12 months"/>
    <d v="2019-09-01T00:00:00"/>
    <d v="2020-03-31T00:00:00"/>
    <n v="-0.36029"/>
    <n v="42.546261000000001"/>
    <s v="Protracted IDP"/>
    <n v="3600"/>
    <n v="3600"/>
    <n v="600"/>
    <n v="586"/>
    <n v="663"/>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7"/>
    <x v="2"/>
    <x v="12"/>
    <x v="1"/>
    <x v="0"/>
    <n v="3600"/>
    <n v="600"/>
    <n v="663"/>
    <n v="586"/>
    <n v="1248"/>
    <n v="1248"/>
    <x v="1"/>
    <x v="1"/>
    <x v="1"/>
    <x v="1"/>
    <x v="1"/>
    <x v="233"/>
    <x v="0"/>
  </r>
  <r>
    <s v="Shelter/ NFI"/>
    <s v="ACTED"/>
    <s v="SADO"/>
    <s v="Durable shelter"/>
    <s v="Construction of permanent shelter "/>
    <s v="OFDA"/>
    <s v="in-kind"/>
    <m/>
    <m/>
    <m/>
    <m/>
    <m/>
    <s v="Lower Juba"/>
    <s v="Kismayo"/>
    <s v="Kismayo - SA-3801-J13-001"/>
    <s v="Galbet"/>
    <s v="Urban"/>
    <s v="planned"/>
    <s v="12 months"/>
    <d v="2019-09-01T00:00:00"/>
    <d v="2020-08-31T00:00:00"/>
    <n v="-0.36029"/>
    <n v="42.546261000000001"/>
    <s v="Protracted IDP"/>
    <n v="108"/>
    <n v="108"/>
    <n v="18"/>
    <n v="44"/>
    <n v="13"/>
    <n v="39"/>
    <n v="12"/>
    <s v="Protracted displacement"/>
    <m/>
    <m/>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7"/>
    <x v="1"/>
    <x v="1"/>
    <x v="1"/>
    <x v="1"/>
    <x v="0"/>
    <x v="0"/>
    <x v="2"/>
    <x v="3"/>
    <x v="38"/>
    <x v="2"/>
    <x v="14"/>
    <x v="1"/>
    <x v="0"/>
    <n v="108"/>
    <n v="18"/>
    <n v="13"/>
    <n v="44"/>
    <n v="12"/>
    <n v="12"/>
    <x v="1"/>
    <x v="1"/>
    <x v="0"/>
    <x v="1"/>
    <x v="1"/>
    <x v="233"/>
    <x v="0"/>
  </r>
  <r>
    <s v="Shelter/ NFI"/>
    <s v="ACTED"/>
    <s v="SADO"/>
    <s v="Emergency shelter"/>
    <s v="Rehabilitation of shelter "/>
    <s v="OFDA"/>
    <s v="in-kind"/>
    <m/>
    <m/>
    <m/>
    <m/>
    <m/>
    <s v="Lower Juba"/>
    <s v="Kismayo"/>
    <s v="Kismayo - SA-3801-J13-001"/>
    <s v="Galbet"/>
    <s v="Urban"/>
    <s v="completed"/>
    <s v=" 12 months"/>
    <d v="2019-09-01T00:00:00"/>
    <d v="2020-02-20T00:00:00"/>
    <n v="-0.36029"/>
    <n v="42.546261000000001"/>
    <s v="Protracted IDP"/>
    <n v="3600"/>
    <n v="3600"/>
    <n v="600"/>
    <n v="586"/>
    <n v="663"/>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8"/>
    <x v="2"/>
    <x v="13"/>
    <x v="1"/>
    <x v="0"/>
    <n v="3600"/>
    <n v="600"/>
    <n v="663"/>
    <n v="586"/>
    <n v="1248"/>
    <n v="1248"/>
    <x v="1"/>
    <x v="1"/>
    <x v="1"/>
    <x v="1"/>
    <x v="1"/>
    <x v="233"/>
    <x v="0"/>
  </r>
  <r>
    <s v="Shelter/ NFI"/>
    <s v="ACTED"/>
    <s v="SADO"/>
    <s v="Emergency shelter"/>
    <s v="Distribution of emergency shelter kits "/>
    <s v="OFDA"/>
    <s v="in-kind"/>
    <m/>
    <m/>
    <m/>
    <m/>
    <m/>
    <s v="Lower Juba"/>
    <s v="Kismayo"/>
    <s v="Kismayo - SA-3801-J13-001"/>
    <s v="Galbet"/>
    <s v="Urban"/>
    <s v="completed"/>
    <s v=" 12 months"/>
    <d v="2019-09-01T00:00:00"/>
    <d v="2020-02-20T00:00:00"/>
    <n v="-0.36029"/>
    <n v="42.546261000000001"/>
    <s v="Protracted IDP"/>
    <n v="3000"/>
    <n v="3000"/>
    <n v="500"/>
    <n v="488"/>
    <n v="552"/>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8"/>
    <x v="2"/>
    <x v="13"/>
    <x v="1"/>
    <x v="0"/>
    <n v="3000"/>
    <n v="500"/>
    <n v="552"/>
    <n v="488"/>
    <n v="1040"/>
    <n v="1040"/>
    <x v="1"/>
    <x v="1"/>
    <x v="1"/>
    <x v="1"/>
    <x v="1"/>
    <x v="233"/>
    <x v="0"/>
  </r>
  <r>
    <s v="Shelter/ NFI"/>
    <s v="ACTED"/>
    <s v="SADO"/>
    <s v="Emergency shelter"/>
    <s v="Distribution of Light contigency shelter "/>
    <s v="OFDA"/>
    <s v="in-kind"/>
    <m/>
    <m/>
    <m/>
    <m/>
    <m/>
    <s v="Lower Juba"/>
    <s v="Kismayo"/>
    <s v="Kismayo - SA-3801-J13-001"/>
    <s v="Galbet"/>
    <s v="Urban"/>
    <s v="completed"/>
    <s v=" 12 months"/>
    <d v="2019-09-01T00:00:00"/>
    <d v="2020-01-30T00:00:00"/>
    <n v="-0.36029"/>
    <n v="42.546261000000001"/>
    <s v="Protracted IDP"/>
    <n v="3600"/>
    <n v="3600"/>
    <n v="600"/>
    <n v="586"/>
    <n v="663"/>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8"/>
    <x v="2"/>
    <x v="15"/>
    <x v="1"/>
    <x v="0"/>
    <n v="3600"/>
    <n v="600"/>
    <n v="663"/>
    <n v="586"/>
    <n v="1248"/>
    <n v="1248"/>
    <x v="1"/>
    <x v="1"/>
    <x v="1"/>
    <x v="1"/>
    <x v="1"/>
    <x v="233"/>
    <x v="0"/>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3564"/>
    <n v="3564"/>
    <n v="609"/>
    <n v="436"/>
    <n v="173"/>
    <n v="1954"/>
    <n v="1001"/>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38"/>
    <x v="2"/>
    <x v="13"/>
    <x v="1"/>
    <x v="0"/>
    <n v="3564"/>
    <n v="609"/>
    <n v="173"/>
    <n v="436"/>
    <n v="1001"/>
    <n v="1001"/>
    <x v="1"/>
    <x v="1"/>
    <x v="1"/>
    <x v="1"/>
    <x v="1"/>
    <x v="233"/>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76"/>
    <n v="876"/>
    <n v="146"/>
    <n v="126"/>
    <n v="17"/>
    <n v="413"/>
    <n v="32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38"/>
    <x v="2"/>
    <x v="13"/>
    <x v="1"/>
    <x v="0"/>
    <n v="876"/>
    <n v="146"/>
    <n v="17"/>
    <n v="126"/>
    <n v="320"/>
    <n v="320"/>
    <x v="1"/>
    <x v="1"/>
    <x v="1"/>
    <x v="1"/>
    <x v="1"/>
    <x v="233"/>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16"/>
    <n v="816"/>
    <n v="136"/>
    <n v="120"/>
    <n v="16"/>
    <n v="480"/>
    <n v="20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38"/>
    <x v="2"/>
    <x v="13"/>
    <x v="1"/>
    <x v="0"/>
    <n v="816"/>
    <n v="136"/>
    <n v="16"/>
    <n v="120"/>
    <n v="200"/>
    <n v="200"/>
    <x v="1"/>
    <x v="1"/>
    <x v="1"/>
    <x v="1"/>
    <x v="1"/>
    <x v="233"/>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654"/>
    <n v="654"/>
    <n v="109"/>
    <n v="91"/>
    <n v="18"/>
    <n v="463"/>
    <n v="82"/>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38"/>
    <x v="2"/>
    <x v="13"/>
    <x v="1"/>
    <x v="0"/>
    <n v="654"/>
    <n v="109"/>
    <n v="18"/>
    <n v="91"/>
    <n v="82"/>
    <n v="82"/>
    <x v="1"/>
    <x v="1"/>
    <x v="1"/>
    <x v="1"/>
    <x v="1"/>
    <x v="233"/>
    <x v="1"/>
  </r>
  <r>
    <s v="Shelter/ NFI"/>
    <s v="ACTED"/>
    <s v="SADO"/>
    <s v="NFI kits "/>
    <s v="Distribution of NFI kits "/>
    <s v="OFDA"/>
    <s v="in-kind"/>
    <m/>
    <m/>
    <m/>
    <m/>
    <m/>
    <s v="Lower Juba"/>
    <s v="Kismayo"/>
    <s v="Kismayo - SA-3801-J13-004"/>
    <s v="Galbet"/>
    <s v="Urban"/>
    <s v="completed"/>
    <s v="12 months"/>
    <d v="2019-09-01T00:00:00"/>
    <d v="2020-03-31T00:00:00"/>
    <e v="#N/A"/>
    <e v="#N/A"/>
    <s v="Protracted IDP"/>
    <n v="6000"/>
    <n v="6000"/>
    <n v="1000"/>
    <n v="3200"/>
    <n v="1300"/>
    <n v="1000"/>
    <n v="50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38"/>
    <x v="2"/>
    <x v="12"/>
    <x v="1"/>
    <x v="0"/>
    <n v="6000"/>
    <n v="1000"/>
    <n v="1300"/>
    <n v="3200"/>
    <n v="500"/>
    <n v="500"/>
    <x v="1"/>
    <x v="1"/>
    <x v="1"/>
    <x v="1"/>
    <x v="1"/>
    <x v="233"/>
    <x v="1"/>
  </r>
  <r>
    <s v="Shelter/ NFI"/>
    <s v="ACTED"/>
    <s v="SADO"/>
    <s v="Emergency shelter"/>
    <s v="Distribution of emergency shelter kits "/>
    <s v="OFDA"/>
    <s v="in-kind"/>
    <m/>
    <m/>
    <m/>
    <m/>
    <m/>
    <s v="Lower Juba"/>
    <s v="Kismayo"/>
    <s v="Kismayo - SA-3801-J13-005"/>
    <s v="Abaqbanow "/>
    <s v="Urban"/>
    <s v="completed"/>
    <s v="12 months"/>
    <d v="2019-09-01T00:00:00"/>
    <d v="2020-03-31T00:00:00"/>
    <e v="#N/A"/>
    <e v="#N/A"/>
    <s v="Protracted IDP"/>
    <n v="3000"/>
    <n v="3000"/>
    <n v="500"/>
    <n v="488"/>
    <n v="552"/>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39"/>
    <x v="2"/>
    <x v="12"/>
    <x v="1"/>
    <x v="0"/>
    <n v="3000"/>
    <n v="500"/>
    <n v="552"/>
    <n v="488"/>
    <n v="1040"/>
    <n v="1040"/>
    <x v="1"/>
    <x v="1"/>
    <x v="1"/>
    <x v="1"/>
    <x v="1"/>
    <x v="233"/>
    <x v="0"/>
  </r>
  <r>
    <s v="Shelter/ NFI"/>
    <s v="ACTED"/>
    <s v="ACTED"/>
    <s v="NFI kits "/>
    <s v="Distribution of NFI Kits"/>
    <s v="OFDA"/>
    <s v="in-kind"/>
    <m/>
    <m/>
    <m/>
    <m/>
    <m/>
    <s v="Sanaag"/>
    <s v="Ceel Afweyn"/>
    <s v="Ceel Afweyn - NC-3812-B16-001"/>
    <s v="Galcidle"/>
    <s v="Urban"/>
    <s v="completed"/>
    <s v="12 months"/>
    <d v="2019-09-01T00:00:00"/>
    <d v="2020-04-30T00:00:00"/>
    <n v="9.9276099999999996"/>
    <n v="47.21537"/>
    <s v="Protracted IDP"/>
    <n v="1500"/>
    <n v="1500"/>
    <n v="250"/>
    <n v="375"/>
    <n v="361"/>
    <n v="390"/>
    <n v="375"/>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4"/>
    <x v="40"/>
    <x v="2"/>
    <x v="16"/>
    <x v="1"/>
    <x v="0"/>
    <n v="1500"/>
    <n v="250"/>
    <n v="361"/>
    <n v="375"/>
    <n v="375"/>
    <n v="375"/>
    <x v="1"/>
    <x v="1"/>
    <x v="1"/>
    <x v="1"/>
    <x v="1"/>
    <x v="233"/>
    <x v="1"/>
  </r>
  <r>
    <s v="Shelter/ NFI"/>
    <s v="ACTED"/>
    <s v="ACTED"/>
    <s v="Emergency shelter"/>
    <s v="Distribution of ESKs "/>
    <s v="OFDA"/>
    <s v="in-kind"/>
    <m/>
    <m/>
    <m/>
    <m/>
    <m/>
    <s v="Sanaag"/>
    <s v="Ceel Afweyn"/>
    <s v="Ceel Afweyn - NC-3812-B16-001"/>
    <s v="Galcidle"/>
    <s v="Urban"/>
    <s v="completed"/>
    <s v="12 months"/>
    <d v="2019-09-01T00:00:00"/>
    <d v="2020-04-30T00:00:00"/>
    <n v="9.9276099999999996"/>
    <n v="47.21537"/>
    <s v="Protracted IDP"/>
    <n v="360"/>
    <n v="360"/>
    <n v="60"/>
    <n v="73"/>
    <n v="71"/>
    <n v="110"/>
    <n v="106"/>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40"/>
    <x v="2"/>
    <x v="16"/>
    <x v="1"/>
    <x v="0"/>
    <n v="360"/>
    <n v="60"/>
    <n v="71"/>
    <n v="73"/>
    <n v="106"/>
    <n v="106"/>
    <x v="1"/>
    <x v="1"/>
    <x v="1"/>
    <x v="1"/>
    <x v="1"/>
    <x v="233"/>
    <x v="0"/>
  </r>
  <r>
    <s v="Shelter/ NFI"/>
    <s v="ACTED"/>
    <s v="ACTED"/>
    <s v="Emergency shelter"/>
    <s v="Distribution of standard shelter kits"/>
    <s v="OFDA"/>
    <s v="in-kind"/>
    <m/>
    <m/>
    <m/>
    <m/>
    <m/>
    <s v="Sanaag"/>
    <s v="Ceel Afweyn"/>
    <s v="Ceel Afweyn - NC-3812-B16-001"/>
    <s v="Galcidle"/>
    <s v="Urban"/>
    <s v="completed"/>
    <s v="12 months"/>
    <d v="2019-09-01T00:00:00"/>
    <d v="2020-04-30T00:00:00"/>
    <n v="9.9276099999999996"/>
    <n v="47.21537"/>
    <s v="Protracted IDP"/>
    <n v="360"/>
    <n v="360"/>
    <n v="60"/>
    <n v="73"/>
    <n v="71"/>
    <n v="110"/>
    <n v="106"/>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40"/>
    <x v="2"/>
    <x v="16"/>
    <x v="1"/>
    <x v="0"/>
    <n v="360"/>
    <n v="60"/>
    <n v="71"/>
    <n v="73"/>
    <n v="106"/>
    <n v="106"/>
    <x v="1"/>
    <x v="1"/>
    <x v="1"/>
    <x v="1"/>
    <x v="1"/>
    <x v="233"/>
    <x v="0"/>
  </r>
  <r>
    <s v="Shelter/ NFI"/>
    <s v="ACTED"/>
    <s v="ACTED"/>
    <s v="Emergency shelter"/>
    <s v="Distribution of ESKs "/>
    <s v="OFDA"/>
    <s v="in-kind"/>
    <m/>
    <m/>
    <m/>
    <m/>
    <m/>
    <s v="Sanaag"/>
    <s v="Laasqoray"/>
    <s v="Badhan - NC-3901-Z07-002"/>
    <s v="Bilcil"/>
    <s v="Urban"/>
    <s v="completed"/>
    <s v="12 months"/>
    <d v="2019-09-01T00:00:00"/>
    <d v="2020-03-31T00:00:00"/>
    <n v="11.003220000000001"/>
    <n v="48.305909999999997"/>
    <s v="Protracted IDP"/>
    <n v="108"/>
    <n v="108"/>
    <n v="18"/>
    <n v="22"/>
    <n v="21"/>
    <n v="33"/>
    <n v="32"/>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1"/>
    <x v="2"/>
    <x v="12"/>
    <x v="1"/>
    <x v="0"/>
    <n v="108"/>
    <n v="18"/>
    <n v="21"/>
    <n v="22"/>
    <n v="32"/>
    <n v="32"/>
    <x v="1"/>
    <x v="1"/>
    <x v="1"/>
    <x v="1"/>
    <x v="1"/>
    <x v="233"/>
    <x v="0"/>
  </r>
  <r>
    <s v="Shelter/ NFI"/>
    <s v="ACTED"/>
    <s v="ACTED"/>
    <s v="Emergency shelter"/>
    <s v="Distribution of standard shelter kits"/>
    <s v="OFDA"/>
    <s v="in-kind"/>
    <m/>
    <m/>
    <m/>
    <m/>
    <m/>
    <s v="Sanaag"/>
    <s v="Laasqoray"/>
    <s v="Badhan - NC-3901-Z07-002"/>
    <s v="Bilcil"/>
    <s v="Urban"/>
    <s v="completed"/>
    <s v="12 months"/>
    <d v="2019-09-01T00:00:00"/>
    <d v="2020-03-31T00:00:00"/>
    <n v="11.003220000000001"/>
    <n v="48.305909999999997"/>
    <s v="Protracted IDP"/>
    <n v="108"/>
    <n v="108"/>
    <n v="18"/>
    <n v="22"/>
    <n v="21"/>
    <n v="33"/>
    <n v="32"/>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1"/>
    <x v="2"/>
    <x v="12"/>
    <x v="1"/>
    <x v="0"/>
    <n v="108"/>
    <n v="18"/>
    <n v="21"/>
    <n v="22"/>
    <n v="32"/>
    <n v="32"/>
    <x v="1"/>
    <x v="1"/>
    <x v="1"/>
    <x v="1"/>
    <x v="1"/>
    <x v="233"/>
    <x v="0"/>
  </r>
  <r>
    <s v="Shelter/ NFI"/>
    <s v="ACTED"/>
    <s v="ACTED"/>
    <s v="Emergency shelter"/>
    <s v="Distribution of standard shelter kits"/>
    <s v="OFDA"/>
    <s v="in-kind"/>
    <m/>
    <m/>
    <m/>
    <m/>
    <m/>
    <s v="Sanaag"/>
    <s v="Laasqoray"/>
    <s v="Badhan - NC-3901-Z07-002"/>
    <s v="Carshe"/>
    <s v="Urban"/>
    <s v="completed"/>
    <s v="12 months"/>
    <d v="2019-09-01T00:00:00"/>
    <d v="2020-03-31T00:00:00"/>
    <n v="11.003220000000001"/>
    <n v="48.305909999999997"/>
    <s v="Protracted IDP"/>
    <n v="72"/>
    <n v="72"/>
    <n v="12"/>
    <n v="15"/>
    <n v="14"/>
    <n v="22"/>
    <n v="21"/>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2"/>
    <x v="2"/>
    <x v="12"/>
    <x v="1"/>
    <x v="0"/>
    <n v="72"/>
    <n v="12"/>
    <n v="14"/>
    <n v="15"/>
    <n v="21"/>
    <n v="21"/>
    <x v="1"/>
    <x v="1"/>
    <x v="1"/>
    <x v="1"/>
    <x v="1"/>
    <x v="233"/>
    <x v="0"/>
  </r>
  <r>
    <s v="Shelter/ NFI"/>
    <s v="ACTED"/>
    <s v="ACTED"/>
    <s v="Emergency shelter"/>
    <s v="Distribution of standard shelter kits"/>
    <s v="OFDA"/>
    <s v="in-kind"/>
    <m/>
    <m/>
    <m/>
    <m/>
    <m/>
    <s v="Sanaag"/>
    <s v="Laasqoray"/>
    <s v="Badhan - NC-3901-Z07-002"/>
    <s v="Dildishi"/>
    <s v="Urban"/>
    <s v="completed"/>
    <s v="12 months"/>
    <d v="2019-09-01T00:00:00"/>
    <d v="2020-03-31T00:00:00"/>
    <n v="11.003220000000001"/>
    <n v="48.305909999999997"/>
    <s v="Protracted IDP"/>
    <n v="90"/>
    <n v="90"/>
    <n v="15"/>
    <n v="19"/>
    <n v="19"/>
    <n v="27"/>
    <n v="26"/>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3"/>
    <x v="2"/>
    <x v="12"/>
    <x v="1"/>
    <x v="0"/>
    <n v="90"/>
    <n v="15"/>
    <n v="19"/>
    <n v="19"/>
    <n v="26"/>
    <n v="26"/>
    <x v="1"/>
    <x v="1"/>
    <x v="1"/>
    <x v="1"/>
    <x v="1"/>
    <x v="233"/>
    <x v="0"/>
  </r>
  <r>
    <s v="Shelter/ NFI"/>
    <s v="ACTED"/>
    <s v="ACTED"/>
    <s v="NFI kits "/>
    <s v="Distribution of NFI Kits"/>
    <s v="OFDA"/>
    <s v="in-kind"/>
    <m/>
    <m/>
    <m/>
    <m/>
    <m/>
    <s v="Sanaag"/>
    <s v="Laasqoray"/>
    <s v="Badhan - NC-3901-Z07-002"/>
    <s v="Eilahelay"/>
    <s v="Rural"/>
    <s v="completed"/>
    <s v="12 months"/>
    <d v="2019-09-01T00:00:00"/>
    <d v="2020-03-31T00:00:00"/>
    <n v="11.003220000000001"/>
    <n v="48.305909999999997"/>
    <s v="Protracted IDP"/>
    <n v="150"/>
    <n v="150"/>
    <n v="25"/>
    <n v="31"/>
    <n v="29"/>
    <n v="46"/>
    <n v="44"/>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44"/>
    <x v="2"/>
    <x v="12"/>
    <x v="1"/>
    <x v="0"/>
    <n v="150"/>
    <n v="25"/>
    <n v="29"/>
    <n v="31"/>
    <n v="44"/>
    <n v="44"/>
    <x v="1"/>
    <x v="1"/>
    <x v="1"/>
    <x v="1"/>
    <x v="1"/>
    <x v="233"/>
    <x v="1"/>
  </r>
  <r>
    <s v="Shelter/ NFI"/>
    <s v="ACTED"/>
    <s v="ACTED"/>
    <s v="Emergency shelter"/>
    <s v="Distribution of ESKs "/>
    <s v="OFDA"/>
    <s v="in-kind"/>
    <m/>
    <m/>
    <m/>
    <m/>
    <m/>
    <s v="Sanaag"/>
    <s v="Laasqoray"/>
    <s v="Badhan - NC-3901-Z07-002"/>
    <s v="Eilahelay"/>
    <s v="Rural"/>
    <s v="completed"/>
    <s v="12 months"/>
    <d v="2019-09-01T00:00:00"/>
    <d v="2020-03-31T00:00:00"/>
    <n v="11.003220000000001"/>
    <n v="48.305909999999997"/>
    <s v="Protracted IDP"/>
    <n v="30"/>
    <n v="30"/>
    <n v="5"/>
    <n v="6"/>
    <n v="6"/>
    <n v="9"/>
    <n v="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44"/>
    <x v="2"/>
    <x v="12"/>
    <x v="1"/>
    <x v="0"/>
    <n v="30"/>
    <n v="5"/>
    <n v="6"/>
    <n v="6"/>
    <n v="9"/>
    <n v="9"/>
    <x v="1"/>
    <x v="1"/>
    <x v="1"/>
    <x v="1"/>
    <x v="1"/>
    <x v="233"/>
    <x v="0"/>
  </r>
  <r>
    <s v="Shelter/ NFI"/>
    <s v="ACTED"/>
    <s v="ACTED"/>
    <s v="Emergency shelter"/>
    <s v="Distribution of standard shelter kits"/>
    <s v="OFDA"/>
    <s v="in-kind"/>
    <m/>
    <m/>
    <m/>
    <m/>
    <m/>
    <s v="Sanaag"/>
    <s v="Laasqoray"/>
    <s v="Badhan - NC-3901-Z07-002"/>
    <s v="Eilahelay"/>
    <s v="Urban"/>
    <s v="completed"/>
    <s v="12 months"/>
    <d v="2019-09-01T00:00:00"/>
    <d v="2020-03-31T00:00:00"/>
    <n v="11.003220000000001"/>
    <n v="48.305909999999997"/>
    <s v="Protracted IDP"/>
    <n v="30"/>
    <n v="30"/>
    <n v="5"/>
    <n v="6"/>
    <n v="6"/>
    <n v="9"/>
    <n v="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4"/>
    <x v="2"/>
    <x v="12"/>
    <x v="1"/>
    <x v="0"/>
    <n v="30"/>
    <n v="5"/>
    <n v="6"/>
    <n v="6"/>
    <n v="9"/>
    <n v="9"/>
    <x v="1"/>
    <x v="1"/>
    <x v="1"/>
    <x v="1"/>
    <x v="1"/>
    <x v="233"/>
    <x v="0"/>
  </r>
  <r>
    <s v="Shelter/ NFI"/>
    <s v="ACTED"/>
    <s v="ACTED"/>
    <s v="NFI kits "/>
    <s v="Distribution of NFI Kits"/>
    <s v="OFDA"/>
    <s v="in-kind"/>
    <m/>
    <m/>
    <m/>
    <m/>
    <m/>
    <s v="Sanaag"/>
    <s v="Laasqoray"/>
    <s v="Badhan - NC-3901-Z07-002"/>
    <s v="Gebidher"/>
    <s v="Rural"/>
    <s v="completed"/>
    <s v="12 months"/>
    <d v="2019-09-01T00:00:00"/>
    <d v="2020-03-31T00:00:00"/>
    <n v="11.003220000000001"/>
    <n v="48.305909999999997"/>
    <s v="Protracted IDP"/>
    <n v="600"/>
    <n v="600"/>
    <n v="100"/>
    <n v="122"/>
    <n v="118"/>
    <n v="184"/>
    <n v="176"/>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45"/>
    <x v="2"/>
    <x v="12"/>
    <x v="1"/>
    <x v="0"/>
    <n v="600"/>
    <n v="100"/>
    <n v="118"/>
    <n v="122"/>
    <n v="176"/>
    <n v="176"/>
    <x v="1"/>
    <x v="1"/>
    <x v="1"/>
    <x v="1"/>
    <x v="1"/>
    <x v="233"/>
    <x v="1"/>
  </r>
  <r>
    <s v="Shelter/ NFI"/>
    <s v="ACTED"/>
    <s v="ACTED"/>
    <s v="Emergency shelter"/>
    <s v="Distribution of ESKs "/>
    <s v="OFDA"/>
    <s v="in-kind"/>
    <m/>
    <m/>
    <m/>
    <m/>
    <m/>
    <s v="Sanaag"/>
    <s v="Laasqoray"/>
    <s v="Badhan - NC-3901-Z07-002"/>
    <s v="Gebidher"/>
    <s v="Rural"/>
    <s v="completed"/>
    <s v="12 months"/>
    <d v="2019-09-01T00:00:00"/>
    <d v="2020-03-31T00:00:00"/>
    <n v="11.003220000000001"/>
    <n v="48.305909999999997"/>
    <s v="Protracted IDP"/>
    <n v="120"/>
    <n v="120"/>
    <n v="20"/>
    <n v="24"/>
    <n v="24"/>
    <n v="37"/>
    <n v="35"/>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45"/>
    <x v="2"/>
    <x v="12"/>
    <x v="1"/>
    <x v="0"/>
    <n v="120"/>
    <n v="20"/>
    <n v="24"/>
    <n v="24"/>
    <n v="35"/>
    <n v="35"/>
    <x v="1"/>
    <x v="1"/>
    <x v="1"/>
    <x v="1"/>
    <x v="1"/>
    <x v="233"/>
    <x v="0"/>
  </r>
  <r>
    <s v="Shelter/ NFI"/>
    <s v="ACTED"/>
    <s v="ACTED"/>
    <s v="Emergency shelter"/>
    <s v="Distribution of standard shelter kits"/>
    <s v="OFDA"/>
    <s v="in-kind"/>
    <m/>
    <m/>
    <m/>
    <m/>
    <m/>
    <s v="Sanaag"/>
    <s v="Laasqoray"/>
    <s v="Badhan - NC-3901-Z07-002"/>
    <s v="Gebidher"/>
    <s v="Rural"/>
    <s v="completed"/>
    <s v="12 months"/>
    <d v="2019-09-01T00:00:00"/>
    <d v="2020-03-31T00:00:00"/>
    <n v="11.003220000000001"/>
    <n v="48.305909999999997"/>
    <s v="Protracted IDP"/>
    <n v="120"/>
    <n v="120"/>
    <n v="20"/>
    <n v="24"/>
    <n v="24"/>
    <n v="37"/>
    <n v="35"/>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45"/>
    <x v="2"/>
    <x v="12"/>
    <x v="1"/>
    <x v="0"/>
    <n v="120"/>
    <n v="20"/>
    <n v="24"/>
    <n v="24"/>
    <n v="35"/>
    <n v="35"/>
    <x v="1"/>
    <x v="1"/>
    <x v="1"/>
    <x v="1"/>
    <x v="1"/>
    <x v="233"/>
    <x v="0"/>
  </r>
  <r>
    <s v="Shelter/ NFI"/>
    <s v="ACTED"/>
    <s v="ACTED"/>
    <s v="NFI kits "/>
    <s v="Distribution of NFI Kits"/>
    <s v="OFDA"/>
    <s v="in-kind"/>
    <m/>
    <m/>
    <m/>
    <m/>
    <m/>
    <s v="Sanaag"/>
    <s v="Laasqoray"/>
    <s v="Badhan - NC-3901-Z07-002"/>
    <s v="Gumar"/>
    <s v="Rural"/>
    <s v="completed"/>
    <s v="12 months"/>
    <d v="2019-09-01T00:00:00"/>
    <d v="2020-03-31T00:00:00"/>
    <n v="11.003220000000001"/>
    <n v="48.305909999999997"/>
    <s v="Protracted IDP"/>
    <n v="1620"/>
    <n v="1620"/>
    <n v="270"/>
    <n v="330"/>
    <n v="318"/>
    <n v="496"/>
    <n v="476"/>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46"/>
    <x v="2"/>
    <x v="12"/>
    <x v="1"/>
    <x v="0"/>
    <n v="1620"/>
    <n v="270"/>
    <n v="318"/>
    <n v="330"/>
    <n v="476"/>
    <n v="476"/>
    <x v="1"/>
    <x v="1"/>
    <x v="1"/>
    <x v="1"/>
    <x v="1"/>
    <x v="233"/>
    <x v="1"/>
  </r>
  <r>
    <s v="Shelter/ NFI"/>
    <s v="ACTED"/>
    <s v="ACTED"/>
    <s v="Emergency shelter"/>
    <s v="Distribution of ESKs "/>
    <s v="OFDA"/>
    <s v="in-kind"/>
    <m/>
    <m/>
    <m/>
    <m/>
    <m/>
    <s v="Sanaag"/>
    <s v="Laasqoray"/>
    <s v="Badhan - NC-3901-Z07-002"/>
    <s v="Gumar"/>
    <s v="Rural"/>
    <s v="completed"/>
    <s v="12 months"/>
    <d v="2019-09-01T00:00:00"/>
    <d v="2020-03-31T00:00:00"/>
    <n v="11.003220000000001"/>
    <n v="48.305909999999997"/>
    <s v="Protracted IDP"/>
    <n v="324"/>
    <n v="324"/>
    <n v="54"/>
    <n v="66"/>
    <n v="64"/>
    <n v="99"/>
    <n v="9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46"/>
    <x v="2"/>
    <x v="12"/>
    <x v="1"/>
    <x v="0"/>
    <n v="324"/>
    <n v="54"/>
    <n v="64"/>
    <n v="66"/>
    <n v="95"/>
    <n v="95"/>
    <x v="1"/>
    <x v="1"/>
    <x v="1"/>
    <x v="1"/>
    <x v="1"/>
    <x v="233"/>
    <x v="0"/>
  </r>
  <r>
    <s v="Shelter/ NFI"/>
    <s v="ACTED"/>
    <s v="ACTED"/>
    <s v="Emergency shelter"/>
    <s v="Distribution of standard shelter kits"/>
    <s v="OFDA"/>
    <s v="in-kind"/>
    <m/>
    <m/>
    <m/>
    <m/>
    <m/>
    <s v="Sanaag"/>
    <s v="Laasqoray"/>
    <s v="Badhan - NC-3901-Z07-002"/>
    <s v="Gumar"/>
    <s v="Rural"/>
    <s v="completed"/>
    <s v="12 months"/>
    <d v="2019-09-01T00:00:00"/>
    <d v="2020-03-31T00:00:00"/>
    <n v="11.003220000000001"/>
    <n v="48.305909999999997"/>
    <s v="Protracted IDP"/>
    <n v="324"/>
    <n v="324"/>
    <n v="54"/>
    <n v="66"/>
    <n v="64"/>
    <n v="99"/>
    <n v="9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46"/>
    <x v="2"/>
    <x v="12"/>
    <x v="1"/>
    <x v="0"/>
    <n v="324"/>
    <n v="54"/>
    <n v="64"/>
    <n v="66"/>
    <n v="95"/>
    <n v="95"/>
    <x v="1"/>
    <x v="1"/>
    <x v="1"/>
    <x v="1"/>
    <x v="1"/>
    <x v="233"/>
    <x v="0"/>
  </r>
  <r>
    <s v="Shelter/ NFI"/>
    <s v="ACTED"/>
    <s v="ACTED"/>
    <s v="NFI kits "/>
    <s v="Distribution of NFI Kits"/>
    <s v="OFDA"/>
    <s v="in-kind"/>
    <m/>
    <m/>
    <m/>
    <m/>
    <m/>
    <s v="Sanaag"/>
    <s v="Laasqoray"/>
    <s v="Badhan - NC-3901-Z07-002"/>
    <s v="Hadhkadhere"/>
    <s v="Urban"/>
    <s v="completed"/>
    <s v="12 months"/>
    <d v="2019-09-01T00:00:00"/>
    <d v="2020-03-31T00:00:00"/>
    <n v="11.003220000000001"/>
    <n v="48.305909999999997"/>
    <s v="Protracted IDP"/>
    <n v="600"/>
    <n v="600"/>
    <n v="100"/>
    <n v="122"/>
    <n v="118"/>
    <n v="184"/>
    <n v="176"/>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47"/>
    <x v="2"/>
    <x v="12"/>
    <x v="1"/>
    <x v="0"/>
    <n v="600"/>
    <n v="100"/>
    <n v="118"/>
    <n v="122"/>
    <n v="176"/>
    <n v="176"/>
    <x v="1"/>
    <x v="1"/>
    <x v="1"/>
    <x v="1"/>
    <x v="1"/>
    <x v="233"/>
    <x v="1"/>
  </r>
  <r>
    <s v="Shelter/ NFI"/>
    <s v="ACTED"/>
    <s v="ACTED"/>
    <s v="Emergency shelter"/>
    <s v="Distribution of standard shelter kits"/>
    <s v="OFDA"/>
    <s v="in-kind"/>
    <m/>
    <m/>
    <m/>
    <m/>
    <m/>
    <s v="Sanaag"/>
    <s v="Laasqoray"/>
    <s v="Badhan - NC-3901-Z07-002"/>
    <s v="Hadhkadhere"/>
    <s v="Urban"/>
    <s v="completed"/>
    <s v="12 months"/>
    <d v="2019-09-01T00:00:00"/>
    <d v="2020-03-31T00:00:00"/>
    <n v="11.003220000000001"/>
    <n v="48.305909999999997"/>
    <s v="Protracted IDP"/>
    <n v="96"/>
    <n v="96"/>
    <n v="16"/>
    <n v="20"/>
    <n v="20"/>
    <n v="29"/>
    <n v="28"/>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7"/>
    <x v="2"/>
    <x v="12"/>
    <x v="1"/>
    <x v="0"/>
    <n v="96"/>
    <n v="16"/>
    <n v="20"/>
    <n v="20"/>
    <n v="28"/>
    <n v="28"/>
    <x v="1"/>
    <x v="1"/>
    <x v="1"/>
    <x v="1"/>
    <x v="1"/>
    <x v="233"/>
    <x v="0"/>
  </r>
  <r>
    <s v="Shelter/ NFI"/>
    <s v="ACTED"/>
    <s v="ACTED"/>
    <s v="NFI kits "/>
    <s v="Distribution of NFI Kits"/>
    <s v="OFDA"/>
    <s v="in-kind"/>
    <m/>
    <m/>
    <m/>
    <m/>
    <m/>
    <s v="Sanaag"/>
    <s v="Laasqoray"/>
    <s v="Dhahar - NC-3909-G19-001"/>
    <s v="Bilcil"/>
    <s v="Urban"/>
    <s v="completed"/>
    <s v="12 months"/>
    <d v="2019-09-01T00:00:00"/>
    <d v="2020-03-31T00:00:00"/>
    <n v="9.7479899999999997"/>
    <n v="48.819879999999998"/>
    <s v="Protracted IDP"/>
    <n v="600"/>
    <n v="600"/>
    <n v="100"/>
    <n v="122"/>
    <n v="118"/>
    <n v="184"/>
    <n v="176"/>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41"/>
    <x v="2"/>
    <x v="12"/>
    <x v="1"/>
    <x v="0"/>
    <n v="600"/>
    <n v="100"/>
    <n v="118"/>
    <n v="122"/>
    <n v="176"/>
    <n v="176"/>
    <x v="1"/>
    <x v="1"/>
    <x v="1"/>
    <x v="1"/>
    <x v="1"/>
    <x v="233"/>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5"/>
    <n v="5"/>
    <n v="5"/>
    <n v="4"/>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41"/>
    <x v="2"/>
    <x v="12"/>
    <x v="1"/>
    <x v="0"/>
    <n v="18"/>
    <n v="3"/>
    <n v="5"/>
    <n v="5"/>
    <n v="4"/>
    <n v="4"/>
    <x v="1"/>
    <x v="1"/>
    <x v="1"/>
    <x v="1"/>
    <x v="1"/>
    <x v="233"/>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8"/>
    <n v="7"/>
    <n v="8"/>
    <n v="7"/>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41"/>
    <x v="2"/>
    <x v="12"/>
    <x v="1"/>
    <x v="0"/>
    <n v="30"/>
    <n v="5"/>
    <n v="7"/>
    <n v="8"/>
    <n v="7"/>
    <n v="7"/>
    <x v="1"/>
    <x v="1"/>
    <x v="1"/>
    <x v="1"/>
    <x v="1"/>
    <x v="233"/>
    <x v="0"/>
  </r>
  <r>
    <s v="Shelter/ NFI"/>
    <s v="ACTED"/>
    <s v="ACTED"/>
    <s v="NFI kits "/>
    <s v="Distribution of NFI Kits"/>
    <s v="OFDA"/>
    <s v="in-kind"/>
    <m/>
    <m/>
    <m/>
    <m/>
    <m/>
    <s v="Sanaag"/>
    <s v="Laasqoray"/>
    <s v="Dhahar - NC-3909-G19-001"/>
    <s v="Carshe"/>
    <s v="Urban"/>
    <s v="completed"/>
    <s v="12 months"/>
    <d v="2019-09-01T00:00:00"/>
    <d v="2020-03-31T00:00:00"/>
    <n v="9.7479899999999997"/>
    <n v="48.819879999999998"/>
    <s v="Protracted IDP"/>
    <n v="390"/>
    <n v="390"/>
    <n v="65"/>
    <n v="98"/>
    <n v="94"/>
    <n v="101"/>
    <n v="97"/>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0"/>
    <x v="0"/>
    <x v="2"/>
    <x v="1"/>
    <x v="1"/>
    <x v="0"/>
    <x v="1"/>
    <x v="0"/>
    <x v="0"/>
    <x v="0"/>
    <x v="2"/>
    <x v="42"/>
    <x v="2"/>
    <x v="12"/>
    <x v="1"/>
    <x v="0"/>
    <n v="390"/>
    <n v="65"/>
    <n v="94"/>
    <n v="98"/>
    <n v="97"/>
    <n v="97"/>
    <x v="1"/>
    <x v="1"/>
    <x v="1"/>
    <x v="1"/>
    <x v="1"/>
    <x v="233"/>
    <x v="1"/>
  </r>
  <r>
    <s v="Shelter/ NFI"/>
    <s v="ACTED"/>
    <s v="ACTED"/>
    <s v="Emergency shelter"/>
    <s v="Distribution of ESKs "/>
    <s v="OFDA"/>
    <s v="in-kind"/>
    <m/>
    <m/>
    <m/>
    <m/>
    <m/>
    <s v="Sanaag"/>
    <s v="Laasqoray"/>
    <s v="Dhahar - NC-3909-G19-001"/>
    <s v="Carshe"/>
    <s v="Urban"/>
    <s v="completed"/>
    <s v="12 months"/>
    <d v="2019-09-01T00:00:00"/>
    <d v="2020-03-31T00:00:00"/>
    <n v="9.7479899999999997"/>
    <n v="48.819879999999998"/>
    <s v="Protracted IDP"/>
    <n v="72"/>
    <n v="72"/>
    <n v="12"/>
    <n v="15"/>
    <n v="14"/>
    <n v="22"/>
    <n v="21"/>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2"/>
    <x v="2"/>
    <x v="12"/>
    <x v="1"/>
    <x v="0"/>
    <n v="72"/>
    <n v="12"/>
    <n v="14"/>
    <n v="15"/>
    <n v="21"/>
    <n v="21"/>
    <x v="1"/>
    <x v="1"/>
    <x v="1"/>
    <x v="1"/>
    <x v="1"/>
    <x v="233"/>
    <x v="0"/>
  </r>
  <r>
    <s v="Shelter/ NFI"/>
    <s v="ACTED"/>
    <s v="ACTED"/>
    <s v="NFI kits "/>
    <s v="Distribution of NFI Kits"/>
    <s v="OFDA"/>
    <s v="in-kind"/>
    <m/>
    <m/>
    <m/>
    <m/>
    <m/>
    <s v="Sanaag"/>
    <s v="Laasqoray"/>
    <s v="Dhahar - NC-3909-G19-001"/>
    <s v="Dildishi"/>
    <s v="Urban"/>
    <s v="completed"/>
    <s v="12 months"/>
    <d v="2019-09-01T00:00:00"/>
    <d v="2020-03-31T00:00:00"/>
    <n v="9.7479899999999997"/>
    <n v="48.819879999999998"/>
    <s v="Protracted IDP"/>
    <n v="540"/>
    <n v="540"/>
    <n v="90"/>
    <n v="135"/>
    <n v="130"/>
    <n v="140"/>
    <n v="13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43"/>
    <x v="2"/>
    <x v="12"/>
    <x v="1"/>
    <x v="0"/>
    <n v="540"/>
    <n v="90"/>
    <n v="130"/>
    <n v="135"/>
    <n v="135"/>
    <n v="135"/>
    <x v="1"/>
    <x v="1"/>
    <x v="1"/>
    <x v="1"/>
    <x v="1"/>
    <x v="233"/>
    <x v="1"/>
  </r>
  <r>
    <s v="Shelter/ NFI"/>
    <s v="ACTED"/>
    <s v="ACTED"/>
    <s v="Emergency shelter"/>
    <s v="Distribution of ESKs "/>
    <s v="OFDA"/>
    <s v="in-kind"/>
    <m/>
    <m/>
    <m/>
    <m/>
    <m/>
    <s v="Sanaag"/>
    <s v="Laasqoray"/>
    <s v="Dhahar - NC-3909-G19-001"/>
    <s v="Dildishi"/>
    <s v="Urban"/>
    <s v="completed"/>
    <s v="12 months"/>
    <d v="2019-09-01T00:00:00"/>
    <d v="2020-03-31T00:00:00"/>
    <n v="9.7479899999999997"/>
    <n v="48.819879999999998"/>
    <s v="Protracted IDP"/>
    <n v="90"/>
    <n v="90"/>
    <n v="15"/>
    <n v="19"/>
    <n v="19"/>
    <n v="27"/>
    <n v="26"/>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3"/>
    <x v="2"/>
    <x v="12"/>
    <x v="1"/>
    <x v="0"/>
    <n v="90"/>
    <n v="15"/>
    <n v="19"/>
    <n v="19"/>
    <n v="26"/>
    <n v="26"/>
    <x v="1"/>
    <x v="1"/>
    <x v="1"/>
    <x v="1"/>
    <x v="1"/>
    <x v="233"/>
    <x v="0"/>
  </r>
  <r>
    <s v="Shelter/ NFI"/>
    <s v="ACTED"/>
    <s v="ACTED"/>
    <s v="Emergency shelter"/>
    <s v="Distribution of ESKs "/>
    <s v="OFDA"/>
    <s v="in-kind"/>
    <m/>
    <m/>
    <m/>
    <m/>
    <m/>
    <s v="Sanaag"/>
    <s v="Laasqoray"/>
    <s v="Dhahar - NC-3909-G19-001"/>
    <s v="Hadhkadhere"/>
    <s v="Urban"/>
    <s v="completed"/>
    <s v="12 months"/>
    <d v="2019-09-01T00:00:00"/>
    <d v="2020-03-31T00:00:00"/>
    <n v="9.7479899999999997"/>
    <n v="48.819879999999998"/>
    <s v="Protracted IDP"/>
    <n v="96"/>
    <n v="96"/>
    <n v="16"/>
    <n v="20"/>
    <n v="20"/>
    <n v="29"/>
    <n v="28"/>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47"/>
    <x v="2"/>
    <x v="12"/>
    <x v="1"/>
    <x v="0"/>
    <n v="96"/>
    <n v="16"/>
    <n v="20"/>
    <n v="20"/>
    <n v="28"/>
    <n v="28"/>
    <x v="1"/>
    <x v="1"/>
    <x v="1"/>
    <x v="1"/>
    <x v="1"/>
    <x v="233"/>
    <x v="0"/>
  </r>
  <r>
    <s v="Shelter/ NFI"/>
    <s v="AVORD"/>
    <s v="AVORD"/>
    <s v="NFI kits "/>
    <s v="Provission of NFI kits to 4,700 households in Xudur"/>
    <s v="SHF"/>
    <s v="in-kind"/>
    <m/>
    <m/>
    <m/>
    <m/>
    <m/>
    <s v="Bakool"/>
    <s v="Xudur"/>
    <s v="Xudur - NB-3814-X09-002"/>
    <m/>
    <s v="Urban"/>
    <s v="planned"/>
    <s v="12 months"/>
    <d v="2020-05-01T00:00:00"/>
    <d v="2021-04-30T00:00:00"/>
    <n v="4.12303"/>
    <n v="43.890121000000001"/>
    <s v="Protracted IDP"/>
    <n v="28200"/>
    <n v="28200"/>
    <n v="4700"/>
    <n v="11280"/>
    <n v="8460"/>
    <n v="4230"/>
    <n v="4230"/>
    <s v="Protracted displacement"/>
    <m/>
    <m/>
    <m/>
    <m/>
    <m/>
    <m/>
    <m/>
    <m/>
    <x v="2"/>
    <x v="4"/>
    <x v="2"/>
    <x v="0"/>
    <x v="1"/>
    <x v="1"/>
    <x v="1"/>
    <x v="0"/>
    <x v="0"/>
    <x v="7"/>
    <x v="15"/>
    <x v="0"/>
    <x v="18"/>
    <x v="17"/>
    <x v="2"/>
    <x v="0"/>
    <n v="28200"/>
    <n v="4700"/>
    <n v="8460"/>
    <n v="11280"/>
    <n v="4230"/>
    <n v="4230"/>
    <x v="1"/>
    <x v="1"/>
    <x v="0"/>
    <x v="0"/>
    <x v="1"/>
    <x v="233"/>
    <x v="1"/>
  </r>
  <r>
    <s v="Shelter/ NFI"/>
    <s v="AVORD"/>
    <s v="AVORD"/>
    <s v="Emergency shelter"/>
    <s v="Provission of emergency Shelters to 250 households in Xudur"/>
    <s v="SHF"/>
    <s v="in-kind"/>
    <m/>
    <m/>
    <m/>
    <m/>
    <m/>
    <s v="Bakool"/>
    <s v="Xudur"/>
    <s v="Xudur - NB-3814-X09-002"/>
    <m/>
    <s v="Urban"/>
    <s v="planned"/>
    <s v="12 months"/>
    <d v="2020-05-01T00:00:00"/>
    <d v="2021-04-30T00:00:00"/>
    <n v="4.12303"/>
    <n v="43.890121000000001"/>
    <s v="Protracted IDP"/>
    <n v="1500"/>
    <n v="1500"/>
    <n v="250"/>
    <n v="600"/>
    <n v="450"/>
    <n v="225"/>
    <n v="225"/>
    <s v="Protracted displacement"/>
    <m/>
    <m/>
    <m/>
    <m/>
    <m/>
    <m/>
    <m/>
    <m/>
    <x v="2"/>
    <x v="4"/>
    <x v="0"/>
    <x v="0"/>
    <x v="1"/>
    <x v="1"/>
    <x v="1"/>
    <x v="0"/>
    <x v="0"/>
    <x v="7"/>
    <x v="15"/>
    <x v="0"/>
    <x v="18"/>
    <x v="17"/>
    <x v="2"/>
    <x v="0"/>
    <n v="1500"/>
    <n v="250"/>
    <n v="450"/>
    <n v="600"/>
    <n v="225"/>
    <n v="225"/>
    <x v="1"/>
    <x v="1"/>
    <x v="0"/>
    <x v="0"/>
    <x v="1"/>
    <x v="233"/>
    <x v="0"/>
  </r>
  <r>
    <s v="Shelter/ NFI"/>
    <s v="AVORD"/>
    <s v="AVORD"/>
    <s v="NFI kits "/>
    <s v="Provission of NFI kits to 500 households - Covid 19 Response"/>
    <s v="UNHCR"/>
    <s v="in-kind"/>
    <m/>
    <m/>
    <m/>
    <m/>
    <m/>
    <s v="Bay"/>
    <s v="Baidoa"/>
    <s v="Baidoa - NA-3802-X04-001"/>
    <m/>
    <s v="Urban"/>
    <s v="planned"/>
    <s v="1 Month"/>
    <d v="2020-05-01T00:00:00"/>
    <d v="2020-05-31T00:00:00"/>
    <n v="3.1171799999999998"/>
    <n v="43.646900000000002"/>
    <s v="Protracted IDP"/>
    <n v="3000"/>
    <n v="3000"/>
    <n v="500"/>
    <n v="1200"/>
    <n v="900"/>
    <n v="450"/>
    <n v="450"/>
    <s v="Protracted displacement"/>
    <s v="Covid 19 response"/>
    <m/>
    <m/>
    <m/>
    <m/>
    <m/>
    <m/>
    <m/>
    <x v="2"/>
    <x v="4"/>
    <x v="2"/>
    <x v="3"/>
    <x v="1"/>
    <x v="1"/>
    <x v="1"/>
    <x v="0"/>
    <x v="0"/>
    <x v="1"/>
    <x v="1"/>
    <x v="0"/>
    <x v="18"/>
    <x v="18"/>
    <x v="1"/>
    <x v="0"/>
    <n v="3000"/>
    <n v="500"/>
    <n v="900"/>
    <n v="1200"/>
    <n v="450"/>
    <n v="450"/>
    <x v="1"/>
    <x v="1"/>
    <x v="0"/>
    <x v="0"/>
    <x v="1"/>
    <x v="233"/>
    <x v="1"/>
  </r>
  <r>
    <s v="Shelter/ NFI"/>
    <s v="AVORD"/>
    <s v="AVORD"/>
    <s v="Emergency shelter"/>
    <s v="Provission of Emergency Shelters to 425 households - Covid 19 Response"/>
    <s v="UNHCR"/>
    <s v="in-kind"/>
    <m/>
    <m/>
    <m/>
    <m/>
    <m/>
    <s v="Bay"/>
    <s v="Baidoa"/>
    <s v="Baidoa - NA-3802-X04-001"/>
    <m/>
    <s v="Urban"/>
    <s v="planned"/>
    <s v="2 months"/>
    <d v="2020-05-01T00:00:00"/>
    <d v="2020-06-30T00:00:00"/>
    <n v="3.1171799999999998"/>
    <n v="43.646900000000002"/>
    <s v="Protracted IDP"/>
    <n v="2550"/>
    <n v="2550"/>
    <n v="425"/>
    <n v="1020"/>
    <n v="765"/>
    <n v="382.5"/>
    <n v="382.5"/>
    <s v="Protracted displacement"/>
    <s v="Covid 19 response"/>
    <m/>
    <m/>
    <m/>
    <m/>
    <m/>
    <m/>
    <m/>
    <x v="2"/>
    <x v="4"/>
    <x v="0"/>
    <x v="3"/>
    <x v="1"/>
    <x v="1"/>
    <x v="1"/>
    <x v="0"/>
    <x v="0"/>
    <x v="1"/>
    <x v="1"/>
    <x v="0"/>
    <x v="18"/>
    <x v="19"/>
    <x v="1"/>
    <x v="0"/>
    <n v="2550"/>
    <n v="425"/>
    <n v="765"/>
    <n v="1020"/>
    <n v="382.5"/>
    <n v="382.5"/>
    <x v="1"/>
    <x v="1"/>
    <x v="0"/>
    <x v="0"/>
    <x v="1"/>
    <x v="233"/>
    <x v="0"/>
  </r>
  <r>
    <s v="Shelter/ NFI"/>
    <s v="AVORD"/>
    <s v="AVORD"/>
    <s v="NFI kits "/>
    <s v="Provission of NFI kits to 5,650 households in Baidoa"/>
    <s v="SHF"/>
    <s v="in-kind"/>
    <m/>
    <m/>
    <m/>
    <m/>
    <m/>
    <s v="Bay"/>
    <s v="Baidoa"/>
    <s v="Baidoa - NA-3802-X04-001"/>
    <m/>
    <s v="Urban"/>
    <s v="planned"/>
    <s v="8 Months"/>
    <d v="2020-05-01T00:00:00"/>
    <d v="2020-12-31T00:00:00"/>
    <n v="3.1171799999999998"/>
    <n v="43.646900000000002"/>
    <s v="Protracted IDP"/>
    <n v="33900"/>
    <n v="33900"/>
    <n v="5650"/>
    <n v="13560"/>
    <n v="10170"/>
    <n v="5085"/>
    <n v="5085"/>
    <s v="Protracted displacement"/>
    <m/>
    <m/>
    <m/>
    <m/>
    <m/>
    <m/>
    <m/>
    <m/>
    <x v="2"/>
    <x v="4"/>
    <x v="2"/>
    <x v="0"/>
    <x v="1"/>
    <x v="1"/>
    <x v="1"/>
    <x v="0"/>
    <x v="0"/>
    <x v="1"/>
    <x v="1"/>
    <x v="0"/>
    <x v="18"/>
    <x v="20"/>
    <x v="1"/>
    <x v="0"/>
    <n v="33900"/>
    <n v="5650"/>
    <n v="10170"/>
    <n v="13560"/>
    <n v="5085"/>
    <n v="5085"/>
    <x v="1"/>
    <x v="1"/>
    <x v="0"/>
    <x v="0"/>
    <x v="1"/>
    <x v="233"/>
    <x v="1"/>
  </r>
  <r>
    <s v="Shelter/ NFI"/>
    <s v="AVORD"/>
    <s v="AVORD"/>
    <s v="NFI kits "/>
    <s v="Distribition of NFIs kits to 3,300 flood-affected households in B/weyn"/>
    <s v="SHF"/>
    <s v="in-kind"/>
    <m/>
    <m/>
    <m/>
    <m/>
    <m/>
    <s v="Hiraan"/>
    <s v="Belet Weyne"/>
    <s v="Belet Weyne - NB-3815-G05-001"/>
    <m/>
    <s v="Urban"/>
    <s v="completed"/>
    <s v="6 months"/>
    <d v="2019-11-25T00:00:00"/>
    <d v="2020-01-24T00:00:00"/>
    <n v="4.7359840000000002"/>
    <n v="45.204267999999999"/>
    <s v="Newly Displaced"/>
    <n v="19800"/>
    <n v="19800"/>
    <n v="3300"/>
    <n v="2956"/>
    <n v="2971"/>
    <n v="6920"/>
    <n v="6953"/>
    <s v="Flood"/>
    <m/>
    <m/>
    <m/>
    <m/>
    <m/>
    <m/>
    <m/>
    <m/>
    <x v="2"/>
    <x v="4"/>
    <x v="2"/>
    <x v="0"/>
    <x v="2"/>
    <x v="0"/>
    <x v="0"/>
    <x v="0"/>
    <x v="0"/>
    <x v="8"/>
    <x v="16"/>
    <x v="0"/>
    <x v="11"/>
    <x v="15"/>
    <x v="1"/>
    <x v="0"/>
    <n v="19800"/>
    <n v="3300"/>
    <n v="2971"/>
    <n v="2956"/>
    <n v="6953"/>
    <n v="6953"/>
    <x v="1"/>
    <x v="1"/>
    <x v="0"/>
    <x v="0"/>
    <x v="1"/>
    <x v="233"/>
    <x v="1"/>
  </r>
  <r>
    <s v="Shelter/ NFI"/>
    <s v="AVORD"/>
    <s v="AVORD"/>
    <s v="Emergency shelter"/>
    <s v="Provission of ESKs to 150 households"/>
    <s v="SHF"/>
    <s v="in-kind"/>
    <m/>
    <m/>
    <m/>
    <m/>
    <m/>
    <s v="Hiraan"/>
    <s v="Belet Weyne"/>
    <s v="Belet Weyne - NB-3815-G05-001"/>
    <m/>
    <s v="Urban"/>
    <s v="completed"/>
    <s v="6 months"/>
    <d v="2019-11-25T00:00:00"/>
    <d v="2020-02-15T00:00:00"/>
    <n v="4.7359840000000002"/>
    <n v="45.204267999999999"/>
    <s v="Protracted IDP"/>
    <n v="900"/>
    <n v="900"/>
    <n v="150"/>
    <n v="135"/>
    <n v="135"/>
    <n v="315"/>
    <n v="316"/>
    <s v="Flood"/>
    <m/>
    <m/>
    <m/>
    <m/>
    <m/>
    <m/>
    <m/>
    <m/>
    <x v="2"/>
    <x v="4"/>
    <x v="0"/>
    <x v="0"/>
    <x v="2"/>
    <x v="0"/>
    <x v="1"/>
    <x v="0"/>
    <x v="0"/>
    <x v="8"/>
    <x v="16"/>
    <x v="0"/>
    <x v="11"/>
    <x v="13"/>
    <x v="1"/>
    <x v="0"/>
    <n v="900"/>
    <n v="150"/>
    <n v="135"/>
    <n v="135"/>
    <n v="316"/>
    <n v="316"/>
    <x v="1"/>
    <x v="1"/>
    <x v="0"/>
    <x v="0"/>
    <x v="1"/>
    <x v="233"/>
    <x v="0"/>
  </r>
  <r>
    <s v="Shelter/ NFI"/>
    <s v="AVORD"/>
    <s v="AVORD"/>
    <s v="Emergency shelter"/>
    <s v="Provission of ESKs to 130 households"/>
    <s v="SHF"/>
    <s v="in-kind"/>
    <m/>
    <m/>
    <m/>
    <m/>
    <m/>
    <s v="Lower Shabelle"/>
    <s v="Afgooye"/>
    <s v="No. 50(Airstrip) - NA-3806-Z33-001"/>
    <m/>
    <s v="Urban"/>
    <s v="completed"/>
    <s v="6 months"/>
    <d v="2019-08-01T00:00:00"/>
    <d v="2020-01-31T00:00:00"/>
    <n v="2.00353"/>
    <n v="44.988700000000001"/>
    <s v="Protracted IDP"/>
    <n v="780"/>
    <n v="780"/>
    <n v="130"/>
    <n v="117"/>
    <n v="142"/>
    <n v="236"/>
    <n v="285"/>
    <s v="Conflict/Insecurity/human rights violations"/>
    <m/>
    <m/>
    <m/>
    <m/>
    <m/>
    <m/>
    <m/>
    <m/>
    <x v="2"/>
    <x v="4"/>
    <x v="0"/>
    <x v="0"/>
    <x v="4"/>
    <x v="0"/>
    <x v="1"/>
    <x v="0"/>
    <x v="0"/>
    <x v="10"/>
    <x v="38"/>
    <x v="0"/>
    <x v="9"/>
    <x v="15"/>
    <x v="1"/>
    <x v="0"/>
    <n v="780"/>
    <n v="130"/>
    <n v="142"/>
    <n v="117"/>
    <n v="285"/>
    <n v="285"/>
    <x v="1"/>
    <x v="1"/>
    <x v="0"/>
    <x v="0"/>
    <x v="1"/>
    <x v="233"/>
    <x v="0"/>
  </r>
  <r>
    <s v="Shelter/ NFI"/>
    <s v="AVORD"/>
    <s v="AVORD"/>
    <s v="NFI kits "/>
    <s v="Distribution of NFIs to 1,200 households in No.50"/>
    <s v="SHF"/>
    <s v="in-kind"/>
    <m/>
    <m/>
    <m/>
    <m/>
    <m/>
    <s v="Lower Shabelle"/>
    <s v="Afgooye"/>
    <s v="No. 50(Airstrip) - NA-3806-Z33-001"/>
    <m/>
    <s v="Urban"/>
    <s v="completed"/>
    <s v="6 months"/>
    <d v="2019-08-01T00:00:00"/>
    <d v="2020-01-31T00:00:00"/>
    <n v="2.00353"/>
    <n v="44.988700000000001"/>
    <s v="Protracted IDP"/>
    <n v="7200"/>
    <n v="7200"/>
    <n v="1200"/>
    <n v="1084"/>
    <n v="1315"/>
    <n v="2170"/>
    <n v="2631"/>
    <s v="Conflict/Insecurity/human rights violations"/>
    <m/>
    <m/>
    <m/>
    <m/>
    <m/>
    <m/>
    <m/>
    <m/>
    <x v="2"/>
    <x v="4"/>
    <x v="2"/>
    <x v="0"/>
    <x v="4"/>
    <x v="0"/>
    <x v="1"/>
    <x v="0"/>
    <x v="0"/>
    <x v="10"/>
    <x v="38"/>
    <x v="0"/>
    <x v="9"/>
    <x v="15"/>
    <x v="1"/>
    <x v="0"/>
    <n v="7200"/>
    <n v="1200"/>
    <n v="1315"/>
    <n v="1084"/>
    <n v="2631"/>
    <n v="2631"/>
    <x v="1"/>
    <x v="1"/>
    <x v="0"/>
    <x v="0"/>
    <x v="1"/>
    <x v="233"/>
    <x v="1"/>
  </r>
  <r>
    <s v="Shelter/ NFI"/>
    <s v="AVORD"/>
    <s v="AVORD"/>
    <s v="NFI kits "/>
    <s v="Distribition of NFIs kits to 500 flood-affected households in Balad"/>
    <s v="SHF"/>
    <s v="in-kind"/>
    <m/>
    <m/>
    <m/>
    <m/>
    <m/>
    <s v="Middle Shabelle"/>
    <s v="Balcad"/>
    <s v="Balad - NA-3807-J12-001"/>
    <m/>
    <s v="Urban"/>
    <s v="completed"/>
    <s v="6 months"/>
    <d v="2019-11-25T00:00:00"/>
    <d v="2020-03-24T00:00:00"/>
    <n v="2.6266699999999998"/>
    <n v="45.504798999999998"/>
    <s v="Newly Displaced"/>
    <n v="3000"/>
    <n v="3000"/>
    <n v="500"/>
    <n v="535"/>
    <n v="617"/>
    <n v="859"/>
    <n v="989"/>
    <s v="Flood"/>
    <m/>
    <m/>
    <m/>
    <m/>
    <m/>
    <m/>
    <m/>
    <m/>
    <x v="2"/>
    <x v="4"/>
    <x v="2"/>
    <x v="0"/>
    <x v="2"/>
    <x v="0"/>
    <x v="0"/>
    <x v="0"/>
    <x v="0"/>
    <x v="9"/>
    <x v="28"/>
    <x v="0"/>
    <x v="11"/>
    <x v="12"/>
    <x v="1"/>
    <x v="0"/>
    <n v="3000"/>
    <n v="500"/>
    <n v="617"/>
    <n v="535"/>
    <n v="989"/>
    <n v="989"/>
    <x v="1"/>
    <x v="1"/>
    <x v="0"/>
    <x v="0"/>
    <x v="1"/>
    <x v="233"/>
    <x v="1"/>
  </r>
  <r>
    <s v="Shelter/ NFI"/>
    <s v="AVORD"/>
    <s v="AVORD"/>
    <s v="NFI kits "/>
    <s v="Distribition of NFIs kits to 3,500 flood-affected households in B/weyn"/>
    <s v="SHF"/>
    <s v="in-kind"/>
    <m/>
    <m/>
    <m/>
    <m/>
    <m/>
    <s v="Middle Shabelle"/>
    <s v="Jowhar"/>
    <s v="Jowhar - NA-3807-F11-003"/>
    <m/>
    <s v="Urban"/>
    <s v="completed"/>
    <s v="6 months"/>
    <d v="2019-11-25T00:00:00"/>
    <d v="2020-04-24T00:00:00"/>
    <n v="2.780875"/>
    <n v="45.496817999999998"/>
    <s v="Newly Displaced"/>
    <n v="21000"/>
    <n v="21000"/>
    <n v="3500"/>
    <n v="3905"/>
    <n v="4293"/>
    <n v="6098"/>
    <n v="6704"/>
    <s v="Flood"/>
    <m/>
    <m/>
    <m/>
    <m/>
    <m/>
    <m/>
    <m/>
    <m/>
    <x v="2"/>
    <x v="4"/>
    <x v="2"/>
    <x v="0"/>
    <x v="2"/>
    <x v="0"/>
    <x v="0"/>
    <x v="0"/>
    <x v="0"/>
    <x v="9"/>
    <x v="17"/>
    <x v="0"/>
    <x v="11"/>
    <x v="16"/>
    <x v="1"/>
    <x v="0"/>
    <n v="21000"/>
    <n v="3500"/>
    <n v="4293"/>
    <n v="3905"/>
    <n v="6704"/>
    <n v="6704"/>
    <x v="1"/>
    <x v="1"/>
    <x v="0"/>
    <x v="0"/>
    <x v="1"/>
    <x v="233"/>
    <x v="1"/>
  </r>
  <r>
    <s v="Shelter/ NFI"/>
    <s v="AVORD"/>
    <s v="AVORD"/>
    <s v="Emergency shelter"/>
    <s v="Provission of ESKs to 150 households"/>
    <s v="SHF"/>
    <s v="in-kind"/>
    <m/>
    <m/>
    <m/>
    <m/>
    <m/>
    <s v="Middle Shabelle"/>
    <s v="Jowhar"/>
    <s v="Jowhar Soomaali - NA-3807-F12-007"/>
    <m/>
    <s v="Urban"/>
    <s v="ongoing"/>
    <s v="6 months"/>
    <d v="2019-11-25T00:00:00"/>
    <d v="2020-06-24T00:00:00"/>
    <n v="2.7753700000000001"/>
    <n v="45.517479999999999"/>
    <s v="Protracted IDP"/>
    <n v="900"/>
    <n v="900"/>
    <n v="150"/>
    <n v="167"/>
    <n v="184"/>
    <n v="262"/>
    <n v="287"/>
    <s v="Flood"/>
    <m/>
    <m/>
    <m/>
    <m/>
    <m/>
    <m/>
    <m/>
    <m/>
    <x v="2"/>
    <x v="4"/>
    <x v="0"/>
    <x v="0"/>
    <x v="2"/>
    <x v="2"/>
    <x v="1"/>
    <x v="0"/>
    <x v="0"/>
    <x v="9"/>
    <x v="17"/>
    <x v="0"/>
    <x v="11"/>
    <x v="19"/>
    <x v="1"/>
    <x v="0"/>
    <n v="900"/>
    <n v="150"/>
    <n v="184"/>
    <n v="167"/>
    <n v="287"/>
    <n v="287"/>
    <x v="1"/>
    <x v="1"/>
    <x v="0"/>
    <x v="0"/>
    <x v="1"/>
    <x v="233"/>
    <x v="0"/>
  </r>
  <r>
    <s v="Shelter/ NFI"/>
    <s v="AYUUB"/>
    <s v="AYUUB"/>
    <s v="Emergency shelter"/>
    <s v="Distribution of ESKs In-Kind"/>
    <s v="SHF"/>
    <s v="in-kind"/>
    <m/>
    <m/>
    <m/>
    <m/>
    <m/>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m/>
    <m/>
    <m/>
    <m/>
    <m/>
    <x v="3"/>
    <x v="5"/>
    <x v="0"/>
    <x v="0"/>
    <x v="0"/>
    <x v="0"/>
    <x v="0"/>
    <x v="2"/>
    <x v="0"/>
    <x v="10"/>
    <x v="20"/>
    <x v="48"/>
    <x v="9"/>
    <x v="15"/>
    <x v="1"/>
    <x v="0"/>
    <n v="900"/>
    <n v="150"/>
    <n v="168"/>
    <n v="134"/>
    <n v="333"/>
    <n v="333"/>
    <x v="1"/>
    <x v="1"/>
    <x v="1"/>
    <x v="2"/>
    <x v="1"/>
    <x v="233"/>
    <x v="0"/>
  </r>
  <r>
    <s v="Shelter/ NFI"/>
    <s v="AYUUB"/>
    <s v="AYUUB"/>
    <s v="NFI kits "/>
    <s v="Distribution of NFIs In-Kind"/>
    <s v="SHF"/>
    <s v="in-kind"/>
    <m/>
    <m/>
    <m/>
    <m/>
    <m/>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m/>
    <m/>
    <m/>
    <m/>
    <m/>
    <x v="3"/>
    <x v="5"/>
    <x v="2"/>
    <x v="0"/>
    <x v="0"/>
    <x v="0"/>
    <x v="0"/>
    <x v="2"/>
    <x v="0"/>
    <x v="10"/>
    <x v="20"/>
    <x v="48"/>
    <x v="9"/>
    <x v="15"/>
    <x v="1"/>
    <x v="0"/>
    <n v="900"/>
    <n v="150"/>
    <n v="168"/>
    <n v="134"/>
    <n v="333"/>
    <n v="333"/>
    <x v="1"/>
    <x v="1"/>
    <x v="1"/>
    <x v="2"/>
    <x v="1"/>
    <x v="233"/>
    <x v="1"/>
  </r>
  <r>
    <s v="Shelter/ NFI"/>
    <s v="AYUUB"/>
    <s v="AYUUB"/>
    <s v="Emergency shelter"/>
    <s v="Distribution of ESKs In-Kind"/>
    <s v="SHF "/>
    <s v="in-kind"/>
    <m/>
    <m/>
    <m/>
    <m/>
    <m/>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m/>
    <m/>
    <m/>
    <m/>
    <m/>
    <x v="3"/>
    <x v="5"/>
    <x v="0"/>
    <x v="0"/>
    <x v="0"/>
    <x v="0"/>
    <x v="0"/>
    <x v="2"/>
    <x v="0"/>
    <x v="10"/>
    <x v="20"/>
    <x v="49"/>
    <x v="9"/>
    <x v="15"/>
    <x v="1"/>
    <x v="0"/>
    <n v="900"/>
    <n v="150"/>
    <n v="168"/>
    <n v="134"/>
    <n v="333"/>
    <n v="333"/>
    <x v="1"/>
    <x v="1"/>
    <x v="1"/>
    <x v="2"/>
    <x v="1"/>
    <x v="233"/>
    <x v="0"/>
  </r>
  <r>
    <s v="Shelter/ NFI"/>
    <s v="AYUUB"/>
    <s v="AYUUB"/>
    <s v="NFI kits "/>
    <s v="Distribution of NFIs In-Kind"/>
    <s v="SHF "/>
    <s v="in-kind"/>
    <m/>
    <m/>
    <m/>
    <m/>
    <m/>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m/>
    <m/>
    <m/>
    <m/>
    <m/>
    <x v="3"/>
    <x v="5"/>
    <x v="2"/>
    <x v="0"/>
    <x v="0"/>
    <x v="0"/>
    <x v="0"/>
    <x v="2"/>
    <x v="0"/>
    <x v="10"/>
    <x v="20"/>
    <x v="49"/>
    <x v="9"/>
    <x v="15"/>
    <x v="1"/>
    <x v="0"/>
    <n v="900"/>
    <n v="150"/>
    <n v="168"/>
    <n v="134"/>
    <n v="333"/>
    <n v="333"/>
    <x v="1"/>
    <x v="1"/>
    <x v="1"/>
    <x v="2"/>
    <x v="1"/>
    <x v="233"/>
    <x v="1"/>
  </r>
  <r>
    <s v="Shelter/ NFI"/>
    <s v="AYUUB"/>
    <s v="AYUUB"/>
    <s v="Emergency shelter"/>
    <s v="Distribution of ESKs In-Kind"/>
    <s v="SHF"/>
    <s v="in-kind"/>
    <m/>
    <m/>
    <m/>
    <m/>
    <m/>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m/>
    <m/>
    <m/>
    <m/>
    <m/>
    <x v="3"/>
    <x v="5"/>
    <x v="0"/>
    <x v="0"/>
    <x v="0"/>
    <x v="0"/>
    <x v="0"/>
    <x v="2"/>
    <x v="0"/>
    <x v="10"/>
    <x v="20"/>
    <x v="50"/>
    <x v="9"/>
    <x v="15"/>
    <x v="1"/>
    <x v="0"/>
    <n v="900"/>
    <n v="150"/>
    <n v="168"/>
    <n v="134"/>
    <n v="333"/>
    <n v="333"/>
    <x v="1"/>
    <x v="1"/>
    <x v="1"/>
    <x v="2"/>
    <x v="1"/>
    <x v="233"/>
    <x v="0"/>
  </r>
  <r>
    <s v="Shelter/ NFI"/>
    <s v="AYUUB"/>
    <s v="AYUUB"/>
    <s v="NFI kits "/>
    <s v="Distribution of NFIs In-Kind"/>
    <s v="SHF"/>
    <s v="in-kind"/>
    <m/>
    <m/>
    <m/>
    <m/>
    <m/>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m/>
    <m/>
    <m/>
    <m/>
    <m/>
    <x v="3"/>
    <x v="5"/>
    <x v="2"/>
    <x v="0"/>
    <x v="0"/>
    <x v="0"/>
    <x v="0"/>
    <x v="2"/>
    <x v="0"/>
    <x v="10"/>
    <x v="20"/>
    <x v="50"/>
    <x v="9"/>
    <x v="15"/>
    <x v="1"/>
    <x v="0"/>
    <n v="900"/>
    <n v="150"/>
    <n v="168"/>
    <n v="134"/>
    <n v="333"/>
    <n v="333"/>
    <x v="1"/>
    <x v="1"/>
    <x v="1"/>
    <x v="2"/>
    <x v="1"/>
    <x v="233"/>
    <x v="1"/>
  </r>
  <r>
    <s v="Shelter/ NFI"/>
    <s v="AYUUB"/>
    <s v="AYUUB"/>
    <s v="NFI kits "/>
    <s v="Distribution of NFIs In-Kind"/>
    <s v="SHF"/>
    <s v="in-kind"/>
    <m/>
    <m/>
    <m/>
    <m/>
    <m/>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m/>
    <m/>
    <m/>
    <m/>
    <m/>
    <m/>
    <x v="3"/>
    <x v="5"/>
    <x v="2"/>
    <x v="0"/>
    <x v="0"/>
    <x v="0"/>
    <x v="0"/>
    <x v="2"/>
    <x v="0"/>
    <x v="10"/>
    <x v="20"/>
    <x v="51"/>
    <x v="9"/>
    <x v="15"/>
    <x v="1"/>
    <x v="0"/>
    <n v="900"/>
    <n v="150"/>
    <n v="168"/>
    <n v="134"/>
    <n v="333"/>
    <n v="333"/>
    <x v="1"/>
    <x v="1"/>
    <x v="1"/>
    <x v="0"/>
    <x v="1"/>
    <x v="233"/>
    <x v="1"/>
  </r>
  <r>
    <s v="Shelter/ NFI"/>
    <s v="AYUUB"/>
    <s v="AYUUB"/>
    <s v="Emergency shelter"/>
    <s v="Distribution of ESKs In-Kind"/>
    <s v="SHF"/>
    <s v="in-kind"/>
    <m/>
    <m/>
    <m/>
    <m/>
    <m/>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m/>
    <m/>
    <m/>
    <m/>
    <m/>
    <m/>
    <x v="3"/>
    <x v="5"/>
    <x v="0"/>
    <x v="0"/>
    <x v="0"/>
    <x v="0"/>
    <x v="0"/>
    <x v="2"/>
    <x v="0"/>
    <x v="10"/>
    <x v="20"/>
    <x v="51"/>
    <x v="9"/>
    <x v="15"/>
    <x v="1"/>
    <x v="0"/>
    <n v="900"/>
    <n v="150"/>
    <n v="168"/>
    <n v="134"/>
    <n v="333"/>
    <n v="333"/>
    <x v="1"/>
    <x v="1"/>
    <x v="1"/>
    <x v="0"/>
    <x v="1"/>
    <x v="233"/>
    <x v="0"/>
  </r>
  <r>
    <s v="Shelter/ NFI"/>
    <s v="AYUUB"/>
    <s v="AYUUB"/>
    <s v="NFI kits "/>
    <s v="Distribution of NFIs In-Kind"/>
    <s v="SHF "/>
    <s v="in-kind"/>
    <m/>
    <m/>
    <m/>
    <m/>
    <m/>
    <s v="Lower Shabelle"/>
    <s v="Marka"/>
    <s v="Marka - NA-3810-G28-001"/>
    <s v="Nurta Taliyow"/>
    <s v="Rural"/>
    <s v="completed"/>
    <s v="6 months"/>
    <d v="2019-08-01T00:00:00"/>
    <d v="2020-01-31T00:00:00"/>
    <n v="1.71305"/>
    <n v="44.76388"/>
    <s v="Newly Displaced"/>
    <n v="900"/>
    <n v="900"/>
    <n v="150"/>
    <n v="134"/>
    <n v="168"/>
    <n v="265"/>
    <n v="333"/>
    <s v="Drought"/>
    <s v="Nurta Taliyow"/>
    <s v="Yes"/>
    <m/>
    <m/>
    <m/>
    <m/>
    <m/>
    <m/>
    <x v="3"/>
    <x v="5"/>
    <x v="2"/>
    <x v="0"/>
    <x v="0"/>
    <x v="0"/>
    <x v="0"/>
    <x v="2"/>
    <x v="0"/>
    <x v="10"/>
    <x v="20"/>
    <x v="52"/>
    <x v="9"/>
    <x v="15"/>
    <x v="1"/>
    <x v="0"/>
    <n v="900"/>
    <n v="150"/>
    <n v="168"/>
    <n v="134"/>
    <n v="333"/>
    <n v="333"/>
    <x v="1"/>
    <x v="1"/>
    <x v="1"/>
    <x v="0"/>
    <x v="1"/>
    <x v="233"/>
    <x v="1"/>
  </r>
  <r>
    <s v="Shelter/ NFI"/>
    <s v="AYUUB"/>
    <s v="AYUUB"/>
    <s v="Emergency shelter"/>
    <s v="Distribution of ESKs In-Kind"/>
    <s v="SHF "/>
    <s v="in-kind"/>
    <m/>
    <m/>
    <m/>
    <m/>
    <m/>
    <s v="Lower Shabelle"/>
    <s v="Marka"/>
    <s v="Marka - NA-3810-G28-001"/>
    <s v="Nurta Taliyow"/>
    <s v="Rural"/>
    <s v="completed"/>
    <s v="6 months"/>
    <d v="2019-08-01T00:00:00"/>
    <d v="2020-01-31T00:00:00"/>
    <n v="1.71305"/>
    <n v="44.76388"/>
    <s v="Newly Displaced"/>
    <n v="900"/>
    <n v="900"/>
    <n v="150"/>
    <n v="134"/>
    <n v="168"/>
    <n v="265"/>
    <n v="333"/>
    <s v="Drought"/>
    <s v="Nurta Taliyow"/>
    <s v="Yes"/>
    <m/>
    <m/>
    <m/>
    <m/>
    <m/>
    <m/>
    <x v="3"/>
    <x v="5"/>
    <x v="0"/>
    <x v="0"/>
    <x v="0"/>
    <x v="0"/>
    <x v="0"/>
    <x v="2"/>
    <x v="0"/>
    <x v="10"/>
    <x v="20"/>
    <x v="52"/>
    <x v="9"/>
    <x v="15"/>
    <x v="1"/>
    <x v="0"/>
    <n v="900"/>
    <n v="150"/>
    <n v="168"/>
    <n v="134"/>
    <n v="333"/>
    <n v="333"/>
    <x v="1"/>
    <x v="1"/>
    <x v="1"/>
    <x v="0"/>
    <x v="1"/>
    <x v="233"/>
    <x v="0"/>
  </r>
  <r>
    <s v="Shelter/ NFI"/>
    <s v="CWW"/>
    <s v="CWW"/>
    <s v="NFI kits "/>
    <s v="Provision of NFI kits"/>
    <s v="Irish Aid/DFID"/>
    <s v="in-kind"/>
    <m/>
    <m/>
    <m/>
    <m/>
    <m/>
    <s v="Gedo"/>
    <s v="Baardheere"/>
    <s v="Baardheere - NA-3805-R07-011"/>
    <m/>
    <s v="Urban"/>
    <s v="planned"/>
    <s v="1 Month"/>
    <d v="2019-11-15T00:00:00"/>
    <d v="2020-04-28T00:00:00"/>
    <n v="2.3399350000000001"/>
    <n v="42.285981"/>
    <s v="Newly Displaced"/>
    <n v="20400"/>
    <n v="20400"/>
    <n v="3400"/>
    <n v="3510"/>
    <n v="4028"/>
    <n v="5989"/>
    <n v="6873"/>
    <s v="Flood"/>
    <s v="Funded by DFID (Gedo) and Irish Aid (Lower Shabelle)"/>
    <m/>
    <m/>
    <m/>
    <m/>
    <m/>
    <m/>
    <m/>
    <x v="5"/>
    <x v="7"/>
    <x v="2"/>
    <x v="5"/>
    <x v="2"/>
    <x v="1"/>
    <x v="0"/>
    <x v="0"/>
    <x v="0"/>
    <x v="11"/>
    <x v="23"/>
    <x v="0"/>
    <x v="11"/>
    <x v="16"/>
    <x v="1"/>
    <x v="0"/>
    <n v="20400"/>
    <n v="3400"/>
    <n v="4028"/>
    <n v="3510"/>
    <n v="6873"/>
    <n v="6873"/>
    <x v="1"/>
    <x v="1"/>
    <x v="0"/>
    <x v="0"/>
    <x v="1"/>
    <x v="233"/>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4-28T00:00:00"/>
    <n v="3.1082700000000001"/>
    <n v="43.658279999999998"/>
    <s v="Newly Displaced"/>
    <n v="6000"/>
    <n v="6000"/>
    <n v="1000"/>
    <n v="891"/>
    <n v="973"/>
    <n v="1980"/>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1"/>
    <x v="0"/>
    <x v="0"/>
    <x v="0"/>
    <x v="1"/>
    <x v="1"/>
    <x v="0"/>
    <x v="19"/>
    <x v="16"/>
    <x v="1"/>
    <x v="0"/>
    <n v="6000"/>
    <n v="1000"/>
    <n v="973"/>
    <n v="891"/>
    <n v="2156"/>
    <n v="2156"/>
    <x v="1"/>
    <x v="1"/>
    <x v="0"/>
    <x v="0"/>
    <x v="1"/>
    <x v="233"/>
    <x v="0"/>
  </r>
  <r>
    <s v="Shelter/ NFI"/>
    <s v="DRC"/>
    <s v="DRC"/>
    <s v="Durable shelter"/>
    <s v="260  permanent shelters construction in Dollow"/>
    <s v="DANIDA"/>
    <s v="in-kind"/>
    <m/>
    <m/>
    <m/>
    <m/>
    <m/>
    <s v="Gedo"/>
    <s v="Doolow"/>
    <s v="Doolow - NB-3813-W02-001"/>
    <m/>
    <s v="Urban"/>
    <s v="ongoing"/>
    <s v="9 Months"/>
    <d v="2019-01-02T00:00:00"/>
    <d v="2020-12-31T00:00:00"/>
    <n v="4.1635799999999996"/>
    <n v="42.076169999999998"/>
    <s v="Newly Displaced"/>
    <n v="1560"/>
    <n v="1560"/>
    <n v="260"/>
    <n v="276"/>
    <n v="312"/>
    <n v="456"/>
    <n v="516"/>
    <s v="Drought"/>
    <s v="Community mobilization wa done,Mansons tarining was conducted and construction of shelters are on going."/>
    <m/>
    <m/>
    <m/>
    <m/>
    <m/>
    <m/>
    <m/>
    <x v="8"/>
    <x v="10"/>
    <x v="7"/>
    <x v="14"/>
    <x v="0"/>
    <x v="2"/>
    <x v="0"/>
    <x v="0"/>
    <x v="0"/>
    <x v="11"/>
    <x v="29"/>
    <x v="0"/>
    <x v="12"/>
    <x v="20"/>
    <x v="1"/>
    <x v="0"/>
    <n v="1560"/>
    <n v="260"/>
    <n v="312"/>
    <n v="276"/>
    <n v="516"/>
    <n v="516"/>
    <x v="1"/>
    <x v="1"/>
    <x v="0"/>
    <x v="0"/>
    <x v="1"/>
    <x v="233"/>
    <x v="0"/>
  </r>
  <r>
    <s v="Shelter/ NFI"/>
    <s v="DRC"/>
    <s v="DRC"/>
    <s v="Emergency shelter"/>
    <s v="2050 Emergency Shelter Kits distritribution "/>
    <s v="SHF"/>
    <s v="in-kind"/>
    <m/>
    <m/>
    <m/>
    <m/>
    <m/>
    <s v="Hiraan"/>
    <s v="Belet Weyne"/>
    <s v="Belet Weyne - NB-3815-G05-001"/>
    <m/>
    <s v="Urban"/>
    <s v="ongoing"/>
    <s v="6 Months "/>
    <d v="2019-12-01T00:00:00"/>
    <d v="2020-05-31T00:00:00"/>
    <n v="4.7359840000000002"/>
    <n v="45.204267999999999"/>
    <s v="Newly Displaced"/>
    <n v="12300"/>
    <n v="12300"/>
    <n v="2050"/>
    <n v="1837"/>
    <n v="1846"/>
    <n v="4297"/>
    <n v="4320"/>
    <s v="Flood"/>
    <s v="Community were Mobilized. Beneficiary registration were successfully completed."/>
    <m/>
    <m/>
    <m/>
    <m/>
    <m/>
    <m/>
    <m/>
    <x v="8"/>
    <x v="10"/>
    <x v="0"/>
    <x v="0"/>
    <x v="2"/>
    <x v="2"/>
    <x v="0"/>
    <x v="0"/>
    <x v="0"/>
    <x v="8"/>
    <x v="16"/>
    <x v="0"/>
    <x v="4"/>
    <x v="18"/>
    <x v="1"/>
    <x v="0"/>
    <n v="12300"/>
    <n v="2050"/>
    <n v="1846"/>
    <n v="1837"/>
    <n v="4320"/>
    <n v="4320"/>
    <x v="1"/>
    <x v="1"/>
    <x v="0"/>
    <x v="0"/>
    <x v="1"/>
    <x v="233"/>
    <x v="0"/>
  </r>
  <r>
    <s v="Shelter/ NFI"/>
    <s v="DRC"/>
    <s v="DRC"/>
    <s v="NFI kits "/>
    <s v="2050 NFI kits distribution "/>
    <s v="SHF"/>
    <s v="in-kind"/>
    <m/>
    <m/>
    <m/>
    <m/>
    <m/>
    <s v="Hiraan"/>
    <s v="Belet Weyne"/>
    <s v="Belet Weyne - NB-3815-G05-001"/>
    <m/>
    <s v="Urban"/>
    <s v="ongoing"/>
    <s v="6 Months "/>
    <d v="2019-12-01T00:00:00"/>
    <d v="2020-05-31T00:00:00"/>
    <n v="4.7359840000000002"/>
    <n v="45.204267999999999"/>
    <s v="Newly Displaced"/>
    <n v="12300"/>
    <n v="12300"/>
    <n v="2050"/>
    <n v="1837"/>
    <n v="1846"/>
    <n v="4297"/>
    <n v="4320"/>
    <s v="Flood"/>
    <s v="Community were Mobilized. Beneficiary registration were completed."/>
    <m/>
    <m/>
    <m/>
    <m/>
    <m/>
    <m/>
    <m/>
    <x v="8"/>
    <x v="10"/>
    <x v="2"/>
    <x v="0"/>
    <x v="2"/>
    <x v="2"/>
    <x v="0"/>
    <x v="0"/>
    <x v="0"/>
    <x v="8"/>
    <x v="16"/>
    <x v="0"/>
    <x v="4"/>
    <x v="18"/>
    <x v="1"/>
    <x v="0"/>
    <n v="12300"/>
    <n v="2050"/>
    <n v="1846"/>
    <n v="1837"/>
    <n v="4320"/>
    <n v="4320"/>
    <x v="1"/>
    <x v="1"/>
    <x v="0"/>
    <x v="0"/>
    <x v="1"/>
    <x v="233"/>
    <x v="1"/>
  </r>
  <r>
    <s v="Shelter/ NFI"/>
    <s v="HINNA"/>
    <s v="HINNA"/>
    <s v="NFI kits "/>
    <s v="Distribution of NFI s Kits"/>
    <s v="Local donor"/>
    <s v="in-kind"/>
    <m/>
    <m/>
    <m/>
    <m/>
    <m/>
    <s v="Hiraan"/>
    <s v="Belet Weyne"/>
    <s v="Belet Weyne - NB-3815-G05-001"/>
    <m/>
    <s v="Urban"/>
    <s v="planned"/>
    <s v="1 Month"/>
    <d v="2019-11-15T00:00:00"/>
    <d v="2020-04-28T00:00:00"/>
    <n v="4.7359840000000002"/>
    <n v="45.204267999999999"/>
    <s v="Newly Displaced"/>
    <n v="3600"/>
    <n v="3600"/>
    <n v="600"/>
    <n v="538"/>
    <n v="540"/>
    <n v="1258"/>
    <n v="1264"/>
    <s v="Flood"/>
    <s v="Donated by Mama Asha Shaur"/>
    <m/>
    <m/>
    <m/>
    <m/>
    <m/>
    <m/>
    <m/>
    <x v="13"/>
    <x v="18"/>
    <x v="2"/>
    <x v="15"/>
    <x v="2"/>
    <x v="1"/>
    <x v="0"/>
    <x v="0"/>
    <x v="0"/>
    <x v="8"/>
    <x v="16"/>
    <x v="0"/>
    <x v="11"/>
    <x v="16"/>
    <x v="1"/>
    <x v="0"/>
    <n v="3600"/>
    <n v="600"/>
    <n v="540"/>
    <n v="538"/>
    <n v="1264"/>
    <n v="1264"/>
    <x v="1"/>
    <x v="1"/>
    <x v="0"/>
    <x v="0"/>
    <x v="1"/>
    <x v="233"/>
    <x v="1"/>
  </r>
  <r>
    <s v="Shelter/ NFI"/>
    <s v="Human Appeal"/>
    <s v="Human Appeal"/>
    <s v="Emergency shelter"/>
    <s v="Constructing 600 tents to IDPs capms in Kahda and Daynile districts, Mogadishu, Banadir"/>
    <s v="Human Appeal (HQ) "/>
    <s v="in-kind"/>
    <m/>
    <m/>
    <m/>
    <m/>
    <m/>
    <s v="Banadir"/>
    <s v="Mogadishu/Daynile"/>
    <s v="Daynile - NA-3807-Z08-005"/>
    <m/>
    <s v="Urban"/>
    <s v="planned"/>
    <s v="one month"/>
    <d v="2019-09-25T00:00:00"/>
    <d v="2020-04-28T00:00:00"/>
    <n v="2.0413899999999998"/>
    <n v="45.333720999999997"/>
    <s v="Protracted IDP"/>
    <n v="3600"/>
    <n v="3600"/>
    <n v="600"/>
    <n v="597"/>
    <n v="639"/>
    <n v="1144"/>
    <n v="1220"/>
    <s v="Conflict/Insecurity/human rights violations"/>
    <m/>
    <m/>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14"/>
    <x v="11"/>
    <x v="0"/>
    <x v="16"/>
    <x v="4"/>
    <x v="1"/>
    <x v="1"/>
    <x v="0"/>
    <x v="0"/>
    <x v="12"/>
    <x v="24"/>
    <x v="0"/>
    <x v="2"/>
    <x v="16"/>
    <x v="1"/>
    <x v="0"/>
    <n v="3600"/>
    <n v="600"/>
    <n v="639"/>
    <n v="597"/>
    <n v="1220"/>
    <n v="1220"/>
    <x v="1"/>
    <x v="1"/>
    <x v="0"/>
    <x v="0"/>
    <x v="1"/>
    <x v="233"/>
    <x v="0"/>
  </r>
  <r>
    <s v="Shelter/ NFI"/>
    <s v="IOM"/>
    <s v="Human Appeal"/>
    <s v="NFI kits "/>
    <s v="Distribution of Emergency Kits from national continency stock"/>
    <s v="DFID"/>
    <s v="in-kind"/>
    <m/>
    <m/>
    <m/>
    <m/>
    <m/>
    <s v="Banadir"/>
    <s v="Mogadishu/Dharkenley"/>
    <s v="Dharkenley - NA-3807-Y07-002"/>
    <m/>
    <s v="Urban"/>
    <s v="planned"/>
    <s v="one month"/>
    <d v="2019-11-15T00:00:00"/>
    <d v="2020-04-15T00:00:00"/>
    <n v="2.0735030000000001"/>
    <n v="45.28"/>
    <s v="Newly Displaced"/>
    <n v="12348"/>
    <n v="12348"/>
    <n v="2058"/>
    <n v="2052"/>
    <n v="2188"/>
    <n v="3924"/>
    <n v="4184"/>
    <s v="Flood"/>
    <m/>
    <m/>
    <m/>
    <m/>
    <m/>
    <m/>
    <m/>
    <m/>
    <x v="9"/>
    <x v="11"/>
    <x v="2"/>
    <x v="4"/>
    <x v="2"/>
    <x v="1"/>
    <x v="0"/>
    <x v="0"/>
    <x v="0"/>
    <x v="12"/>
    <x v="24"/>
    <x v="0"/>
    <x v="11"/>
    <x v="16"/>
    <x v="1"/>
    <x v="0"/>
    <n v="12348"/>
    <n v="2058"/>
    <n v="2188"/>
    <n v="2052"/>
    <n v="4184"/>
    <n v="4184"/>
    <x v="1"/>
    <x v="1"/>
    <x v="0"/>
    <x v="0"/>
    <x v="1"/>
    <x v="233"/>
    <x v="1"/>
  </r>
  <r>
    <s v="Shelter/ NFI"/>
    <s v="IOM"/>
    <s v="ACTED"/>
    <s v="NFI kits "/>
    <s v="Distribution of 1,128 EAP from national continency stock"/>
    <s v="DFID"/>
    <s v="in-kind"/>
    <m/>
    <m/>
    <m/>
    <m/>
    <m/>
    <s v="Bay"/>
    <s v="Baidoa"/>
    <s v="Baidoa - NA-3802-X04-001"/>
    <m/>
    <s v="Urban"/>
    <s v="planned"/>
    <s v="one month"/>
    <d v="2019-11-15T00:00:00"/>
    <d v="2020-04-15T00:00:00"/>
    <n v="3.1171799999999998"/>
    <n v="43.646900000000002"/>
    <s v="Newly Displaced"/>
    <n v="6768"/>
    <n v="6768"/>
    <n v="1128"/>
    <n v="1007"/>
    <n v="1097"/>
    <n v="2232"/>
    <n v="2432"/>
    <s v="Flood"/>
    <s v="IOM provided 1,128 NFI kits. Still waiting kits to be delivered throuhg IOM contingency stock. As of 19th Nov, IOM is finalizing the bid analysis for the transporting vendor and has ensured that will let us know delivery date to Baidoa ASAP. "/>
    <m/>
    <m/>
    <m/>
    <m/>
    <m/>
    <m/>
    <m/>
    <x v="9"/>
    <x v="0"/>
    <x v="2"/>
    <x v="4"/>
    <x v="2"/>
    <x v="1"/>
    <x v="0"/>
    <x v="0"/>
    <x v="0"/>
    <x v="1"/>
    <x v="1"/>
    <x v="0"/>
    <x v="11"/>
    <x v="16"/>
    <x v="1"/>
    <x v="0"/>
    <n v="6768"/>
    <n v="1128"/>
    <n v="1097"/>
    <n v="1007"/>
    <n v="2432"/>
    <n v="2432"/>
    <x v="1"/>
    <x v="1"/>
    <x v="0"/>
    <x v="0"/>
    <x v="1"/>
    <x v="233"/>
    <x v="1"/>
  </r>
  <r>
    <s v="Shelter/ NFI"/>
    <s v="IOM"/>
    <s v="IOM"/>
    <s v="Emergency shelter"/>
    <s v="1,000 HHs Shelter Upgrades Baidoa"/>
    <s v="DIFD"/>
    <s v="cash"/>
    <s v="Yes"/>
    <s v="Yes"/>
    <n v="130"/>
    <s v="one-off"/>
    <s v="Voucher"/>
    <s v="Bay"/>
    <s v="Baidoa"/>
    <s v="Baidoa - NA-3802-X04-001"/>
    <m/>
    <s v="Urban"/>
    <s v="planned"/>
    <n v="3"/>
    <d v="2020-03-31T00:00:00"/>
    <d v="2020-05-31T00:00:00"/>
    <n v="3.1171799999999998"/>
    <n v="43.646900000000002"/>
    <s v="Evictees"/>
    <n v="6000"/>
    <n v="6000"/>
    <n v="1000"/>
    <n v="891"/>
    <n v="973"/>
    <n v="1980"/>
    <n v="2156"/>
    <s v="Eviction"/>
    <s v="Part of a wider scheduled move"/>
    <m/>
    <m/>
    <s v="Community consultation"/>
    <s v="CCCM feedback mechanism/ Post Distribution Monitoring Planned. "/>
    <m/>
    <m/>
    <s v="smillbank@iom.int"/>
    <x v="9"/>
    <x v="13"/>
    <x v="0"/>
    <x v="17"/>
    <x v="6"/>
    <x v="1"/>
    <x v="4"/>
    <x v="0"/>
    <x v="1"/>
    <x v="1"/>
    <x v="1"/>
    <x v="0"/>
    <x v="20"/>
    <x v="18"/>
    <x v="1"/>
    <x v="0"/>
    <n v="6000"/>
    <n v="1000"/>
    <n v="973"/>
    <n v="891"/>
    <n v="2156"/>
    <n v="2156"/>
    <x v="1"/>
    <x v="1"/>
    <x v="0"/>
    <x v="0"/>
    <x v="1"/>
    <x v="233"/>
    <x v="0"/>
  </r>
  <r>
    <s v="Shelter/ NFI"/>
    <s v="IOM"/>
    <s v="IOM"/>
    <s v="Emergency shelter"/>
    <s v="1,000 HHs NFI packages Baidoa relocation site: Phase 1"/>
    <s v="CERF"/>
    <s v="cash"/>
    <s v="Yes"/>
    <s v="Yes"/>
    <n v="130"/>
    <s v="one-off"/>
    <s v="Voucher"/>
    <s v="Bay"/>
    <s v="Baidoa"/>
    <s v="Baidoa - NA-3802-X04-001"/>
    <m/>
    <s v="Urban"/>
    <s v="ongoing"/>
    <n v="6"/>
    <d v="2019-10-01T00:00:00"/>
    <d v="2020-04-30T00:00:00"/>
    <n v="3.1171799999999998"/>
    <n v="43.646900000000002"/>
    <s v="Evictees"/>
    <n v="6000"/>
    <n v="6000"/>
    <n v="1000"/>
    <n v="891"/>
    <n v="973"/>
    <n v="1980"/>
    <n v="2156"/>
    <s v="Eviction"/>
    <s v="Part of a wider scheduled move, Phase one has been completed, NFI Packages to 1000H.H"/>
    <m/>
    <m/>
    <s v="Community consultation"/>
    <s v="CCCM feedback mechanism/ Post Distribution Monitoring Planned. "/>
    <m/>
    <m/>
    <s v="Ihameed@iom.int"/>
    <x v="9"/>
    <x v="13"/>
    <x v="0"/>
    <x v="10"/>
    <x v="6"/>
    <x v="2"/>
    <x v="4"/>
    <x v="0"/>
    <x v="1"/>
    <x v="1"/>
    <x v="1"/>
    <x v="0"/>
    <x v="10"/>
    <x v="16"/>
    <x v="1"/>
    <x v="0"/>
    <n v="6000"/>
    <n v="1000"/>
    <n v="973"/>
    <n v="891"/>
    <n v="2156"/>
    <n v="2156"/>
    <x v="1"/>
    <x v="1"/>
    <x v="0"/>
    <x v="0"/>
    <x v="1"/>
    <x v="233"/>
    <x v="0"/>
  </r>
  <r>
    <s v="Shelter/ NFI"/>
    <s v="IOM"/>
    <s v="IOM"/>
    <s v="NFI kits "/>
    <s v="Distribution of 3,000 NFI kits and 3,000 ESK in Berdale with CERF funding."/>
    <s v="CERF"/>
    <s v="cash"/>
    <s v="Yes"/>
    <s v="Yes"/>
    <n v="100"/>
    <s v="one-off"/>
    <s v="Voucher"/>
    <s v="Bay"/>
    <s v="Baidoa"/>
    <s v="Berdale - NA-3801-U27-004"/>
    <m/>
    <s v="Urban"/>
    <s v="completed"/>
    <n v="3"/>
    <d v="2019-12-15T00:00:00"/>
    <d v="2020-03-31T00:00:00"/>
    <n v="3.2143670000000002"/>
    <n v="43.198048"/>
    <s v="Newly Displaced"/>
    <n v="18000"/>
    <n v="18000"/>
    <n v="3000"/>
    <n v="2677"/>
    <n v="2916"/>
    <n v="5939"/>
    <n v="6468"/>
    <s v="Flood"/>
    <m/>
    <m/>
    <m/>
    <m/>
    <m/>
    <m/>
    <m/>
    <m/>
    <x v="9"/>
    <x v="13"/>
    <x v="2"/>
    <x v="10"/>
    <x v="2"/>
    <x v="0"/>
    <x v="0"/>
    <x v="0"/>
    <x v="1"/>
    <x v="1"/>
    <x v="1"/>
    <x v="0"/>
    <x v="4"/>
    <x v="12"/>
    <x v="1"/>
    <x v="0"/>
    <n v="18000"/>
    <n v="3000"/>
    <n v="2916"/>
    <n v="2677"/>
    <n v="6468"/>
    <n v="6468"/>
    <x v="1"/>
    <x v="1"/>
    <x v="0"/>
    <x v="0"/>
    <x v="1"/>
    <x v="233"/>
    <x v="1"/>
  </r>
  <r>
    <s v="Shelter/ NFI"/>
    <s v="IOM"/>
    <s v="IOM"/>
    <s v="Emergency shelter"/>
    <s v="Distribution of 3,000 NFI kits and 3,000 ESK in Berdale with CERF funding."/>
    <s v="CERF"/>
    <s v="cash"/>
    <s v="Yes"/>
    <s v="Yes"/>
    <n v="150"/>
    <s v="one-off"/>
    <s v="Voucher"/>
    <s v="Bay"/>
    <s v="Baidoa"/>
    <s v="Berdale - NA-3801-U27-004"/>
    <m/>
    <s v="Urban"/>
    <s v="ongoing"/>
    <n v="3"/>
    <d v="2019-12-15T00:00:00"/>
    <d v="2020-04-30T00:00:00"/>
    <n v="3.2143670000000002"/>
    <n v="43.198048"/>
    <s v="Newly Displaced"/>
    <n v="18000"/>
    <n v="18000"/>
    <n v="3000"/>
    <n v="2677"/>
    <n v="2916"/>
    <n v="5939"/>
    <n v="6468"/>
    <s v="Flood"/>
    <m/>
    <m/>
    <m/>
    <m/>
    <m/>
    <m/>
    <m/>
    <m/>
    <x v="9"/>
    <x v="13"/>
    <x v="0"/>
    <x v="10"/>
    <x v="2"/>
    <x v="2"/>
    <x v="0"/>
    <x v="0"/>
    <x v="1"/>
    <x v="1"/>
    <x v="1"/>
    <x v="0"/>
    <x v="4"/>
    <x v="16"/>
    <x v="1"/>
    <x v="0"/>
    <n v="18000"/>
    <n v="3000"/>
    <n v="2916"/>
    <n v="2677"/>
    <n v="6468"/>
    <n v="6468"/>
    <x v="1"/>
    <x v="1"/>
    <x v="0"/>
    <x v="0"/>
    <x v="1"/>
    <x v="233"/>
    <x v="0"/>
  </r>
  <r>
    <s v="Shelter/ NFI"/>
    <s v="IOM"/>
    <s v="IOM"/>
    <s v="Emergency shelter"/>
    <s v="1500 SNFI kits"/>
    <s v="CERF"/>
    <s v="cash"/>
    <s v="Yes"/>
    <s v="Yes"/>
    <n v="90"/>
    <s v="one-off"/>
    <s v="Voucher"/>
    <s v="Gedo"/>
    <s v="Baardheere"/>
    <s v="Doolow - NB-3813-W02-001"/>
    <m/>
    <s v="Urban"/>
    <s v="completed"/>
    <s v="3"/>
    <d v="2019-10-01T00:00:00"/>
    <d v="2020-03-29T00:00:00"/>
    <n v="4.1635799999999996"/>
    <n v="42.076169999999998"/>
    <s v="Newly Displaced"/>
    <n v="9000"/>
    <n v="9000"/>
    <n v="1500"/>
    <n v="1548"/>
    <n v="1777"/>
    <n v="2643"/>
    <n v="3032"/>
    <s v="Drought"/>
    <s v="Large influx of IDPs "/>
    <m/>
    <m/>
    <s v="Community consultation"/>
    <s v="CCCM feedback mechanism/ Post Distribution Monitoring Planned. "/>
    <m/>
    <m/>
    <s v="smillbank@iom.int"/>
    <x v="9"/>
    <x v="13"/>
    <x v="0"/>
    <x v="10"/>
    <x v="0"/>
    <x v="0"/>
    <x v="0"/>
    <x v="0"/>
    <x v="1"/>
    <x v="11"/>
    <x v="23"/>
    <x v="0"/>
    <x v="10"/>
    <x v="12"/>
    <x v="1"/>
    <x v="0"/>
    <n v="9000"/>
    <n v="1500"/>
    <n v="1777"/>
    <n v="1548"/>
    <n v="3032"/>
    <n v="3032"/>
    <x v="1"/>
    <x v="1"/>
    <x v="0"/>
    <x v="0"/>
    <x v="1"/>
    <x v="233"/>
    <x v="0"/>
  </r>
  <r>
    <s v="Shelter/ NFI"/>
    <s v="IOM"/>
    <s v="IOM"/>
    <s v="Emergency shelter"/>
    <s v="500 NFI kits"/>
    <s v="CERF"/>
    <s v="in-kind"/>
    <m/>
    <m/>
    <m/>
    <m/>
    <m/>
    <s v="Gedo"/>
    <s v="Doolow"/>
    <s v="Doolow - NB-3813-W02-001"/>
    <m/>
    <s v="Urban"/>
    <s v="completed"/>
    <s v="6"/>
    <d v="2019-10-01T00:00:00"/>
    <d v="2020-03-29T00:00:00"/>
    <n v="4.1635799999999996"/>
    <n v="42.076169999999998"/>
    <s v="Newly Displaced"/>
    <n v="3000"/>
    <n v="3000"/>
    <n v="500"/>
    <n v="530"/>
    <n v="600"/>
    <n v="877"/>
    <n v="993"/>
    <s v="Drought"/>
    <s v="Large influx of IDPs into Dollow"/>
    <m/>
    <m/>
    <s v="Community consultation"/>
    <s v="CCCM feedback mechanism/ Post Distribution Monitoring Planned. "/>
    <m/>
    <m/>
    <s v="smillbank@iom.int"/>
    <x v="9"/>
    <x v="13"/>
    <x v="0"/>
    <x v="10"/>
    <x v="0"/>
    <x v="0"/>
    <x v="0"/>
    <x v="0"/>
    <x v="0"/>
    <x v="11"/>
    <x v="29"/>
    <x v="0"/>
    <x v="10"/>
    <x v="12"/>
    <x v="1"/>
    <x v="0"/>
    <n v="3000"/>
    <n v="500"/>
    <n v="600"/>
    <n v="530"/>
    <n v="993"/>
    <n v="993"/>
    <x v="1"/>
    <x v="1"/>
    <x v="0"/>
    <x v="0"/>
    <x v="1"/>
    <x v="233"/>
    <x v="0"/>
  </r>
  <r>
    <s v="Shelter/ NFI"/>
    <s v="IOM"/>
    <s v="IOM"/>
    <s v="Emergency shelter"/>
    <s v="750 SNFI kits"/>
    <s v="CERF"/>
    <s v="cash"/>
    <s v="Yes"/>
    <s v="Yes"/>
    <n v="90"/>
    <s v="one-off"/>
    <s v="Voucher"/>
    <s v="Gedo"/>
    <s v="Garbahaarey"/>
    <s v="Doolow - NB-3813-W02-001"/>
    <m/>
    <s v="Urban"/>
    <s v="completed"/>
    <s v="3"/>
    <d v="2019-10-01T00:00:00"/>
    <d v="2020-03-29T00:00:00"/>
    <n v="4.1635799999999996"/>
    <n v="42.076169999999998"/>
    <s v="Newly Displaced"/>
    <n v="4500"/>
    <n v="4500"/>
    <n v="750"/>
    <n v="794"/>
    <n v="902"/>
    <n v="1313"/>
    <n v="1491"/>
    <s v="Drought"/>
    <s v="Large influx of IDPs "/>
    <m/>
    <m/>
    <s v="Community consultation"/>
    <s v="CCCM feedback mechanism/ Post Distribution Monitoring Planned. "/>
    <m/>
    <m/>
    <s v="smillbank@iom.int"/>
    <x v="9"/>
    <x v="13"/>
    <x v="0"/>
    <x v="10"/>
    <x v="0"/>
    <x v="0"/>
    <x v="0"/>
    <x v="0"/>
    <x v="1"/>
    <x v="11"/>
    <x v="39"/>
    <x v="0"/>
    <x v="10"/>
    <x v="12"/>
    <x v="1"/>
    <x v="0"/>
    <n v="4500"/>
    <n v="750"/>
    <n v="902"/>
    <n v="794"/>
    <n v="1491"/>
    <n v="1491"/>
    <x v="1"/>
    <x v="1"/>
    <x v="0"/>
    <x v="0"/>
    <x v="1"/>
    <x v="233"/>
    <x v="0"/>
  </r>
  <r>
    <s v="Shelter/ NFI"/>
    <s v="IOM"/>
    <s v="IOM"/>
    <s v="Emergency shelter"/>
    <s v="2100 NFI Packages "/>
    <s v="CERF"/>
    <s v="cash"/>
    <s v="Yes"/>
    <s v="Yes"/>
    <n v="60"/>
    <s v="one-off"/>
    <s v="Voucher"/>
    <s v="Gedo"/>
    <s v="Luuq"/>
    <s v="Luuq - NA-3801-E12-002"/>
    <m/>
    <s v="Urban"/>
    <s v="completed"/>
    <s v="6"/>
    <d v="2019-10-01T00:00:00"/>
    <d v="2020-03-29T00:00:00"/>
    <n v="3.7999900000000002"/>
    <n v="42.544589999999999"/>
    <s v="Newly Displaced"/>
    <n v="12600"/>
    <n v="12600"/>
    <n v="2100"/>
    <n v="2226"/>
    <n v="2520"/>
    <n v="3683"/>
    <n v="4171"/>
    <s v="Drought"/>
    <s v="Large influx of IDPs into Dollow"/>
    <m/>
    <m/>
    <s v="Community consultation"/>
    <s v="CCCM feedback mechanism/ Post Distribution Monitoring Planned. "/>
    <m/>
    <m/>
    <s v="smillbank@iom.int"/>
    <x v="9"/>
    <x v="13"/>
    <x v="0"/>
    <x v="10"/>
    <x v="0"/>
    <x v="0"/>
    <x v="0"/>
    <x v="0"/>
    <x v="1"/>
    <x v="11"/>
    <x v="40"/>
    <x v="0"/>
    <x v="10"/>
    <x v="12"/>
    <x v="1"/>
    <x v="0"/>
    <n v="12600"/>
    <n v="2100"/>
    <n v="2520"/>
    <n v="2226"/>
    <n v="4171"/>
    <n v="4171"/>
    <x v="1"/>
    <x v="1"/>
    <x v="0"/>
    <x v="0"/>
    <x v="1"/>
    <x v="233"/>
    <x v="0"/>
  </r>
  <r>
    <s v="Shelter/ NFI"/>
    <s v="NRC"/>
    <s v="NRC "/>
    <s v="Emergency shelter"/>
    <s v="Provision of 5000 ESK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5451"/>
    <n v="5482"/>
    <n v="10122"/>
    <n v="12312"/>
    <s v="Flood"/>
    <s v="Cash based intervention for flood response. Funded by DFID"/>
    <m/>
    <m/>
    <s v="-nothing significant to report"/>
    <s v="-nothing significant to report"/>
    <s v="-nothing significant to report"/>
    <s v="Low"/>
    <m/>
    <x v="10"/>
    <x v="14"/>
    <x v="0"/>
    <x v="12"/>
    <x v="2"/>
    <x v="0"/>
    <x v="0"/>
    <x v="0"/>
    <x v="1"/>
    <x v="1"/>
    <x v="1"/>
    <x v="0"/>
    <x v="19"/>
    <x v="15"/>
    <x v="1"/>
    <x v="0"/>
    <n v="33367"/>
    <n v="5000"/>
    <n v="5482"/>
    <n v="5451"/>
    <n v="12312"/>
    <n v="12312"/>
    <x v="1"/>
    <x v="1"/>
    <x v="0"/>
    <x v="0"/>
    <x v="1"/>
    <x v="233"/>
    <x v="0"/>
  </r>
  <r>
    <s v="Shelter/ NFI"/>
    <s v="NRC"/>
    <s v="NRC "/>
    <s v="Durable shelter"/>
    <s v="Construction of 30 permanent Shelters (One-room shelter with verandah)"/>
    <s v="DFID DS"/>
    <s v="in-kind"/>
    <m/>
    <m/>
    <m/>
    <m/>
    <m/>
    <s v="Bay"/>
    <s v="Baidoa"/>
    <s v="Baidoa - NA-3802-X04-001"/>
    <m/>
    <s v="Urban"/>
    <s v="planned"/>
    <s v="49 Months"/>
    <d v="2018-08-01T00:00:00"/>
    <d v="2022-07-31T00:00:00"/>
    <n v="3.1171799999999998"/>
    <n v="43.646900000000002"/>
    <s v="Newly Displaced"/>
    <n v="180"/>
    <n v="180"/>
    <n v="30"/>
    <n v="32"/>
    <n v="32"/>
    <n v="51"/>
    <n v="66"/>
    <s v="Conflict/Insecurity/human rights violations"/>
    <s v="Coordination of the shelter typology modification "/>
    <m/>
    <m/>
    <s v="-nothing significant to report"/>
    <s v="-nothing significant to report"/>
    <s v="-nothing significant to report"/>
    <s v="Low"/>
    <m/>
    <x v="10"/>
    <x v="14"/>
    <x v="7"/>
    <x v="18"/>
    <x v="4"/>
    <x v="1"/>
    <x v="0"/>
    <x v="0"/>
    <x v="0"/>
    <x v="1"/>
    <x v="1"/>
    <x v="0"/>
    <x v="13"/>
    <x v="21"/>
    <x v="3"/>
    <x v="0"/>
    <n v="180"/>
    <n v="30"/>
    <n v="32"/>
    <n v="32"/>
    <n v="66"/>
    <n v="66"/>
    <x v="1"/>
    <x v="1"/>
    <x v="0"/>
    <x v="0"/>
    <x v="1"/>
    <x v="233"/>
    <x v="0"/>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1014"/>
    <n v="945"/>
    <n v="1844"/>
    <n v="2281"/>
    <s v="Conflict/Insecurity/human rights violations"/>
    <s v="Cash based intervention for drought response. Funded by DFID"/>
    <m/>
    <m/>
    <s v="-nothing significant to report"/>
    <s v="-nothing significant to report"/>
    <s v="-nothing significant to report"/>
    <s v="Low"/>
    <m/>
    <x v="10"/>
    <x v="14"/>
    <x v="1"/>
    <x v="12"/>
    <x v="4"/>
    <x v="0"/>
    <x v="0"/>
    <x v="0"/>
    <x v="1"/>
    <x v="1"/>
    <x v="1"/>
    <x v="0"/>
    <x v="19"/>
    <x v="13"/>
    <x v="1"/>
    <x v="0"/>
    <n v="6084"/>
    <n v="1000"/>
    <n v="945"/>
    <n v="1014"/>
    <n v="2281"/>
    <n v="2281"/>
    <x v="1"/>
    <x v="1"/>
    <x v="0"/>
    <x v="0"/>
    <x v="1"/>
    <x v="233"/>
    <x v="0"/>
  </r>
  <r>
    <s v="Shelter/ NFI"/>
    <s v="NRC"/>
    <s v="NRC "/>
    <s v="Durable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478"/>
    <n v="459"/>
    <n v="772"/>
    <n v="991"/>
    <s v="Conflict/Insecurity/human rights violations"/>
    <s v="Coordination is ongoing"/>
    <m/>
    <m/>
    <s v="-nothing significant to report"/>
    <s v="-nothing significant to report"/>
    <s v="-nothing significant to report"/>
    <s v="Low"/>
    <m/>
    <x v="10"/>
    <x v="14"/>
    <x v="7"/>
    <x v="18"/>
    <x v="4"/>
    <x v="1"/>
    <x v="0"/>
    <x v="0"/>
    <x v="0"/>
    <x v="2"/>
    <x v="3"/>
    <x v="0"/>
    <x v="13"/>
    <x v="21"/>
    <x v="3"/>
    <x v="0"/>
    <n v="2700"/>
    <n v="450"/>
    <n v="459"/>
    <n v="478"/>
    <n v="991"/>
    <n v="991"/>
    <x v="1"/>
    <x v="1"/>
    <x v="0"/>
    <x v="0"/>
    <x v="1"/>
    <x v="233"/>
    <x v="0"/>
  </r>
  <r>
    <s v="Shelter/ NFI"/>
    <s v="NRC"/>
    <s v="NRC "/>
    <s v="Transitional shelter"/>
    <s v="Rehabilitation of 450 Arish shelters"/>
    <s v="DFID DS"/>
    <s v="in-kind"/>
    <m/>
    <m/>
    <m/>
    <m/>
    <m/>
    <s v="Lower Juba"/>
    <s v="Kismayo"/>
    <s v="Kismayo - SA-3801-J13-001"/>
    <m/>
    <s v="Urban"/>
    <s v="ongoing"/>
    <s v="49 Months"/>
    <d v="2018-08-01T00:00:00"/>
    <d v="2022-07-31T00:00:00"/>
    <n v="-0.36029"/>
    <n v="42.546261000000001"/>
    <s v="Newly Displaced"/>
    <n v="2700"/>
    <n v="2700"/>
    <n v="450"/>
    <n v="478"/>
    <n v="459"/>
    <n v="772"/>
    <n v="991"/>
    <s v="Conflict/Insecurity/human rights violations"/>
    <s v="Coordination is ongoing"/>
    <m/>
    <m/>
    <s v="-nothing significant to report"/>
    <s v="-nothing significant to report"/>
    <s v="-nothing significant to report"/>
    <s v="Low"/>
    <m/>
    <x v="10"/>
    <x v="14"/>
    <x v="1"/>
    <x v="18"/>
    <x v="4"/>
    <x v="2"/>
    <x v="0"/>
    <x v="0"/>
    <x v="0"/>
    <x v="2"/>
    <x v="3"/>
    <x v="0"/>
    <x v="13"/>
    <x v="21"/>
    <x v="3"/>
    <x v="0"/>
    <n v="2700"/>
    <n v="450"/>
    <n v="459"/>
    <n v="478"/>
    <n v="991"/>
    <n v="991"/>
    <x v="1"/>
    <x v="1"/>
    <x v="0"/>
    <x v="0"/>
    <x v="1"/>
    <x v="233"/>
    <x v="0"/>
  </r>
  <r>
    <s v="Shelter/ NFI"/>
    <s v="UNHCR"/>
    <s v="UNHCR"/>
    <s v="Emergency shelter"/>
    <s v="UNHCR planned to distribute 10,000 ESK Kits for COVID -19 Intervention"/>
    <m/>
    <s v="in-kind"/>
    <m/>
    <m/>
    <m/>
    <m/>
    <m/>
    <s v="Banadir"/>
    <s v="Mogadishu"/>
    <m/>
    <m/>
    <s v="Mixed"/>
    <s v="planned"/>
    <m/>
    <m/>
    <m/>
    <e v="#N/A"/>
    <e v="#N/A"/>
    <s v="Protracted IDP"/>
    <n v="60000"/>
    <n v="60000"/>
    <n v="10000"/>
    <n v="9973"/>
    <n v="10632"/>
    <n v="19067"/>
    <n v="20328"/>
    <s v="COVID-19"/>
    <m/>
    <m/>
    <m/>
    <m/>
    <m/>
    <m/>
    <m/>
    <m/>
    <x v="1"/>
    <x v="3"/>
    <x v="0"/>
    <x v="19"/>
    <x v="5"/>
    <x v="1"/>
    <x v="1"/>
    <x v="1"/>
    <x v="0"/>
    <x v="12"/>
    <x v="24"/>
    <x v="0"/>
    <x v="21"/>
    <x v="22"/>
    <x v="4"/>
    <x v="0"/>
    <n v="60000"/>
    <n v="10000"/>
    <n v="10632"/>
    <n v="9973"/>
    <n v="20328"/>
    <n v="20328"/>
    <x v="1"/>
    <x v="1"/>
    <x v="0"/>
    <x v="0"/>
    <x v="1"/>
    <x v="233"/>
    <x v="0"/>
  </r>
  <r>
    <s v="Shelter/ NFI"/>
    <s v="UNHCR"/>
    <s v="UNHCR"/>
    <s v="NFI kits "/>
    <s v="400 NFI Kits in the warehouse in Mogadishu"/>
    <m/>
    <s v="in-kind"/>
    <m/>
    <m/>
    <m/>
    <m/>
    <m/>
    <s v="Banadir"/>
    <s v="Mogadishu"/>
    <s v="Mogadishu - NA-3807-Z08-001"/>
    <m/>
    <s v="Mixed"/>
    <s v="planned"/>
    <s v="6 months"/>
    <d v="2020-01-01T00:00:00"/>
    <d v="2020-06-30T00:00:00"/>
    <n v="2.0413899999999998"/>
    <n v="45.333720999999997"/>
    <s v="Newly Displaced"/>
    <n v="2400"/>
    <n v="2400"/>
    <n v="400"/>
    <n v="399"/>
    <n v="425"/>
    <n v="763"/>
    <n v="813"/>
    <s v="Protracted displacement"/>
    <m/>
    <m/>
    <m/>
    <m/>
    <m/>
    <m/>
    <m/>
    <m/>
    <x v="1"/>
    <x v="3"/>
    <x v="2"/>
    <x v="19"/>
    <x v="1"/>
    <x v="1"/>
    <x v="0"/>
    <x v="1"/>
    <x v="0"/>
    <x v="12"/>
    <x v="24"/>
    <x v="0"/>
    <x v="22"/>
    <x v="19"/>
    <x v="1"/>
    <x v="0"/>
    <n v="2400"/>
    <n v="400"/>
    <n v="425"/>
    <n v="399"/>
    <n v="813"/>
    <n v="813"/>
    <x v="1"/>
    <x v="1"/>
    <x v="0"/>
    <x v="0"/>
    <x v="1"/>
    <x v="233"/>
    <x v="1"/>
  </r>
  <r>
    <s v="Shelter/ NFI"/>
    <s v="UNHCR"/>
    <s v="UNHCR"/>
    <s v="NFI kits "/>
    <s v="4,000 NFI Kits  in Mogadishu ( 2000-Beletwein, 750 Baardhhere, 750 Bardale &amp;500 Mogadishu)"/>
    <m/>
    <s v="in-kind"/>
    <m/>
    <m/>
    <m/>
    <m/>
    <m/>
    <s v="Banadir"/>
    <s v="Mogadishu"/>
    <s v="Mogadishu - NA-3807-Z08-001"/>
    <m/>
    <s v="Mixed"/>
    <s v="planned"/>
    <s v="6 months"/>
    <d v="2020-01-01T00:00:00"/>
    <d v="2020-06-30T00:00:00"/>
    <n v="2.0413899999999998"/>
    <n v="45.333720999999997"/>
    <s v="Protracted IDP"/>
    <n v="24000"/>
    <n v="24000"/>
    <n v="4000"/>
    <n v="3989"/>
    <n v="4253"/>
    <n v="7627"/>
    <n v="8131"/>
    <s v="Conflict/Insecurity/human rights violations"/>
    <m/>
    <m/>
    <m/>
    <m/>
    <m/>
    <m/>
    <m/>
    <m/>
    <x v="1"/>
    <x v="3"/>
    <x v="2"/>
    <x v="19"/>
    <x v="4"/>
    <x v="1"/>
    <x v="1"/>
    <x v="1"/>
    <x v="0"/>
    <x v="12"/>
    <x v="24"/>
    <x v="0"/>
    <x v="22"/>
    <x v="19"/>
    <x v="1"/>
    <x v="0"/>
    <n v="24000"/>
    <n v="4000"/>
    <n v="4253"/>
    <n v="3989"/>
    <n v="8131"/>
    <n v="8131"/>
    <x v="1"/>
    <x v="1"/>
    <x v="0"/>
    <x v="0"/>
    <x v="1"/>
    <x v="233"/>
    <x v="1"/>
  </r>
  <r>
    <s v="Shelter/ NFI"/>
    <s v="UNHCR"/>
    <s v="UNHCR"/>
    <s v="NFI kits "/>
    <s v="250 NFI Kits  issued to NCRI for distribution in Mogadishu"/>
    <m/>
    <s v="in-kind"/>
    <m/>
    <m/>
    <m/>
    <m/>
    <m/>
    <s v="Banadir"/>
    <s v="Mogadishu"/>
    <s v="Mogadishu - NA-3807-Z08-001"/>
    <m/>
    <s v="Mixed"/>
    <s v="completed"/>
    <s v="6 months"/>
    <d v="2020-01-01T00:00:00"/>
    <d v="2020-03-30T00:00:00"/>
    <n v="2.0413899999999998"/>
    <n v="45.333720999999997"/>
    <s v="Newly Displaced"/>
    <n v="1500"/>
    <n v="1500"/>
    <n v="250"/>
    <n v="248"/>
    <n v="267"/>
    <n v="477"/>
    <n v="508"/>
    <s v="Conflict/Insecurity/human rights violations"/>
    <m/>
    <m/>
    <m/>
    <m/>
    <m/>
    <m/>
    <m/>
    <m/>
    <x v="1"/>
    <x v="3"/>
    <x v="2"/>
    <x v="19"/>
    <x v="4"/>
    <x v="0"/>
    <x v="0"/>
    <x v="1"/>
    <x v="0"/>
    <x v="12"/>
    <x v="24"/>
    <x v="0"/>
    <x v="22"/>
    <x v="12"/>
    <x v="1"/>
    <x v="0"/>
    <n v="1500"/>
    <n v="250"/>
    <n v="267"/>
    <n v="248"/>
    <n v="508"/>
    <n v="508"/>
    <x v="1"/>
    <x v="1"/>
    <x v="0"/>
    <x v="0"/>
    <x v="1"/>
    <x v="233"/>
    <x v="1"/>
  </r>
  <r>
    <s v="Shelter/ NFI"/>
    <s v="UNHCR"/>
    <s v="UNHCR"/>
    <s v="NFI kits "/>
    <s v="UNHCR plans to distribute 10,000 NFI Kits  for CONDID -19 Intervention"/>
    <m/>
    <s v="in-kind"/>
    <m/>
    <m/>
    <m/>
    <m/>
    <m/>
    <s v="Banadir"/>
    <s v="Mogadishu"/>
    <s v="Mogadishu - NA-3807-Z08-001"/>
    <m/>
    <s v="Mixed"/>
    <s v="planned"/>
    <m/>
    <m/>
    <m/>
    <n v="2.0413899999999998"/>
    <n v="45.333720999999997"/>
    <s v="Protracted IDP"/>
    <n v="60000"/>
    <n v="60000"/>
    <n v="10000"/>
    <n v="9973"/>
    <n v="10632"/>
    <n v="19067"/>
    <n v="20328"/>
    <s v="COVID-19"/>
    <m/>
    <m/>
    <m/>
    <m/>
    <m/>
    <m/>
    <m/>
    <m/>
    <x v="1"/>
    <x v="3"/>
    <x v="2"/>
    <x v="19"/>
    <x v="5"/>
    <x v="1"/>
    <x v="1"/>
    <x v="1"/>
    <x v="0"/>
    <x v="12"/>
    <x v="24"/>
    <x v="0"/>
    <x v="21"/>
    <x v="22"/>
    <x v="4"/>
    <x v="0"/>
    <n v="60000"/>
    <n v="10000"/>
    <n v="10632"/>
    <n v="9973"/>
    <n v="20328"/>
    <n v="20328"/>
    <x v="1"/>
    <x v="1"/>
    <x v="0"/>
    <x v="0"/>
    <x v="1"/>
    <x v="233"/>
    <x v="1"/>
  </r>
  <r>
    <s v="Shelter/ NFI"/>
    <s v="UNHCR"/>
    <s v="UNHCR"/>
    <s v="NFI NON kits "/>
    <s v="500 Portable Solar Lamps in Warehouse in Mogadishu"/>
    <m/>
    <s v="in-kind"/>
    <m/>
    <m/>
    <m/>
    <m/>
    <m/>
    <s v="Banadir"/>
    <s v="Mogadishu"/>
    <s v="Mogadishu - NA-3807-Z08-001"/>
    <m/>
    <s v="Mixed"/>
    <s v="planned"/>
    <s v="6 months"/>
    <d v="2020-01-01T00:00:00"/>
    <d v="2020-06-30T00:00:00"/>
    <n v="2.0413899999999998"/>
    <n v="45.333720999999997"/>
    <s v="Protracted IDP"/>
    <n v="3000"/>
    <n v="3000"/>
    <n v="500"/>
    <n v="499"/>
    <n v="532"/>
    <n v="953"/>
    <n v="1016"/>
    <s v="Conflict/Insecurity/human rights violations"/>
    <m/>
    <m/>
    <m/>
    <m/>
    <m/>
    <m/>
    <m/>
    <m/>
    <x v="1"/>
    <x v="3"/>
    <x v="5"/>
    <x v="19"/>
    <x v="4"/>
    <x v="1"/>
    <x v="1"/>
    <x v="1"/>
    <x v="0"/>
    <x v="12"/>
    <x v="24"/>
    <x v="0"/>
    <x v="22"/>
    <x v="19"/>
    <x v="1"/>
    <x v="0"/>
    <n v="3000"/>
    <n v="500"/>
    <n v="532"/>
    <n v="499"/>
    <n v="1016"/>
    <n v="1016"/>
    <x v="1"/>
    <x v="1"/>
    <x v="0"/>
    <x v="0"/>
    <x v="1"/>
    <x v="233"/>
    <x v="1"/>
  </r>
  <r>
    <s v="Shelter/ NFI"/>
    <s v="UNHCR"/>
    <s v="UNHCR"/>
    <s v="NFI NON kits "/>
    <s v="6000 -Reinforced Plastic Tarpaulins : 4m x 5m arrived in Mogadishu warehouse"/>
    <m/>
    <s v="in-kind"/>
    <m/>
    <m/>
    <m/>
    <m/>
    <m/>
    <s v="Banadir"/>
    <s v="Mogadishu"/>
    <s v="Mogadishu - NA-3807-Z08-001"/>
    <m/>
    <s v="Mixed"/>
    <s v="ongoing"/>
    <s v="6 months"/>
    <d v="2020-01-01T00:00:00"/>
    <d v="2020-06-30T00:00:00"/>
    <n v="2.0413899999999998"/>
    <n v="45.333720999999997"/>
    <s v="Protracted IDP"/>
    <n v="36000"/>
    <n v="36000"/>
    <n v="6000"/>
    <n v="5984"/>
    <n v="6380"/>
    <n v="11439"/>
    <n v="12197"/>
    <s v="Protracted displacement"/>
    <m/>
    <m/>
    <m/>
    <m/>
    <m/>
    <m/>
    <m/>
    <m/>
    <x v="1"/>
    <x v="3"/>
    <x v="5"/>
    <x v="19"/>
    <x v="1"/>
    <x v="2"/>
    <x v="1"/>
    <x v="1"/>
    <x v="0"/>
    <x v="12"/>
    <x v="24"/>
    <x v="0"/>
    <x v="22"/>
    <x v="19"/>
    <x v="1"/>
    <x v="0"/>
    <n v="36000"/>
    <n v="6000"/>
    <n v="6380"/>
    <n v="5984"/>
    <n v="12197"/>
    <n v="12197"/>
    <x v="1"/>
    <x v="1"/>
    <x v="0"/>
    <x v="0"/>
    <x v="1"/>
    <x v="233"/>
    <x v="1"/>
  </r>
  <r>
    <s v="Shelter/ NFI"/>
    <s v="UNHCR"/>
    <s v="NRC "/>
    <s v="Durable shelter"/>
    <s v="Construction of 200 permanent Shelters (Two-room shelter with verandah)"/>
    <m/>
    <s v="in-kind"/>
    <m/>
    <m/>
    <m/>
    <m/>
    <m/>
    <s v="Bari"/>
    <s v="Bossaso"/>
    <s v="Bossaso - NC-3901-T26-001"/>
    <m/>
    <s v="Urban"/>
    <s v="completed"/>
    <s v="12 months"/>
    <d v="2019-01-01T00:00:00"/>
    <d v="2020-01-01T00:00:00"/>
    <n v="11.283659999999999"/>
    <n v="49.180630000000001"/>
    <s v="Refugee Returnee"/>
    <n v="1200"/>
    <n v="1200"/>
    <n v="200"/>
    <n v="222"/>
    <n v="228"/>
    <n v="370"/>
    <n v="380"/>
    <s v="Protracted displacement"/>
    <m/>
    <m/>
    <m/>
    <m/>
    <m/>
    <m/>
    <m/>
    <m/>
    <x v="1"/>
    <x v="14"/>
    <x v="7"/>
    <x v="19"/>
    <x v="1"/>
    <x v="0"/>
    <x v="3"/>
    <x v="0"/>
    <x v="0"/>
    <x v="14"/>
    <x v="34"/>
    <x v="0"/>
    <x v="12"/>
    <x v="15"/>
    <x v="1"/>
    <x v="0"/>
    <n v="1200"/>
    <n v="200"/>
    <n v="228"/>
    <n v="222"/>
    <n v="380"/>
    <n v="380"/>
    <x v="1"/>
    <x v="1"/>
    <x v="0"/>
    <x v="0"/>
    <x v="1"/>
    <x v="233"/>
    <x v="0"/>
  </r>
  <r>
    <s v="Shelter/ NFI"/>
    <s v="UNHCR"/>
    <s v="UNHCR"/>
    <s v="NFI kits "/>
    <s v="189 NFIs distreibuted in Bossaso in February 2020"/>
    <m/>
    <s v="in-kind"/>
    <m/>
    <m/>
    <m/>
    <m/>
    <m/>
    <s v="Bari"/>
    <s v="Bossaso"/>
    <s v="Bossaso - NC-3901-T26-001"/>
    <m/>
    <s v="Mixed"/>
    <s v="completed"/>
    <s v="1 day"/>
    <d v="2020-02-15T00:00:00"/>
    <d v="2020-02-15T00:00:00"/>
    <n v="11.283659999999999"/>
    <n v="49.180630000000001"/>
    <s v="Protracted IDP"/>
    <n v="1134"/>
    <n v="1134"/>
    <n v="189"/>
    <n v="210"/>
    <n v="216"/>
    <n v="349"/>
    <n v="359"/>
    <s v="Protracted displacement"/>
    <m/>
    <m/>
    <m/>
    <m/>
    <m/>
    <m/>
    <m/>
    <m/>
    <x v="1"/>
    <x v="3"/>
    <x v="2"/>
    <x v="19"/>
    <x v="1"/>
    <x v="0"/>
    <x v="1"/>
    <x v="1"/>
    <x v="0"/>
    <x v="14"/>
    <x v="34"/>
    <x v="0"/>
    <x v="23"/>
    <x v="13"/>
    <x v="1"/>
    <x v="0"/>
    <n v="1134"/>
    <n v="189"/>
    <n v="216"/>
    <n v="210"/>
    <n v="359"/>
    <n v="359"/>
    <x v="1"/>
    <x v="1"/>
    <x v="0"/>
    <x v="0"/>
    <x v="1"/>
    <x v="233"/>
    <x v="1"/>
  </r>
  <r>
    <s v="Shelter/ NFI"/>
    <s v="UNHCR"/>
    <s v="UNHCR"/>
    <s v="NFI kits "/>
    <s v="189 NFI Kits  distributed in Bossaso"/>
    <m/>
    <s v="in-kind"/>
    <m/>
    <m/>
    <m/>
    <m/>
    <m/>
    <s v="Bari"/>
    <s v="Bossaso"/>
    <s v="Bossaso - NC-3901-T26-001"/>
    <m/>
    <s v="Mixed"/>
    <s v="completed"/>
    <s v="6 months"/>
    <d v="2020-01-01T00:00:00"/>
    <d v="2020-03-30T00:00:00"/>
    <n v="11.283659999999999"/>
    <n v="49.180630000000001"/>
    <s v="Protracted IDP"/>
    <n v="1134"/>
    <n v="1134"/>
    <n v="189"/>
    <n v="210"/>
    <n v="216"/>
    <n v="349"/>
    <n v="359"/>
    <s v="Protracted displacement"/>
    <m/>
    <m/>
    <m/>
    <m/>
    <m/>
    <m/>
    <m/>
    <m/>
    <x v="1"/>
    <x v="3"/>
    <x v="2"/>
    <x v="19"/>
    <x v="1"/>
    <x v="0"/>
    <x v="1"/>
    <x v="1"/>
    <x v="0"/>
    <x v="14"/>
    <x v="34"/>
    <x v="0"/>
    <x v="22"/>
    <x v="12"/>
    <x v="1"/>
    <x v="0"/>
    <n v="1134"/>
    <n v="189"/>
    <n v="216"/>
    <n v="210"/>
    <n v="359"/>
    <n v="359"/>
    <x v="1"/>
    <x v="1"/>
    <x v="0"/>
    <x v="0"/>
    <x v="1"/>
    <x v="233"/>
    <x v="1"/>
  </r>
  <r>
    <s v="Shelter/ NFI"/>
    <s v="UNHCR"/>
    <s v="INTERSOS"/>
    <s v="Durable shelter"/>
    <s v="107 Permanent Shelters Construction(Two- roomed shelters"/>
    <m/>
    <s v="in-kind"/>
    <m/>
    <m/>
    <m/>
    <m/>
    <m/>
    <s v="Bay"/>
    <s v="Baidoa"/>
    <s v="Berdale - NA-3801-U27-004"/>
    <m/>
    <s v="Urban"/>
    <s v="planned"/>
    <s v="45 Months"/>
    <d v="2020-05-01T00:00:00"/>
    <d v="2020-09-01T00:00:00"/>
    <n v="3.2143670000000002"/>
    <n v="43.198048"/>
    <s v="Refugee Returnee"/>
    <n v="642"/>
    <n v="642"/>
    <n v="107"/>
    <n v="95"/>
    <n v="104"/>
    <n v="212"/>
    <n v="231"/>
    <s v="Protracted displacement"/>
    <m/>
    <m/>
    <m/>
    <m/>
    <m/>
    <m/>
    <m/>
    <m/>
    <x v="1"/>
    <x v="12"/>
    <x v="7"/>
    <x v="19"/>
    <x v="1"/>
    <x v="1"/>
    <x v="3"/>
    <x v="0"/>
    <x v="0"/>
    <x v="1"/>
    <x v="1"/>
    <x v="0"/>
    <x v="18"/>
    <x v="23"/>
    <x v="1"/>
    <x v="0"/>
    <n v="642"/>
    <n v="107"/>
    <n v="104"/>
    <n v="95"/>
    <n v="231"/>
    <n v="231"/>
    <x v="1"/>
    <x v="1"/>
    <x v="0"/>
    <x v="0"/>
    <x v="1"/>
    <x v="233"/>
    <x v="0"/>
  </r>
  <r>
    <s v="Shelter/ NFI"/>
    <s v="UNHCR"/>
    <s v="SWDC"/>
    <s v="Emergency shelter"/>
    <s v="UNHCR planned to distribute 400 ESK/CBI Kits to flooding/rains effected HHs"/>
    <m/>
    <s v="in-kind"/>
    <m/>
    <m/>
    <m/>
    <m/>
    <m/>
    <s v="Bay"/>
    <s v="Baidoa"/>
    <s v="Baidoa - NA-3802-X04-001"/>
    <m/>
    <s v="Urban"/>
    <s v="completed"/>
    <s v="1 month "/>
    <d v="2019-12-15T00:00:00"/>
    <d v="2020-01-31T00:00:00"/>
    <n v="3.1171799999999998"/>
    <n v="43.646900000000002"/>
    <s v="Newly Displaced"/>
    <n v="2400"/>
    <n v="2400"/>
    <n v="400"/>
    <n v="357"/>
    <n v="389"/>
    <n v="792"/>
    <n v="862"/>
    <s v="Flood"/>
    <m/>
    <m/>
    <m/>
    <m/>
    <m/>
    <m/>
    <m/>
    <s v="ahmedy@unhcr.org "/>
    <x v="1"/>
    <x v="19"/>
    <x v="0"/>
    <x v="19"/>
    <x v="2"/>
    <x v="0"/>
    <x v="0"/>
    <x v="0"/>
    <x v="0"/>
    <x v="1"/>
    <x v="1"/>
    <x v="0"/>
    <x v="4"/>
    <x v="15"/>
    <x v="1"/>
    <x v="0"/>
    <n v="2400"/>
    <n v="400"/>
    <n v="389"/>
    <n v="357"/>
    <n v="862"/>
    <n v="862"/>
    <x v="1"/>
    <x v="1"/>
    <x v="0"/>
    <x v="0"/>
    <x v="1"/>
    <x v="233"/>
    <x v="0"/>
  </r>
  <r>
    <s v="Shelter/ NFI"/>
    <s v="UNHCR"/>
    <s v="SSWC"/>
    <s v="Emergency shelter"/>
    <s v="UNHCR planned to distribute 400 ESK Kits to flooding/rains effected HHs"/>
    <m/>
    <s v="in-kind"/>
    <m/>
    <m/>
    <m/>
    <m/>
    <m/>
    <s v="Bay"/>
    <s v="Baidoa"/>
    <s v="Berdale - NA-3801-U27-004"/>
    <m/>
    <s v="Urban"/>
    <s v="completed"/>
    <s v="2 month "/>
    <d v="2019-12-15T00:00:00"/>
    <d v="2020-01-31T00:00:00"/>
    <n v="3.2143670000000002"/>
    <n v="43.198048"/>
    <s v="Newly Displaced"/>
    <n v="2400"/>
    <n v="2400"/>
    <n v="400"/>
    <n v="357"/>
    <n v="389"/>
    <n v="792"/>
    <n v="862"/>
    <s v="Flood"/>
    <m/>
    <m/>
    <m/>
    <m/>
    <m/>
    <m/>
    <m/>
    <m/>
    <x v="1"/>
    <x v="16"/>
    <x v="0"/>
    <x v="19"/>
    <x v="2"/>
    <x v="0"/>
    <x v="0"/>
    <x v="0"/>
    <x v="0"/>
    <x v="1"/>
    <x v="1"/>
    <x v="0"/>
    <x v="4"/>
    <x v="15"/>
    <x v="1"/>
    <x v="0"/>
    <n v="2400"/>
    <n v="400"/>
    <n v="389"/>
    <n v="357"/>
    <n v="862"/>
    <n v="862"/>
    <x v="1"/>
    <x v="1"/>
    <x v="0"/>
    <x v="0"/>
    <x v="1"/>
    <x v="233"/>
    <x v="0"/>
  </r>
  <r>
    <s v="Shelter/ NFI"/>
    <s v="UNHCR"/>
    <s v="AVORD/DRC"/>
    <s v="Emergency shelter"/>
    <s v="UNHCR plan to provide 700 ESK Kits through CBI to Person with specific Needs (PSN)  affected by COVID-19 in Baidoa."/>
    <m/>
    <s v="cash"/>
    <s v="Yes"/>
    <m/>
    <n v="150"/>
    <s v="one-off"/>
    <m/>
    <s v="Bay"/>
    <s v="Baidoa"/>
    <m/>
    <m/>
    <s v="Mixed"/>
    <s v="ongoing"/>
    <s v="2 months"/>
    <d v="2020-05-01T00:00:00"/>
    <d v="2020-07-30T00:00:00"/>
    <e v="#N/A"/>
    <e v="#N/A"/>
    <s v="Protracted IDP"/>
    <n v="4200"/>
    <n v="4200"/>
    <n v="700"/>
    <n v="625"/>
    <n v="680"/>
    <n v="1386"/>
    <n v="1509"/>
    <s v="COVID-19"/>
    <m/>
    <m/>
    <m/>
    <m/>
    <m/>
    <m/>
    <m/>
    <m/>
    <x v="1"/>
    <x v="20"/>
    <x v="0"/>
    <x v="19"/>
    <x v="5"/>
    <x v="2"/>
    <x v="1"/>
    <x v="1"/>
    <x v="1"/>
    <x v="1"/>
    <x v="1"/>
    <x v="0"/>
    <x v="18"/>
    <x v="24"/>
    <x v="1"/>
    <x v="0"/>
    <n v="4200"/>
    <n v="700"/>
    <n v="680"/>
    <n v="625"/>
    <n v="1509"/>
    <n v="1509"/>
    <x v="1"/>
    <x v="1"/>
    <x v="0"/>
    <x v="0"/>
    <x v="1"/>
    <x v="233"/>
    <x v="0"/>
  </r>
  <r>
    <s v="Shelter/ NFI"/>
    <s v="UNHCR"/>
    <s v="AVORD"/>
    <s v="NFI kits "/>
    <s v="Distribution of 340 NFI kits in Baidoa"/>
    <s v="Unknown"/>
    <s v="in-kind"/>
    <m/>
    <m/>
    <m/>
    <m/>
    <m/>
    <s v="Bay"/>
    <s v="Baidoa"/>
    <s v="Baidoa - NA-3802-X04-001"/>
    <m/>
    <s v="Urban"/>
    <s v="completed"/>
    <s v="2 months"/>
    <d v="2019-11-01T00:00:00"/>
    <d v="2020-01-01T00:00:00"/>
    <n v="3.1171799999999998"/>
    <n v="43.646900000000002"/>
    <s v="Newly Displaced"/>
    <n v="2040"/>
    <n v="2040"/>
    <n v="340"/>
    <n v="303"/>
    <n v="331"/>
    <n v="673"/>
    <n v="733"/>
    <s v="Conflict/Insecurity/human rights violations"/>
    <m/>
    <m/>
    <m/>
    <m/>
    <m/>
    <m/>
    <m/>
    <m/>
    <x v="1"/>
    <x v="4"/>
    <x v="2"/>
    <x v="2"/>
    <x v="4"/>
    <x v="0"/>
    <x v="0"/>
    <x v="0"/>
    <x v="0"/>
    <x v="1"/>
    <x v="1"/>
    <x v="0"/>
    <x v="11"/>
    <x v="15"/>
    <x v="1"/>
    <x v="0"/>
    <n v="2040"/>
    <n v="340"/>
    <n v="331"/>
    <n v="303"/>
    <n v="733"/>
    <n v="733"/>
    <x v="1"/>
    <x v="1"/>
    <x v="0"/>
    <x v="0"/>
    <x v="1"/>
    <x v="233"/>
    <x v="1"/>
  </r>
  <r>
    <s v="Shelter/ NFI"/>
    <s v="UNHCR"/>
    <s v="AVORD"/>
    <s v="NFI kits "/>
    <s v="Distribution of 300 NFI kits in Berdale"/>
    <s v="Unknown"/>
    <s v="in-kind"/>
    <m/>
    <m/>
    <m/>
    <m/>
    <m/>
    <s v="Bay"/>
    <s v="Baidoa"/>
    <s v="Berdale - NA-3801-U27-004"/>
    <m/>
    <s v="Urban"/>
    <s v="completed"/>
    <s v="2 months"/>
    <d v="2019-11-01T00:00:00"/>
    <d v="2020-01-01T00:00:00"/>
    <n v="3.2143670000000002"/>
    <n v="43.198048"/>
    <s v="Newly Displaced"/>
    <n v="1800"/>
    <n v="1800"/>
    <n v="300"/>
    <n v="268"/>
    <n v="292"/>
    <n v="593"/>
    <n v="647"/>
    <s v="Flood"/>
    <m/>
    <m/>
    <m/>
    <m/>
    <m/>
    <m/>
    <m/>
    <m/>
    <x v="1"/>
    <x v="4"/>
    <x v="2"/>
    <x v="2"/>
    <x v="2"/>
    <x v="0"/>
    <x v="0"/>
    <x v="0"/>
    <x v="0"/>
    <x v="1"/>
    <x v="1"/>
    <x v="0"/>
    <x v="11"/>
    <x v="15"/>
    <x v="1"/>
    <x v="0"/>
    <n v="1800"/>
    <n v="300"/>
    <n v="292"/>
    <n v="268"/>
    <n v="647"/>
    <n v="647"/>
    <x v="1"/>
    <x v="1"/>
    <x v="0"/>
    <x v="0"/>
    <x v="1"/>
    <x v="233"/>
    <x v="1"/>
  </r>
  <r>
    <s v="Shelter/ NFI"/>
    <s v="UNHCR"/>
    <s v="AVORD"/>
    <s v="NFI kits "/>
    <s v="500 NFI  sent to  Baidoa , distibution to started  on 4th May"/>
    <m/>
    <s v="in-kind"/>
    <m/>
    <m/>
    <m/>
    <m/>
    <m/>
    <s v="Bay"/>
    <s v="Baidoa"/>
    <s v="Baidoa - NA-3802-X04-001"/>
    <m/>
    <s v="Mixed"/>
    <s v="ongoing"/>
    <s v="2 months"/>
    <d v="2020-05-01T00:00:00"/>
    <d v="2020-07-30T00:00:00"/>
    <n v="3.1171799999999998"/>
    <n v="43.646900000000002"/>
    <s v="Newly Displaced"/>
    <n v="3000"/>
    <n v="3000"/>
    <n v="500"/>
    <n v="488"/>
    <n v="552"/>
    <n v="920"/>
    <n v="1040"/>
    <s v="Flood"/>
    <m/>
    <m/>
    <m/>
    <m/>
    <m/>
    <m/>
    <m/>
    <m/>
    <x v="1"/>
    <x v="4"/>
    <x v="2"/>
    <x v="19"/>
    <x v="2"/>
    <x v="2"/>
    <x v="0"/>
    <x v="1"/>
    <x v="0"/>
    <x v="1"/>
    <x v="1"/>
    <x v="0"/>
    <x v="18"/>
    <x v="24"/>
    <x v="1"/>
    <x v="0"/>
    <n v="3000"/>
    <n v="500"/>
    <n v="552"/>
    <n v="488"/>
    <n v="1040"/>
    <n v="1040"/>
    <x v="1"/>
    <x v="1"/>
    <x v="0"/>
    <x v="0"/>
    <x v="1"/>
    <x v="233"/>
    <x v="1"/>
  </r>
  <r>
    <s v="Shelter/ NFI"/>
    <s v="UNHCR"/>
    <s v="INTERSOS/ AVORD"/>
    <s v="Permanent shelter"/>
    <s v="200  Permanent Shelters Construction(Two- roomed shelters"/>
    <m/>
    <s v="in-kind"/>
    <m/>
    <m/>
    <m/>
    <m/>
    <m/>
    <s v="Bay"/>
    <s v="Baidoa"/>
    <s v="Baidoa - NA-3802-X04-001"/>
    <m/>
    <s v="Urban"/>
    <s v="ongoing"/>
    <s v="12 Months"/>
    <d v="2020-01-01T00:00:00"/>
    <d v="2020-12-31T00:00:00"/>
    <n v="3.1171799999999998"/>
    <n v="43.646900000000002"/>
    <s v="Refugee Returnee"/>
    <n v="1200"/>
    <n v="1200"/>
    <n v="200"/>
    <n v="178"/>
    <n v="195"/>
    <n v="396"/>
    <n v="431"/>
    <s v="Return"/>
    <m/>
    <m/>
    <m/>
    <m/>
    <m/>
    <m/>
    <m/>
    <m/>
    <x v="1"/>
    <x v="21"/>
    <x v="4"/>
    <x v="19"/>
    <x v="3"/>
    <x v="2"/>
    <x v="3"/>
    <x v="0"/>
    <x v="0"/>
    <x v="1"/>
    <x v="1"/>
    <x v="0"/>
    <x v="22"/>
    <x v="20"/>
    <x v="1"/>
    <x v="0"/>
    <n v="1200"/>
    <n v="200"/>
    <n v="195"/>
    <n v="178"/>
    <n v="431"/>
    <n v="431"/>
    <x v="1"/>
    <x v="1"/>
    <x v="0"/>
    <x v="0"/>
    <x v="1"/>
    <x v="233"/>
    <x v="0"/>
  </r>
  <r>
    <s v="Shelter/ NFI"/>
    <s v="UNHCR"/>
    <s v="UNHCR"/>
    <s v="Transitional shelter"/>
    <s v="528 Refugee Housing Units, on permanent foundations in Baidoa/Mogadishu."/>
    <m/>
    <s v="in-kind"/>
    <m/>
    <m/>
    <m/>
    <m/>
    <m/>
    <s v="Bay"/>
    <s v="Baidoa"/>
    <s v="Baidoa - NA-3802-X04-001"/>
    <m/>
    <s v="Urban"/>
    <s v="planned"/>
    <s v="12 Months"/>
    <d v="2020-01-01T00:00:00"/>
    <d v="2020-12-31T00:00:00"/>
    <n v="3.1171799999999998"/>
    <n v="43.646900000000002"/>
    <s v="Refugee Returnee"/>
    <n v="3168"/>
    <n v="3168"/>
    <n v="528"/>
    <n v="471"/>
    <n v="513"/>
    <n v="1046"/>
    <n v="1138"/>
    <s v="Protracted displacement"/>
    <m/>
    <m/>
    <m/>
    <m/>
    <m/>
    <m/>
    <m/>
    <m/>
    <x v="1"/>
    <x v="3"/>
    <x v="1"/>
    <x v="19"/>
    <x v="1"/>
    <x v="1"/>
    <x v="3"/>
    <x v="0"/>
    <x v="0"/>
    <x v="1"/>
    <x v="1"/>
    <x v="0"/>
    <x v="22"/>
    <x v="20"/>
    <x v="1"/>
    <x v="0"/>
    <n v="3168"/>
    <n v="528"/>
    <n v="513"/>
    <n v="471"/>
    <n v="1138"/>
    <n v="1138"/>
    <x v="1"/>
    <x v="1"/>
    <x v="0"/>
    <x v="0"/>
    <x v="1"/>
    <x v="233"/>
    <x v="0"/>
  </r>
  <r>
    <s v="Shelter/ NFI"/>
    <s v="UNHCR"/>
    <s v="SSWC"/>
    <s v="Emergency shelter"/>
    <s v="UNHCR planned to distribute 500 ESK Kits to flooding/rains effected HHs"/>
    <m/>
    <s v="in-kind"/>
    <m/>
    <m/>
    <m/>
    <m/>
    <m/>
    <s v="Gedo"/>
    <s v="Baardheere"/>
    <s v="Baardheere - NA-3805-R07-011"/>
    <m/>
    <s v="Urban"/>
    <s v="completed"/>
    <s v="2 months"/>
    <d v="2019-12-15T00:00:00"/>
    <d v="2020-01-31T00:00:00"/>
    <n v="2.3399350000000001"/>
    <n v="42.285981"/>
    <s v="Newly Displaced"/>
    <n v="3000"/>
    <n v="3000"/>
    <n v="500"/>
    <n v="516"/>
    <n v="592"/>
    <n v="881"/>
    <n v="1011"/>
    <s v="Flood"/>
    <m/>
    <m/>
    <m/>
    <m/>
    <m/>
    <m/>
    <m/>
    <m/>
    <x v="1"/>
    <x v="16"/>
    <x v="0"/>
    <x v="19"/>
    <x v="2"/>
    <x v="0"/>
    <x v="0"/>
    <x v="0"/>
    <x v="0"/>
    <x v="11"/>
    <x v="23"/>
    <x v="0"/>
    <x v="4"/>
    <x v="15"/>
    <x v="1"/>
    <x v="0"/>
    <n v="3000"/>
    <n v="500"/>
    <n v="592"/>
    <n v="516"/>
    <n v="1011"/>
    <n v="1011"/>
    <x v="1"/>
    <x v="1"/>
    <x v="0"/>
    <x v="0"/>
    <x v="1"/>
    <x v="233"/>
    <x v="0"/>
  </r>
  <r>
    <s v="Shelter/ NFI"/>
    <s v="UNHCR"/>
    <s v="SSWC"/>
    <s v="NFI kits "/>
    <s v="UNHCR planned to distribute 1,000 NFI/CBI Kits to flooding/rains effected HHs"/>
    <m/>
    <s v="in-kind"/>
    <m/>
    <m/>
    <m/>
    <m/>
    <m/>
    <s v="Gedo"/>
    <s v="Baardheere"/>
    <s v="Baardheere - NA-3805-R07-011"/>
    <m/>
    <s v="Urban"/>
    <s v="completed"/>
    <s v="3 months"/>
    <d v="2019-01-11T00:00:00"/>
    <d v="2020-01-31T00:00:00"/>
    <n v="2.3399350000000001"/>
    <n v="42.285981"/>
    <s v="Newly Displaced"/>
    <n v="6000"/>
    <n v="6000"/>
    <n v="1000"/>
    <n v="1032"/>
    <n v="1185"/>
    <n v="1761"/>
    <n v="2022"/>
    <s v="Flood"/>
    <m/>
    <m/>
    <m/>
    <m/>
    <m/>
    <m/>
    <m/>
    <m/>
    <x v="1"/>
    <x v="16"/>
    <x v="2"/>
    <x v="19"/>
    <x v="2"/>
    <x v="0"/>
    <x v="0"/>
    <x v="0"/>
    <x v="0"/>
    <x v="11"/>
    <x v="23"/>
    <x v="0"/>
    <x v="12"/>
    <x v="15"/>
    <x v="1"/>
    <x v="0"/>
    <n v="6000"/>
    <n v="1000"/>
    <n v="1185"/>
    <n v="1032"/>
    <n v="2022"/>
    <n v="2022"/>
    <x v="1"/>
    <x v="1"/>
    <x v="0"/>
    <x v="0"/>
    <x v="1"/>
    <x v="233"/>
    <x v="1"/>
  </r>
  <r>
    <s v="Shelter/ NFI"/>
    <s v="UNHCR"/>
    <s v="UNHCR"/>
    <s v="NFI kits "/>
    <s v="625 NFI Kits  in Dollow"/>
    <m/>
    <s v="in-kind"/>
    <m/>
    <m/>
    <m/>
    <m/>
    <m/>
    <s v="Gedo"/>
    <s v="Doolow"/>
    <s v="Doolow - NB-3813-W02-001"/>
    <m/>
    <s v="Mixed"/>
    <s v="ongoing"/>
    <s v="6 months"/>
    <d v="2020-01-01T00:00:00"/>
    <d v="2020-06-30T00:00:00"/>
    <n v="4.1635799999999996"/>
    <n v="42.076169999999998"/>
    <s v="Newly Displaced"/>
    <n v="3750"/>
    <n v="3750"/>
    <n v="625"/>
    <n v="663"/>
    <n v="749"/>
    <n v="1097"/>
    <n v="1241"/>
    <s v="Conflict/Insecurity/human rights violations"/>
    <m/>
    <m/>
    <m/>
    <m/>
    <m/>
    <m/>
    <m/>
    <m/>
    <x v="1"/>
    <x v="3"/>
    <x v="2"/>
    <x v="19"/>
    <x v="4"/>
    <x v="2"/>
    <x v="0"/>
    <x v="1"/>
    <x v="0"/>
    <x v="11"/>
    <x v="29"/>
    <x v="0"/>
    <x v="22"/>
    <x v="19"/>
    <x v="1"/>
    <x v="0"/>
    <n v="3750"/>
    <n v="625"/>
    <n v="749"/>
    <n v="663"/>
    <n v="1241"/>
    <n v="1241"/>
    <x v="1"/>
    <x v="1"/>
    <x v="0"/>
    <x v="0"/>
    <x v="1"/>
    <x v="233"/>
    <x v="1"/>
  </r>
  <r>
    <s v="Shelter/ NFI"/>
    <s v="UNHCR"/>
    <s v="UNHCR"/>
    <s v="NFI kits "/>
    <s v="375 NFI distributed in Dollow in March 2020, out of the  1000 "/>
    <m/>
    <s v="in-kind"/>
    <m/>
    <m/>
    <m/>
    <m/>
    <m/>
    <s v="Gedo"/>
    <s v="Doolow"/>
    <s v="Doolow - NB-3813-W02-001"/>
    <m/>
    <s v="Mixed"/>
    <s v="completed"/>
    <s v="6 months"/>
    <d v="2020-01-01T00:00:00"/>
    <d v="2020-03-30T00:00:00"/>
    <n v="4.1635799999999996"/>
    <n v="42.076169999999998"/>
    <s v="Newly Displaced"/>
    <n v="2250"/>
    <n v="2250"/>
    <n v="375"/>
    <n v="397"/>
    <n v="450"/>
    <n v="658"/>
    <n v="745"/>
    <s v="Conflict/Insecurity/human rights violations"/>
    <m/>
    <m/>
    <m/>
    <m/>
    <m/>
    <m/>
    <m/>
    <m/>
    <x v="1"/>
    <x v="3"/>
    <x v="2"/>
    <x v="19"/>
    <x v="4"/>
    <x v="0"/>
    <x v="0"/>
    <x v="1"/>
    <x v="0"/>
    <x v="11"/>
    <x v="29"/>
    <x v="0"/>
    <x v="22"/>
    <x v="12"/>
    <x v="1"/>
    <x v="0"/>
    <n v="2250"/>
    <n v="375"/>
    <n v="450"/>
    <n v="397"/>
    <n v="745"/>
    <n v="745"/>
    <x v="1"/>
    <x v="1"/>
    <x v="0"/>
    <x v="0"/>
    <x v="1"/>
    <x v="233"/>
    <x v="1"/>
  </r>
  <r>
    <s v="Shelter/ NFI"/>
    <s v="UNHCR"/>
    <s v="DRC"/>
    <s v="NFI kits "/>
    <s v="1000 NFI  distributed in Dollow "/>
    <m/>
    <s v="in-kind"/>
    <m/>
    <m/>
    <m/>
    <m/>
    <m/>
    <s v="Gedo"/>
    <s v="Doolow"/>
    <s v="Doolow - NB-3813-W02-001"/>
    <m/>
    <s v="Mixed"/>
    <s v="completed"/>
    <s v="2 months"/>
    <d v="2020-03-01T00:00:00"/>
    <d v="2020-04-30T00:00:00"/>
    <n v="4.1635799999999996"/>
    <n v="42.076169999999998"/>
    <s v="Newly Displaced"/>
    <n v="6000"/>
    <n v="6000"/>
    <n v="1000"/>
    <n v="3200"/>
    <n v="1300"/>
    <n v="1000"/>
    <n v="500"/>
    <s v="Flood"/>
    <m/>
    <m/>
    <m/>
    <m/>
    <m/>
    <m/>
    <m/>
    <m/>
    <x v="1"/>
    <x v="10"/>
    <x v="2"/>
    <x v="19"/>
    <x v="2"/>
    <x v="0"/>
    <x v="0"/>
    <x v="1"/>
    <x v="0"/>
    <x v="11"/>
    <x v="29"/>
    <x v="0"/>
    <x v="20"/>
    <x v="16"/>
    <x v="1"/>
    <x v="0"/>
    <n v="6000"/>
    <n v="1000"/>
    <n v="1300"/>
    <n v="3200"/>
    <n v="500"/>
    <n v="500"/>
    <x v="1"/>
    <x v="1"/>
    <x v="0"/>
    <x v="0"/>
    <x v="1"/>
    <x v="233"/>
    <x v="1"/>
  </r>
  <r>
    <s v="Shelter/ NFI"/>
    <s v="UNHCR"/>
    <s v="AVORD/DRC"/>
    <s v="NFI kits "/>
    <s v="UNHCR plan to provide 1,000 NFI Kits through CBI to Person with Specific Needs (PSN)  affected by COVID-19 in Baidoa, Dollow and Kismayu"/>
    <m/>
    <s v="cash"/>
    <m/>
    <m/>
    <n v="150"/>
    <s v="one-off"/>
    <m/>
    <s v="Gedo"/>
    <s v="Doolow"/>
    <s v="Doolow - NB-3813-W02-001"/>
    <m/>
    <s v="Mixed"/>
    <s v="ongoing"/>
    <s v="2 months"/>
    <d v="2020-05-01T00:00:00"/>
    <d v="2020-07-30T00:00:00"/>
    <n v="4.1635799999999996"/>
    <n v="42.076169999999998"/>
    <s v="Protracted IDP"/>
    <n v="6000"/>
    <n v="6000"/>
    <n v="1000"/>
    <n v="3200"/>
    <n v="1300"/>
    <n v="1000"/>
    <n v="500"/>
    <s v="COVID-19"/>
    <m/>
    <m/>
    <m/>
    <m/>
    <m/>
    <m/>
    <m/>
    <m/>
    <x v="1"/>
    <x v="20"/>
    <x v="2"/>
    <x v="19"/>
    <x v="5"/>
    <x v="2"/>
    <x v="1"/>
    <x v="1"/>
    <x v="1"/>
    <x v="11"/>
    <x v="29"/>
    <x v="0"/>
    <x v="18"/>
    <x v="24"/>
    <x v="1"/>
    <x v="0"/>
    <n v="6000"/>
    <n v="1000"/>
    <n v="1300"/>
    <n v="3200"/>
    <n v="500"/>
    <n v="500"/>
    <x v="1"/>
    <x v="1"/>
    <x v="0"/>
    <x v="0"/>
    <x v="1"/>
    <x v="233"/>
    <x v="1"/>
  </r>
  <r>
    <s v="Shelter/ NFI"/>
    <s v="UNHCR"/>
    <s v="AVORD"/>
    <s v="Emergency shelter"/>
    <s v="Distribition of emergency shelter kits to 2,068 flood-affected households in B/weyn"/>
    <s v="Unknown"/>
    <s v="in-kind"/>
    <m/>
    <m/>
    <m/>
    <m/>
    <m/>
    <s v="Hiraan"/>
    <s v="Belet Weyne"/>
    <s v="Belet Weyne - NB-3815-G05-001"/>
    <m/>
    <s v="Urban"/>
    <s v="completed"/>
    <s v="2 months"/>
    <d v="2019-11-01T00:00:00"/>
    <d v="2020-01-01T00:00:00"/>
    <n v="4.7359840000000002"/>
    <n v="45.204267999999999"/>
    <s v="Newly Displaced"/>
    <n v="15000"/>
    <n v="15000"/>
    <n v="2500"/>
    <n v="2240"/>
    <n v="2251"/>
    <n v="5241"/>
    <n v="5268"/>
    <s v="Conflict/Insecurity/human rights violations"/>
    <s v="Flood Response"/>
    <m/>
    <m/>
    <m/>
    <m/>
    <m/>
    <m/>
    <m/>
    <x v="1"/>
    <x v="4"/>
    <x v="0"/>
    <x v="2"/>
    <x v="4"/>
    <x v="0"/>
    <x v="0"/>
    <x v="0"/>
    <x v="0"/>
    <x v="8"/>
    <x v="16"/>
    <x v="0"/>
    <x v="11"/>
    <x v="15"/>
    <x v="1"/>
    <x v="0"/>
    <n v="15000"/>
    <n v="2500"/>
    <n v="2251"/>
    <n v="2240"/>
    <n v="5268"/>
    <n v="5268"/>
    <x v="1"/>
    <x v="1"/>
    <x v="0"/>
    <x v="0"/>
    <x v="1"/>
    <x v="233"/>
    <x v="0"/>
  </r>
  <r>
    <s v="Shelter/ NFI"/>
    <s v="UNHCR"/>
    <s v="SSWC"/>
    <s v="Emergency shelter"/>
    <s v="UNHCR planned to distribute 1,050 ESK Kits to flooding/rains effected HHs"/>
    <m/>
    <s v="cash"/>
    <m/>
    <m/>
    <m/>
    <m/>
    <m/>
    <s v="Hiraan"/>
    <s v="Belet Weyne"/>
    <s v="Belet Weyne - NB-3815-G05-001"/>
    <m/>
    <s v="Urban"/>
    <s v="completed"/>
    <s v="3 months"/>
    <d v="2019-12-15T00:00:00"/>
    <d v="2020-03-30T00:00:00"/>
    <n v="4.7359840000000002"/>
    <n v="45.204267999999999"/>
    <s v="Newly Displaced"/>
    <n v="6300"/>
    <n v="6300"/>
    <n v="1050"/>
    <n v="941"/>
    <n v="945"/>
    <n v="2202"/>
    <n v="2212"/>
    <s v="Flood"/>
    <m/>
    <m/>
    <m/>
    <m/>
    <m/>
    <m/>
    <m/>
    <m/>
    <x v="1"/>
    <x v="16"/>
    <x v="0"/>
    <x v="19"/>
    <x v="2"/>
    <x v="0"/>
    <x v="0"/>
    <x v="0"/>
    <x v="1"/>
    <x v="8"/>
    <x v="16"/>
    <x v="0"/>
    <x v="4"/>
    <x v="12"/>
    <x v="1"/>
    <x v="0"/>
    <n v="6300"/>
    <n v="1050"/>
    <n v="945"/>
    <n v="941"/>
    <n v="2212"/>
    <n v="2212"/>
    <x v="1"/>
    <x v="1"/>
    <x v="0"/>
    <x v="0"/>
    <x v="1"/>
    <x v="233"/>
    <x v="0"/>
  </r>
  <r>
    <s v="Shelter/ NFI"/>
    <s v="UNHCR"/>
    <s v="AVORD"/>
    <s v="NFI kits "/>
    <s v="Distribition of NFIs kits to 4,500 flood-affected households in B/weyn"/>
    <s v="Unknown"/>
    <s v="in-kind"/>
    <m/>
    <m/>
    <m/>
    <m/>
    <m/>
    <s v="Hiraan"/>
    <s v="Belet Weyne"/>
    <s v="Belet Weyne - NB-3815-G05-001"/>
    <m/>
    <s v="Urban"/>
    <s v="completed"/>
    <s v="2 months"/>
    <d v="2019-11-01T00:00:00"/>
    <d v="2020-01-01T00:00:00"/>
    <n v="4.7359840000000002"/>
    <n v="45.204267999999999"/>
    <s v="Newly Displaced"/>
    <n v="21000"/>
    <n v="21000"/>
    <n v="3500"/>
    <n v="3136"/>
    <n v="3151"/>
    <n v="7338"/>
    <n v="7375"/>
    <s v="Conflict/Insecurity/human rights violations"/>
    <s v="Flood Response"/>
    <m/>
    <m/>
    <m/>
    <m/>
    <m/>
    <m/>
    <m/>
    <x v="1"/>
    <x v="4"/>
    <x v="2"/>
    <x v="2"/>
    <x v="4"/>
    <x v="0"/>
    <x v="0"/>
    <x v="0"/>
    <x v="0"/>
    <x v="8"/>
    <x v="16"/>
    <x v="0"/>
    <x v="11"/>
    <x v="15"/>
    <x v="1"/>
    <x v="0"/>
    <n v="21000"/>
    <n v="3500"/>
    <n v="3151"/>
    <n v="3136"/>
    <n v="7375"/>
    <n v="7375"/>
    <x v="1"/>
    <x v="1"/>
    <x v="0"/>
    <x v="0"/>
    <x v="1"/>
    <x v="233"/>
    <x v="1"/>
  </r>
  <r>
    <s v="Shelter/ NFI"/>
    <s v="UNHCR"/>
    <s v="SSWC"/>
    <s v="Emergency shelter"/>
    <s v="UNHCR planned to distribute 350 ESK Kits to flooding/rains effected HHs"/>
    <m/>
    <s v="in-kind"/>
    <m/>
    <m/>
    <m/>
    <m/>
    <m/>
    <s v="Hiraan"/>
    <s v="Bulo Burto"/>
    <s v="Bulo Burto - NA-3803-D13-001"/>
    <m/>
    <s v="Urban"/>
    <s v="completed"/>
    <s v="3 monthys"/>
    <d v="2019-12-15T00:00:00"/>
    <d v="2020-03-30T00:00:00"/>
    <n v="3.8519410000000001"/>
    <n v="45.565114999999999"/>
    <s v="Newly Displaced"/>
    <n v="2100"/>
    <n v="2100"/>
    <n v="350"/>
    <n v="304"/>
    <n v="359"/>
    <n v="659"/>
    <n v="778"/>
    <s v="Flood"/>
    <m/>
    <m/>
    <m/>
    <m/>
    <m/>
    <m/>
    <m/>
    <m/>
    <x v="1"/>
    <x v="16"/>
    <x v="0"/>
    <x v="19"/>
    <x v="2"/>
    <x v="0"/>
    <x v="0"/>
    <x v="0"/>
    <x v="0"/>
    <x v="8"/>
    <x v="25"/>
    <x v="0"/>
    <x v="4"/>
    <x v="12"/>
    <x v="1"/>
    <x v="0"/>
    <n v="2100"/>
    <n v="350"/>
    <n v="359"/>
    <n v="304"/>
    <n v="778"/>
    <n v="778"/>
    <x v="1"/>
    <x v="1"/>
    <x v="0"/>
    <x v="0"/>
    <x v="1"/>
    <x v="233"/>
    <x v="0"/>
  </r>
  <r>
    <s v="Shelter/ NFI"/>
    <s v="UNHCR"/>
    <s v="SSWC"/>
    <s v="NFI kits "/>
    <s v="UNHCR planned to distribute 300 NFI/CBI Kits to flooding/rains effected HHs"/>
    <m/>
    <s v="in-kind"/>
    <m/>
    <m/>
    <m/>
    <m/>
    <m/>
    <s v="Hiraan"/>
    <s v="Bulo Burto"/>
    <s v="Bulo Burto - NA-3803-D13-001"/>
    <m/>
    <s v="Urban"/>
    <s v="completed"/>
    <s v="4 months"/>
    <d v="2019-12-15T00:00:00"/>
    <d v="2020-03-30T00:00:00"/>
    <n v="3.8519410000000001"/>
    <n v="45.565114999999999"/>
    <s v="Newly Displaced"/>
    <n v="1800"/>
    <n v="1800"/>
    <n v="300"/>
    <n v="261"/>
    <n v="308"/>
    <n v="564"/>
    <n v="667"/>
    <s v="Flood"/>
    <m/>
    <m/>
    <m/>
    <m/>
    <m/>
    <m/>
    <m/>
    <m/>
    <x v="1"/>
    <x v="16"/>
    <x v="2"/>
    <x v="19"/>
    <x v="2"/>
    <x v="0"/>
    <x v="0"/>
    <x v="0"/>
    <x v="0"/>
    <x v="8"/>
    <x v="25"/>
    <x v="0"/>
    <x v="4"/>
    <x v="12"/>
    <x v="1"/>
    <x v="0"/>
    <n v="1800"/>
    <n v="300"/>
    <n v="308"/>
    <n v="261"/>
    <n v="667"/>
    <n v="667"/>
    <x v="1"/>
    <x v="1"/>
    <x v="0"/>
    <x v="0"/>
    <x v="1"/>
    <x v="233"/>
    <x v="1"/>
  </r>
  <r>
    <s v="Shelter/ NFI"/>
    <s v="UNHCR"/>
    <s v="SWDC"/>
    <s v="Emergency shelter"/>
    <s v="UNHCR planned to distribute 300 ESK Kits to flooding/rains effected HHs"/>
    <m/>
    <s v="in-kind"/>
    <m/>
    <m/>
    <m/>
    <m/>
    <m/>
    <s v="Hiraan"/>
    <s v="Jalalaqsi"/>
    <s v="Jalalaqsi - NA-3803-Q14-001"/>
    <m/>
    <s v="Urban"/>
    <s v="completed"/>
    <s v="3 months"/>
    <d v="2019-12-15T00:00:00"/>
    <d v="2020-03-30T00:00:00"/>
    <n v="3.3834200000000001"/>
    <n v="45.59693"/>
    <s v="Newly Displaced"/>
    <n v="1800"/>
    <n v="1800"/>
    <n v="300"/>
    <n v="260"/>
    <n v="307"/>
    <n v="566"/>
    <n v="667"/>
    <s v="Flood"/>
    <m/>
    <m/>
    <m/>
    <m/>
    <m/>
    <m/>
    <m/>
    <m/>
    <x v="1"/>
    <x v="19"/>
    <x v="0"/>
    <x v="19"/>
    <x v="2"/>
    <x v="0"/>
    <x v="0"/>
    <x v="0"/>
    <x v="0"/>
    <x v="8"/>
    <x v="26"/>
    <x v="0"/>
    <x v="4"/>
    <x v="12"/>
    <x v="1"/>
    <x v="0"/>
    <n v="1800"/>
    <n v="300"/>
    <n v="307"/>
    <n v="260"/>
    <n v="667"/>
    <n v="667"/>
    <x v="1"/>
    <x v="1"/>
    <x v="0"/>
    <x v="0"/>
    <x v="1"/>
    <x v="233"/>
    <x v="0"/>
  </r>
  <r>
    <s v="Shelter/ NFI"/>
    <s v="UNHCR"/>
    <s v="SWDC"/>
    <s v="NFI kits "/>
    <s v="UNHCR planned to distribute 700 NFI/CBI Kits to flooding/rains effected HHs"/>
    <m/>
    <s v="in-kind"/>
    <m/>
    <m/>
    <m/>
    <m/>
    <m/>
    <s v="Hiraan"/>
    <s v="Jalalaqsi"/>
    <s v="Jalalaqsi - NA-3803-Q14-001"/>
    <m/>
    <s v="Urban"/>
    <s v="completed"/>
    <s v="4 months"/>
    <d v="2019-12-15T00:00:00"/>
    <d v="2020-03-30T00:00:00"/>
    <n v="3.3834200000000001"/>
    <n v="45.59693"/>
    <s v="Newly Displaced"/>
    <n v="4200"/>
    <n v="4200"/>
    <n v="700"/>
    <n v="607"/>
    <n v="716"/>
    <n v="1320"/>
    <n v="1557"/>
    <s v="Flood"/>
    <m/>
    <m/>
    <m/>
    <m/>
    <m/>
    <m/>
    <m/>
    <m/>
    <x v="1"/>
    <x v="19"/>
    <x v="2"/>
    <x v="19"/>
    <x v="2"/>
    <x v="0"/>
    <x v="0"/>
    <x v="0"/>
    <x v="0"/>
    <x v="8"/>
    <x v="26"/>
    <x v="0"/>
    <x v="4"/>
    <x v="12"/>
    <x v="1"/>
    <x v="0"/>
    <n v="4200"/>
    <n v="700"/>
    <n v="716"/>
    <n v="607"/>
    <n v="1557"/>
    <n v="1557"/>
    <x v="1"/>
    <x v="1"/>
    <x v="0"/>
    <x v="0"/>
    <x v="1"/>
    <x v="233"/>
    <x v="1"/>
  </r>
  <r>
    <s v="Shelter/ NFI"/>
    <s v="UNHCR"/>
    <s v="SWDC"/>
    <s v="Emergency shelter"/>
    <s v="UNHCR planned to distribute 300 ESK Kits to flooding/rains effected HHs"/>
    <m/>
    <s v="in-kind"/>
    <m/>
    <m/>
    <m/>
    <m/>
    <m/>
    <s v="Lower Juba"/>
    <s v="Afmadow"/>
    <s v="Dhobley - NA-3716-Q12-001"/>
    <m/>
    <s v="Urban"/>
    <s v="completed"/>
    <s v="1 month "/>
    <d v="2019-12-15T00:00:00"/>
    <d v="2020-01-31T00:00:00"/>
    <n v="0.40627000000000002"/>
    <n v="41.01238"/>
    <s v="Newly Displaced"/>
    <n v="1800"/>
    <n v="1800"/>
    <n v="300"/>
    <n v="290"/>
    <n v="323"/>
    <n v="562"/>
    <n v="625"/>
    <s v="Flood"/>
    <s v="Registration completed"/>
    <m/>
    <m/>
    <m/>
    <m/>
    <m/>
    <m/>
    <s v="ahmedy@unhcr.org "/>
    <x v="1"/>
    <x v="19"/>
    <x v="0"/>
    <x v="19"/>
    <x v="2"/>
    <x v="0"/>
    <x v="0"/>
    <x v="0"/>
    <x v="0"/>
    <x v="2"/>
    <x v="6"/>
    <x v="0"/>
    <x v="4"/>
    <x v="15"/>
    <x v="1"/>
    <x v="0"/>
    <n v="1800"/>
    <n v="300"/>
    <n v="323"/>
    <n v="290"/>
    <n v="625"/>
    <n v="625"/>
    <x v="1"/>
    <x v="1"/>
    <x v="0"/>
    <x v="0"/>
    <x v="1"/>
    <x v="233"/>
    <x v="0"/>
  </r>
  <r>
    <s v="Shelter/ NFI"/>
    <s v="UNHCR"/>
    <s v="SWDC"/>
    <s v="NFI NON kits "/>
    <s v="Distribution of 500 Potable Solar lamps"/>
    <m/>
    <s v="in-kind"/>
    <m/>
    <m/>
    <m/>
    <m/>
    <m/>
    <s v="Lower Juba"/>
    <s v="Afmadow"/>
    <s v="Dhobley - NA-3716-Q12-001"/>
    <m/>
    <s v="Urban"/>
    <s v="completed"/>
    <s v="2 months"/>
    <d v="2019-12-15T00:00:00"/>
    <d v="2020-01-30T00:00:00"/>
    <n v="0.40627000000000002"/>
    <n v="41.01238"/>
    <s v="Newly Displaced"/>
    <n v="3000"/>
    <n v="3000"/>
    <n v="500"/>
    <n v="484"/>
    <n v="539"/>
    <n v="935"/>
    <n v="1042"/>
    <s v="Flood"/>
    <m/>
    <m/>
    <m/>
    <m/>
    <m/>
    <m/>
    <m/>
    <m/>
    <x v="1"/>
    <x v="19"/>
    <x v="5"/>
    <x v="19"/>
    <x v="2"/>
    <x v="0"/>
    <x v="0"/>
    <x v="0"/>
    <x v="0"/>
    <x v="2"/>
    <x v="6"/>
    <x v="0"/>
    <x v="4"/>
    <x v="15"/>
    <x v="1"/>
    <x v="0"/>
    <n v="3000"/>
    <n v="500"/>
    <n v="539"/>
    <n v="484"/>
    <n v="1042"/>
    <n v="1042"/>
    <x v="1"/>
    <x v="1"/>
    <x v="0"/>
    <x v="0"/>
    <x v="1"/>
    <x v="233"/>
    <x v="1"/>
  </r>
  <r>
    <s v="Shelter/ NFI"/>
    <s v="UNHCR"/>
    <s v="UNHCR"/>
    <s v="NFI kits "/>
    <s v="792 NFI kits in the warehouse in Kismayu"/>
    <m/>
    <s v="in-kind"/>
    <m/>
    <m/>
    <m/>
    <m/>
    <m/>
    <s v="Lower Juba"/>
    <s v="Kismayo"/>
    <s v="Kismayo - SA-3801-J13-001"/>
    <m/>
    <s v="Mixed"/>
    <s v="planned"/>
    <s v="6 months"/>
    <d v="2020-01-01T00:00:00"/>
    <d v="2020-06-30T00:00:00"/>
    <n v="-0.36029"/>
    <n v="42.546261000000001"/>
    <s v="Host Community"/>
    <n v="4752"/>
    <n v="4752"/>
    <n v="792"/>
    <n v="772"/>
    <n v="876"/>
    <n v="1457"/>
    <n v="1647"/>
    <s v="Return"/>
    <m/>
    <m/>
    <m/>
    <m/>
    <m/>
    <m/>
    <m/>
    <m/>
    <x v="1"/>
    <x v="3"/>
    <x v="2"/>
    <x v="19"/>
    <x v="3"/>
    <x v="1"/>
    <x v="2"/>
    <x v="1"/>
    <x v="0"/>
    <x v="2"/>
    <x v="3"/>
    <x v="0"/>
    <x v="22"/>
    <x v="19"/>
    <x v="1"/>
    <x v="0"/>
    <n v="4752"/>
    <n v="792"/>
    <n v="876"/>
    <n v="772"/>
    <n v="1647"/>
    <n v="1647"/>
    <x v="1"/>
    <x v="1"/>
    <x v="0"/>
    <x v="0"/>
    <x v="1"/>
    <x v="233"/>
    <x v="1"/>
  </r>
  <r>
    <s v="Shelter/ NFI"/>
    <s v="UNHCR"/>
    <s v="AYUUB"/>
    <s v="NFI NON kits "/>
    <s v="Distribution of 500 platic sheets"/>
    <s v="Unknown"/>
    <s v="in-kind"/>
    <m/>
    <m/>
    <m/>
    <m/>
    <m/>
    <s v="Lower Shabelle"/>
    <s v="Afgooye"/>
    <s v="Afgooye - NA-3807-W03-007"/>
    <s v="Baal Guri"/>
    <s v="Rural"/>
    <s v="completed"/>
    <s v="0ne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m/>
    <m/>
    <m/>
    <m/>
    <m/>
    <x v="1"/>
    <x v="5"/>
    <x v="5"/>
    <x v="2"/>
    <x v="2"/>
    <x v="0"/>
    <x v="0"/>
    <x v="2"/>
    <x v="0"/>
    <x v="10"/>
    <x v="38"/>
    <x v="53"/>
    <x v="11"/>
    <x v="15"/>
    <x v="1"/>
    <x v="0"/>
    <n v="3000"/>
    <n v="500"/>
    <n v="548"/>
    <n v="452"/>
    <n v="1096"/>
    <n v="1096"/>
    <x v="1"/>
    <x v="1"/>
    <x v="2"/>
    <x v="2"/>
    <x v="1"/>
    <x v="233"/>
    <x v="1"/>
  </r>
  <r>
    <s v="Shelter/ NFI"/>
    <s v="UNHCR"/>
    <s v="AYUUB"/>
    <s v="NFI NON kits "/>
    <s v="Distribution of 500 mosquito nets"/>
    <s v="Unknown"/>
    <s v="in-kind"/>
    <m/>
    <m/>
    <m/>
    <m/>
    <m/>
    <s v="Lower Shabelle"/>
    <s v="Afgooye"/>
    <s v="Afgooye - NA-3807-W03-007"/>
    <s v="Hawa Tako"/>
    <s v="Rural"/>
    <s v="completed"/>
    <s v="0ne month"/>
    <d v="2019-11-01T00:00:00"/>
    <d v="2020-01-31T00:00:00"/>
    <n v="2.1415799999999998"/>
    <n v="45.118698000000002"/>
    <s v="Newly Displaced"/>
    <n v="3000"/>
    <n v="3000"/>
    <n v="500"/>
    <n v="452"/>
    <n v="548"/>
    <n v="904"/>
    <n v="1096"/>
    <s v="Flood"/>
    <s v="Hawa Tako"/>
    <s v="No"/>
    <s v="No"/>
    <m/>
    <m/>
    <m/>
    <m/>
    <m/>
    <x v="1"/>
    <x v="5"/>
    <x v="5"/>
    <x v="2"/>
    <x v="2"/>
    <x v="0"/>
    <x v="0"/>
    <x v="2"/>
    <x v="0"/>
    <x v="10"/>
    <x v="38"/>
    <x v="54"/>
    <x v="11"/>
    <x v="15"/>
    <x v="1"/>
    <x v="0"/>
    <n v="3000"/>
    <n v="500"/>
    <n v="548"/>
    <n v="452"/>
    <n v="1096"/>
    <n v="1096"/>
    <x v="1"/>
    <x v="1"/>
    <x v="2"/>
    <x v="2"/>
    <x v="1"/>
    <x v="233"/>
    <x v="1"/>
  </r>
  <r>
    <s v="Shelter/ NFI"/>
    <s v="UNHCR"/>
    <s v="SWDC"/>
    <s v="Emergency shelter"/>
    <s v="UNHCR planned to distribute 300 ESK Kits to flooding/rains effected HHs"/>
    <m/>
    <s v="in-kind"/>
    <m/>
    <m/>
    <m/>
    <m/>
    <m/>
    <s v="Middle Shabelle"/>
    <s v="Balcad"/>
    <s v="Balcad - NA-3807-R09-003"/>
    <m/>
    <s v="Urban"/>
    <s v="completed"/>
    <s v="1 month "/>
    <d v="2019-12-15T00:00:00"/>
    <d v="2020-01-31T00:00:00"/>
    <n v="2.3592599999999999"/>
    <n v="45.38964"/>
    <s v="Newly Displaced"/>
    <n v="1800"/>
    <n v="1800"/>
    <n v="300"/>
    <n v="321"/>
    <n v="370"/>
    <n v="515"/>
    <n v="594"/>
    <s v="Flood"/>
    <m/>
    <m/>
    <m/>
    <m/>
    <m/>
    <m/>
    <m/>
    <m/>
    <x v="1"/>
    <x v="19"/>
    <x v="0"/>
    <x v="19"/>
    <x v="2"/>
    <x v="0"/>
    <x v="0"/>
    <x v="0"/>
    <x v="0"/>
    <x v="9"/>
    <x v="28"/>
    <x v="0"/>
    <x v="4"/>
    <x v="15"/>
    <x v="1"/>
    <x v="0"/>
    <n v="1800"/>
    <n v="300"/>
    <n v="370"/>
    <n v="321"/>
    <n v="594"/>
    <n v="594"/>
    <x v="1"/>
    <x v="1"/>
    <x v="0"/>
    <x v="0"/>
    <x v="1"/>
    <x v="233"/>
    <x v="0"/>
  </r>
  <r>
    <s v="Shelter/ NFI"/>
    <s v="UNHCR"/>
    <s v="SWDC"/>
    <s v="NFI kits "/>
    <s v="UNHCR planned to distribute 2,000 NFI/CBI Kits to flooding/rains effected HHs"/>
    <m/>
    <s v="in-kind"/>
    <m/>
    <m/>
    <m/>
    <m/>
    <m/>
    <s v="Middle Shabelle"/>
    <s v="Balcad"/>
    <s v="Balcad - NA-3807-R09-003"/>
    <m/>
    <s v="Urban"/>
    <s v="completed"/>
    <s v="2 months"/>
    <d v="2019-12-15T00:00:00"/>
    <d v="2020-01-30T00:00:00"/>
    <n v="2.3592599999999999"/>
    <n v="45.38964"/>
    <s v="Newly Displaced"/>
    <n v="12000"/>
    <n v="12000"/>
    <n v="2000"/>
    <n v="2142"/>
    <n v="2469"/>
    <n v="3432"/>
    <n v="3957"/>
    <s v="Flood"/>
    <m/>
    <m/>
    <m/>
    <m/>
    <m/>
    <m/>
    <m/>
    <m/>
    <x v="1"/>
    <x v="19"/>
    <x v="2"/>
    <x v="19"/>
    <x v="2"/>
    <x v="0"/>
    <x v="0"/>
    <x v="0"/>
    <x v="0"/>
    <x v="9"/>
    <x v="28"/>
    <x v="0"/>
    <x v="4"/>
    <x v="15"/>
    <x v="1"/>
    <x v="0"/>
    <n v="12000"/>
    <n v="2000"/>
    <n v="2469"/>
    <n v="2142"/>
    <n v="3957"/>
    <n v="3957"/>
    <x v="1"/>
    <x v="1"/>
    <x v="0"/>
    <x v="0"/>
    <x v="1"/>
    <x v="233"/>
    <x v="1"/>
  </r>
  <r>
    <s v="Shelter/ NFI"/>
    <s v="UNHCR"/>
    <s v="UNHCR"/>
    <s v="NFI kits "/>
    <s v="3,189 NFI Kits in the warehouse in Berbera and Hargeisa"/>
    <m/>
    <s v="in-kind"/>
    <m/>
    <m/>
    <m/>
    <m/>
    <m/>
    <s v="Woqooyi Galbeed"/>
    <s v="Berbera"/>
    <s v="Berbera - NC-3807-P01-005"/>
    <m/>
    <s v="Mixed"/>
    <s v="planned"/>
    <s v="6 months"/>
    <d v="2020-01-01T00:00:00"/>
    <d v="2020-06-30T00:00:00"/>
    <n v="10.442539999999999"/>
    <n v="45.014740000000003"/>
    <s v="Host Community"/>
    <n v="19134"/>
    <n v="19134"/>
    <n v="3189"/>
    <n v="3939"/>
    <n v="4040"/>
    <n v="5507"/>
    <n v="5648"/>
    <s v="Protracted displacement"/>
    <m/>
    <m/>
    <m/>
    <m/>
    <m/>
    <m/>
    <m/>
    <m/>
    <x v="1"/>
    <x v="3"/>
    <x v="2"/>
    <x v="19"/>
    <x v="1"/>
    <x v="1"/>
    <x v="2"/>
    <x v="1"/>
    <x v="0"/>
    <x v="3"/>
    <x v="7"/>
    <x v="0"/>
    <x v="22"/>
    <x v="19"/>
    <x v="1"/>
    <x v="0"/>
    <n v="19134"/>
    <n v="3189"/>
    <n v="4040"/>
    <n v="3939"/>
    <n v="5648"/>
    <n v="5648"/>
    <x v="1"/>
    <x v="1"/>
    <x v="0"/>
    <x v="0"/>
    <x v="1"/>
    <x v="233"/>
    <x v="1"/>
  </r>
  <r>
    <s v="Shelter/ NFI"/>
    <s v="UNHCR"/>
    <s v="NRC "/>
    <s v="Transitional shelter"/>
    <s v="Provision of 336 transitional (RHU) Shelters"/>
    <s v="UNHCR"/>
    <s v="in-kind"/>
    <m/>
    <m/>
    <m/>
    <m/>
    <m/>
    <s v="Woqooyi Galbeed"/>
    <s v="Berbera"/>
    <s v="Berbera - NC-3807-P01-005"/>
    <m/>
    <s v="Urban"/>
    <s v="ongoing"/>
    <s v="12 months"/>
    <d v="2020-01-01T00:00:00"/>
    <d v="2020-12-31T00:00:00"/>
    <n v="10.442539999999999"/>
    <n v="45.014740000000003"/>
    <s v="Newly Displaced"/>
    <n v="2016"/>
    <n v="2016"/>
    <n v="336"/>
    <n v="415"/>
    <n v="426"/>
    <n v="580"/>
    <n v="595"/>
    <s v="Protracted displacement"/>
    <m/>
    <s v="No"/>
    <s v="No"/>
    <s v="-nothing significant to report"/>
    <s v="-nothing significant to report"/>
    <s v="-nothing significant to report"/>
    <s v="Low"/>
    <m/>
    <x v="1"/>
    <x v="14"/>
    <x v="1"/>
    <x v="3"/>
    <x v="1"/>
    <x v="2"/>
    <x v="0"/>
    <x v="0"/>
    <x v="0"/>
    <x v="3"/>
    <x v="7"/>
    <x v="0"/>
    <x v="22"/>
    <x v="20"/>
    <x v="1"/>
    <x v="0"/>
    <n v="2016"/>
    <n v="336"/>
    <n v="426"/>
    <n v="415"/>
    <n v="595"/>
    <n v="595"/>
    <x v="1"/>
    <x v="1"/>
    <x v="2"/>
    <x v="2"/>
    <x v="1"/>
    <x v="233"/>
    <x v="0"/>
  </r>
  <r>
    <s v="Shelter/ NFI"/>
    <s v="UNHCR"/>
    <s v="UNHCR"/>
    <s v="Emergency shelter"/>
    <s v="140 Family Tents in the warehouse in  Hargeisa "/>
    <m/>
    <s v="in-kind"/>
    <m/>
    <m/>
    <m/>
    <m/>
    <m/>
    <s v="Woqooyi Galbeed"/>
    <s v="Hargeysa"/>
    <s v="Hargeysa - NC-3810-L13-019"/>
    <m/>
    <s v="Urban"/>
    <s v="planned"/>
    <s v="12 Months"/>
    <d v="2020-01-01T00:00:00"/>
    <d v="2020-12-31T00:00:00"/>
    <n v="9.5597499999999993"/>
    <n v="44.066780000000001"/>
    <s v="Protracted IDP"/>
    <n v="840"/>
    <n v="840"/>
    <n v="140"/>
    <n v="167"/>
    <n v="183"/>
    <n v="235"/>
    <n v="255"/>
    <s v="Protracted displacement"/>
    <m/>
    <m/>
    <m/>
    <m/>
    <m/>
    <m/>
    <m/>
    <m/>
    <x v="1"/>
    <x v="3"/>
    <x v="0"/>
    <x v="19"/>
    <x v="1"/>
    <x v="1"/>
    <x v="1"/>
    <x v="0"/>
    <x v="0"/>
    <x v="3"/>
    <x v="5"/>
    <x v="0"/>
    <x v="22"/>
    <x v="20"/>
    <x v="1"/>
    <x v="0"/>
    <n v="840"/>
    <n v="140"/>
    <n v="183"/>
    <n v="167"/>
    <n v="255"/>
    <n v="255"/>
    <x v="1"/>
    <x v="1"/>
    <x v="0"/>
    <x v="0"/>
    <x v="1"/>
    <x v="233"/>
    <x v="0"/>
  </r>
  <r>
    <s v="Shelter/ NFI"/>
    <s v="UNHCR"/>
    <s v="UNHCR"/>
    <s v="NFI NON kits "/>
    <s v="1,500 Solar Lamps, portable Led in warehouse in  Hargeisa "/>
    <m/>
    <s v="in-kind"/>
    <m/>
    <m/>
    <m/>
    <m/>
    <m/>
    <s v="Woqooyi Galbeed"/>
    <s v="Hargeysa"/>
    <s v="Hargeysa - NC-3810-L13-019"/>
    <m/>
    <s v="Urban"/>
    <s v="planned"/>
    <s v="12 Months"/>
    <d v="2020-01-01T00:00:00"/>
    <d v="2020-12-31T00:00:00"/>
    <n v="9.5597499999999993"/>
    <n v="44.066780000000001"/>
    <s v="Protracted IDP"/>
    <n v="9000"/>
    <n v="9000"/>
    <n v="1500"/>
    <n v="1803"/>
    <n v="1955"/>
    <n v="2515"/>
    <n v="2727"/>
    <s v="Protracted displacement"/>
    <m/>
    <m/>
    <m/>
    <m/>
    <m/>
    <m/>
    <m/>
    <m/>
    <x v="1"/>
    <x v="3"/>
    <x v="5"/>
    <x v="19"/>
    <x v="1"/>
    <x v="1"/>
    <x v="1"/>
    <x v="0"/>
    <x v="0"/>
    <x v="3"/>
    <x v="5"/>
    <x v="0"/>
    <x v="22"/>
    <x v="20"/>
    <x v="1"/>
    <x v="0"/>
    <n v="9000"/>
    <n v="1500"/>
    <n v="1955"/>
    <n v="1803"/>
    <n v="2727"/>
    <n v="2727"/>
    <x v="1"/>
    <x v="1"/>
    <x v="0"/>
    <x v="0"/>
    <x v="1"/>
    <x v="233"/>
    <x v="1"/>
  </r>
  <r>
    <s v="Shelter/ NFI"/>
    <s v="UNHCR"/>
    <s v="PSA"/>
    <s v="NFI kits "/>
    <s v="920 NFI sent to Gardho ,  distribution started"/>
    <m/>
    <s v="in-kind"/>
    <m/>
    <m/>
    <m/>
    <m/>
    <m/>
    <s v="Bari"/>
    <s v="Qardho"/>
    <s v="Qardho - NC-3909-M24-003"/>
    <m/>
    <s v="Mixed"/>
    <s v="ongoing"/>
    <s v="1 day"/>
    <d v="2020-05-01T00:00:00"/>
    <d v="2020-05-31T00:00:00"/>
    <n v="9.5069400000000002"/>
    <n v="49.086078999999998"/>
    <s v="Newly Displaced"/>
    <n v="5520"/>
    <n v="5520"/>
    <n v="920"/>
    <n v="899"/>
    <n v="1016"/>
    <n v="1692"/>
    <n v="1913"/>
    <s v="Flood"/>
    <m/>
    <m/>
    <m/>
    <m/>
    <m/>
    <m/>
    <m/>
    <m/>
    <x v="1"/>
    <x v="22"/>
    <x v="2"/>
    <x v="19"/>
    <x v="2"/>
    <x v="2"/>
    <x v="0"/>
    <x v="1"/>
    <x v="0"/>
    <x v="14"/>
    <x v="37"/>
    <x v="0"/>
    <x v="18"/>
    <x v="18"/>
    <x v="1"/>
    <x v="0"/>
    <n v="5520"/>
    <n v="920"/>
    <n v="1016"/>
    <n v="899"/>
    <n v="1913"/>
    <n v="1913"/>
    <x v="1"/>
    <x v="1"/>
    <x v="0"/>
    <x v="0"/>
    <x v="1"/>
    <x v="233"/>
    <x v="1"/>
  </r>
  <r>
    <s v="Shelter/ NFI"/>
    <s v="WRRS"/>
    <s v="WRRS"/>
    <s v="NFI kits "/>
    <s v="Distribution of NFI kits"/>
    <s v="SHF"/>
    <s v="in-kind"/>
    <m/>
    <m/>
    <m/>
    <m/>
    <m/>
    <s v="Bay"/>
    <s v="Baidoa"/>
    <s v="Baidoa/Hawl Wadaag/Laanta - NA-3802-X01-012"/>
    <s v="Aboore"/>
    <s v="Rural"/>
    <s v="completed"/>
    <s v="6 Months"/>
    <d v="2019-12-01T00:00:00"/>
    <d v="2020-04-30T00:00:00"/>
    <n v="3.1165099999999999"/>
    <n v="43.543669999999999"/>
    <s v="Newly Displaced"/>
    <n v="427"/>
    <n v="427"/>
    <n v="66"/>
    <n v="64"/>
    <n v="69"/>
    <n v="141"/>
    <n v="153"/>
    <s v="Flood"/>
    <m/>
    <s v="No"/>
    <s v="No"/>
    <m/>
    <m/>
    <m/>
    <m/>
    <m/>
    <x v="15"/>
    <x v="23"/>
    <x v="2"/>
    <x v="0"/>
    <x v="2"/>
    <x v="0"/>
    <x v="0"/>
    <x v="2"/>
    <x v="0"/>
    <x v="1"/>
    <x v="1"/>
    <x v="55"/>
    <x v="4"/>
    <x v="16"/>
    <x v="1"/>
    <x v="0"/>
    <n v="427"/>
    <n v="66"/>
    <n v="69"/>
    <n v="64"/>
    <n v="153"/>
    <n v="153"/>
    <x v="1"/>
    <x v="1"/>
    <x v="2"/>
    <x v="2"/>
    <x v="1"/>
    <x v="233"/>
    <x v="1"/>
  </r>
  <r>
    <s v="Shelter/ NFI"/>
    <s v="WRRS"/>
    <s v="WRRS"/>
    <s v="Emergency shelter"/>
    <s v="Distribution of Emergency shelter Kits"/>
    <s v="SHF"/>
    <s v="in-kind"/>
    <m/>
    <m/>
    <m/>
    <m/>
    <m/>
    <s v="Bay"/>
    <s v="Baidoa"/>
    <s v="Baidoa/Hawl Wadaag/Laanta - NA-3802-X01-012"/>
    <s v="Afuuq Mirow"/>
    <s v="Rural"/>
    <s v="completed"/>
    <s v="6 Months"/>
    <d v="2019-12-01T00:00:00"/>
    <d v="2020-04-30T00:00:00"/>
    <n v="3.1165099999999999"/>
    <n v="43.543669999999999"/>
    <s v="Newly Displaced"/>
    <n v="281"/>
    <n v="281"/>
    <n v="38"/>
    <n v="41"/>
    <n v="46"/>
    <n v="93"/>
    <n v="101"/>
    <s v="Flood"/>
    <m/>
    <s v="No"/>
    <s v="No"/>
    <m/>
    <m/>
    <m/>
    <m/>
    <m/>
    <x v="15"/>
    <x v="23"/>
    <x v="0"/>
    <x v="0"/>
    <x v="2"/>
    <x v="0"/>
    <x v="0"/>
    <x v="2"/>
    <x v="0"/>
    <x v="1"/>
    <x v="1"/>
    <x v="56"/>
    <x v="4"/>
    <x v="16"/>
    <x v="1"/>
    <x v="0"/>
    <n v="281"/>
    <n v="38"/>
    <n v="46"/>
    <n v="41"/>
    <n v="101"/>
    <n v="101"/>
    <x v="1"/>
    <x v="1"/>
    <x v="2"/>
    <x v="2"/>
    <x v="1"/>
    <x v="233"/>
    <x v="0"/>
  </r>
  <r>
    <s v="Shelter/ NFI"/>
    <s v="WRRS"/>
    <s v="WRRS"/>
    <s v="Emergency shelter"/>
    <s v="Distribution of Emergency shelter Kits"/>
    <s v="SHF"/>
    <s v="in-kind"/>
    <m/>
    <m/>
    <m/>
    <m/>
    <m/>
    <s v="Bay"/>
    <s v="Baidoa"/>
    <s v="Baidoa/Hawl Wadaag/Laanta - NA-3802-X01-012"/>
    <s v="Al Rahman"/>
    <s v="Rural"/>
    <s v="completed"/>
    <s v="6 Months"/>
    <d v="2019-12-01T00:00:00"/>
    <d v="2020-04-30T00:00:00"/>
    <n v="3.1165099999999999"/>
    <n v="43.543669999999999"/>
    <s v="Host Community"/>
    <n v="229"/>
    <n v="229"/>
    <n v="41"/>
    <n v="34"/>
    <n v="37"/>
    <n v="76"/>
    <n v="82"/>
    <s v="Flood"/>
    <m/>
    <s v="No"/>
    <s v="No"/>
    <m/>
    <m/>
    <m/>
    <m/>
    <m/>
    <x v="15"/>
    <x v="23"/>
    <x v="0"/>
    <x v="0"/>
    <x v="2"/>
    <x v="0"/>
    <x v="2"/>
    <x v="2"/>
    <x v="0"/>
    <x v="1"/>
    <x v="1"/>
    <x v="57"/>
    <x v="4"/>
    <x v="16"/>
    <x v="1"/>
    <x v="0"/>
    <n v="229"/>
    <n v="41"/>
    <n v="37"/>
    <n v="34"/>
    <n v="82"/>
    <n v="82"/>
    <x v="1"/>
    <x v="1"/>
    <x v="2"/>
    <x v="2"/>
    <x v="1"/>
    <x v="233"/>
    <x v="0"/>
  </r>
  <r>
    <s v="Shelter/ NFI"/>
    <s v="WRRS"/>
    <s v="WRRS"/>
    <s v="Emergency shelter"/>
    <s v="Distribution of Emergency shelter Kits"/>
    <s v="SHF"/>
    <s v="in-kind"/>
    <m/>
    <m/>
    <m/>
    <m/>
    <m/>
    <s v="Bay"/>
    <s v="Baidoa"/>
    <s v="Baidoa/Hawl Wadaag/Laanta - NA-3802-X01-012"/>
    <s v="Balanbaasha"/>
    <s v="Rural"/>
    <s v="completed"/>
    <s v="6 Months"/>
    <d v="2019-12-01T00:00:00"/>
    <d v="2020-04-30T00:00:00"/>
    <n v="3.1165099999999999"/>
    <n v="43.543669999999999"/>
    <s v="Newly Displaced"/>
    <n v="200"/>
    <n v="200"/>
    <n v="34"/>
    <n v="30"/>
    <n v="32"/>
    <n v="66"/>
    <n v="72"/>
    <s v="Flood"/>
    <m/>
    <s v="No"/>
    <s v="No"/>
    <m/>
    <m/>
    <m/>
    <m/>
    <m/>
    <x v="15"/>
    <x v="23"/>
    <x v="0"/>
    <x v="0"/>
    <x v="2"/>
    <x v="0"/>
    <x v="0"/>
    <x v="2"/>
    <x v="0"/>
    <x v="1"/>
    <x v="1"/>
    <x v="58"/>
    <x v="4"/>
    <x v="16"/>
    <x v="1"/>
    <x v="0"/>
    <n v="200"/>
    <n v="34"/>
    <n v="32"/>
    <n v="30"/>
    <n v="72"/>
    <n v="72"/>
    <x v="1"/>
    <x v="1"/>
    <x v="2"/>
    <x v="2"/>
    <x v="1"/>
    <x v="233"/>
    <x v="0"/>
  </r>
  <r>
    <s v="Shelter/ NFI"/>
    <s v="WRRS"/>
    <s v="WRRS"/>
    <s v="Emergency shelter"/>
    <s v="Distribution of Emergency shelter Kits"/>
    <s v="SHF"/>
    <s v="in-kind"/>
    <m/>
    <m/>
    <m/>
    <m/>
    <m/>
    <s v="Bay"/>
    <s v="Baidoa"/>
    <s v="Baidoa/Hawl Wadaag/Laanta - NA-3802-X01-012"/>
    <s v="Banow"/>
    <s v="Rural"/>
    <s v="completed"/>
    <s v="6 Months"/>
    <d v="2019-12-01T00:00:00"/>
    <d v="2020-04-30T00:00:00"/>
    <n v="3.1165099999999999"/>
    <n v="43.543669999999999"/>
    <s v="Host Community"/>
    <n v="244"/>
    <n v="244"/>
    <n v="47"/>
    <n v="36"/>
    <n v="40"/>
    <n v="80"/>
    <n v="88"/>
    <s v="Flood"/>
    <m/>
    <s v="No"/>
    <s v="No"/>
    <m/>
    <m/>
    <m/>
    <m/>
    <m/>
    <x v="15"/>
    <x v="23"/>
    <x v="0"/>
    <x v="0"/>
    <x v="2"/>
    <x v="0"/>
    <x v="2"/>
    <x v="2"/>
    <x v="0"/>
    <x v="1"/>
    <x v="1"/>
    <x v="59"/>
    <x v="4"/>
    <x v="16"/>
    <x v="1"/>
    <x v="0"/>
    <n v="244"/>
    <n v="47"/>
    <n v="40"/>
    <n v="36"/>
    <n v="88"/>
    <n v="88"/>
    <x v="1"/>
    <x v="1"/>
    <x v="2"/>
    <x v="2"/>
    <x v="1"/>
    <x v="233"/>
    <x v="0"/>
  </r>
  <r>
    <s v="Shelter/ NFI"/>
    <s v="WRRS"/>
    <s v="WRRS"/>
    <s v="Emergency shelter"/>
    <s v="Distribution of Emergency shelter Kits"/>
    <s v="SHF"/>
    <s v="in-kind"/>
    <m/>
    <m/>
    <m/>
    <m/>
    <m/>
    <s v="Bay"/>
    <s v="Baidoa"/>
    <s v="Baidoa/Hawl Wadaag/Laanta - NA-3802-X01-012"/>
    <s v="Ceel Gedow"/>
    <s v="Rural"/>
    <s v="completed"/>
    <s v="6 Months"/>
    <d v="2019-12-01T00:00:00"/>
    <d v="2020-04-30T00:00:00"/>
    <n v="3.1165099999999999"/>
    <n v="43.543669999999999"/>
    <s v="Newly Displaced"/>
    <n v="229"/>
    <n v="229"/>
    <n v="31"/>
    <n v="34"/>
    <n v="37"/>
    <n v="76"/>
    <n v="82"/>
    <s v="Flood"/>
    <m/>
    <s v="No"/>
    <s v="No"/>
    <m/>
    <m/>
    <m/>
    <m/>
    <m/>
    <x v="15"/>
    <x v="23"/>
    <x v="0"/>
    <x v="0"/>
    <x v="2"/>
    <x v="0"/>
    <x v="0"/>
    <x v="2"/>
    <x v="0"/>
    <x v="1"/>
    <x v="1"/>
    <x v="60"/>
    <x v="4"/>
    <x v="16"/>
    <x v="1"/>
    <x v="0"/>
    <n v="229"/>
    <n v="31"/>
    <n v="37"/>
    <n v="34"/>
    <n v="82"/>
    <n v="82"/>
    <x v="1"/>
    <x v="1"/>
    <x v="2"/>
    <x v="2"/>
    <x v="1"/>
    <x v="233"/>
    <x v="0"/>
  </r>
  <r>
    <s v="Shelter/ NFI"/>
    <s v="WRRS"/>
    <s v="WRRS"/>
    <s v="Emergency shelter"/>
    <s v="Distribution of Emergency shelter kit "/>
    <s v="SHF"/>
    <s v="in-kind"/>
    <m/>
    <m/>
    <m/>
    <m/>
    <m/>
    <s v="Bay"/>
    <s v="Baidoa"/>
    <s v="Baidoa/Hawl Wadaag/Laanta - NA-3802-X01-012"/>
    <s v="Goob Roon"/>
    <s v="Rural"/>
    <s v="completed"/>
    <s v="6 Months"/>
    <d v="2019-12-01T00:00:00"/>
    <d v="2020-04-30T00:00:00"/>
    <n v="3.1165099999999999"/>
    <n v="43.543669999999999"/>
    <s v="Newly Displaced"/>
    <n v="314"/>
    <n v="314"/>
    <n v="45"/>
    <n v="46"/>
    <n v="51"/>
    <n v="104"/>
    <n v="113"/>
    <s v="Flood"/>
    <m/>
    <s v="No"/>
    <s v="No"/>
    <m/>
    <m/>
    <m/>
    <m/>
    <m/>
    <x v="15"/>
    <x v="23"/>
    <x v="0"/>
    <x v="0"/>
    <x v="2"/>
    <x v="0"/>
    <x v="0"/>
    <x v="2"/>
    <x v="0"/>
    <x v="1"/>
    <x v="1"/>
    <x v="61"/>
    <x v="4"/>
    <x v="16"/>
    <x v="1"/>
    <x v="0"/>
    <n v="314"/>
    <n v="45"/>
    <n v="51"/>
    <n v="46"/>
    <n v="113"/>
    <n v="113"/>
    <x v="1"/>
    <x v="1"/>
    <x v="2"/>
    <x v="2"/>
    <x v="1"/>
    <x v="233"/>
    <x v="0"/>
  </r>
  <r>
    <s v="Shelter/ NFI"/>
    <s v="WRRS"/>
    <s v="WRRS"/>
    <s v="Emergency shelter"/>
    <s v="Distribution of Emergency shelter Kits"/>
    <s v="SHF"/>
    <s v="in-kind"/>
    <m/>
    <m/>
    <m/>
    <m/>
    <m/>
    <s v="Bay"/>
    <s v="Baidoa"/>
    <s v="Baidoa/Hawl Wadaag/Laanta - NA-3802-X01-012"/>
    <s v="Koban Dhere 2"/>
    <s v="Rural"/>
    <s v="completed"/>
    <s v="6 Months"/>
    <d v="2019-12-01T00:00:00"/>
    <d v="2020-04-30T00:00:00"/>
    <n v="3.1165099999999999"/>
    <n v="43.543669999999999"/>
    <s v="Newly Displaced"/>
    <n v="437"/>
    <n v="437"/>
    <n v="62"/>
    <n v="65"/>
    <n v="71"/>
    <n v="144"/>
    <n v="157"/>
    <s v="Flood"/>
    <m/>
    <s v="No"/>
    <s v="No"/>
    <m/>
    <m/>
    <m/>
    <m/>
    <m/>
    <x v="15"/>
    <x v="23"/>
    <x v="0"/>
    <x v="0"/>
    <x v="2"/>
    <x v="0"/>
    <x v="0"/>
    <x v="2"/>
    <x v="0"/>
    <x v="1"/>
    <x v="1"/>
    <x v="62"/>
    <x v="4"/>
    <x v="16"/>
    <x v="1"/>
    <x v="0"/>
    <n v="437"/>
    <n v="62"/>
    <n v="71"/>
    <n v="65"/>
    <n v="157"/>
    <n v="157"/>
    <x v="1"/>
    <x v="1"/>
    <x v="2"/>
    <x v="2"/>
    <x v="1"/>
    <x v="233"/>
    <x v="0"/>
  </r>
  <r>
    <s v="Shelter/ NFI"/>
    <s v="WRRS"/>
    <s v="WRRS"/>
    <s v="Emergency shelter"/>
    <s v="Distribution of Emergency shelter Kits"/>
    <s v="SHF"/>
    <s v="in-kind"/>
    <m/>
    <m/>
    <m/>
    <m/>
    <m/>
    <s v="Bay"/>
    <s v="Baidoa"/>
    <s v="Baidoa/Hawl Wadaag/Laanta - NA-3802-X01-012"/>
    <s v="Raama Cadey"/>
    <s v="Rural"/>
    <s v="completed"/>
    <s v="6 Months"/>
    <d v="2019-12-01T00:00:00"/>
    <d v="2020-04-30T00:00:00"/>
    <n v="3.1165099999999999"/>
    <n v="43.543669999999999"/>
    <s v="Newly Displaced"/>
    <n v="447"/>
    <n v="447"/>
    <n v="72"/>
    <n v="67"/>
    <n v="72"/>
    <n v="147"/>
    <n v="161"/>
    <s v="Flood"/>
    <m/>
    <s v="No"/>
    <s v="No"/>
    <m/>
    <m/>
    <m/>
    <m/>
    <m/>
    <x v="15"/>
    <x v="23"/>
    <x v="0"/>
    <x v="0"/>
    <x v="2"/>
    <x v="0"/>
    <x v="0"/>
    <x v="2"/>
    <x v="0"/>
    <x v="1"/>
    <x v="1"/>
    <x v="63"/>
    <x v="4"/>
    <x v="16"/>
    <x v="1"/>
    <x v="0"/>
    <n v="447"/>
    <n v="72"/>
    <n v="72"/>
    <n v="67"/>
    <n v="161"/>
    <n v="161"/>
    <x v="1"/>
    <x v="1"/>
    <x v="2"/>
    <x v="2"/>
    <x v="1"/>
    <x v="233"/>
    <x v="0"/>
  </r>
  <r>
    <s v="Shelter/ NFI"/>
    <s v="WRRS"/>
    <s v="WRRS"/>
    <s v="Emergency shelter"/>
    <s v="Distribution of Emergency shelter Kits"/>
    <s v="SHF"/>
    <s v="in-kind"/>
    <m/>
    <m/>
    <m/>
    <m/>
    <m/>
    <s v="Bay"/>
    <s v="Baidoa"/>
    <s v="Baidoa/Hawl Wadaag/Laanta - NA-3802-X01-012"/>
    <s v="TugaarHoose"/>
    <s v="Rural"/>
    <s v="completed"/>
    <s v="6 Months"/>
    <d v="2019-12-01T00:00:00"/>
    <d v="2020-04-30T00:00:00"/>
    <n v="3.1165099999999999"/>
    <n v="43.543669999999999"/>
    <s v="Newly Displaced"/>
    <n v="227"/>
    <n v="227"/>
    <n v="39"/>
    <n v="33"/>
    <n v="37"/>
    <n v="75"/>
    <n v="82"/>
    <s v="Flood"/>
    <m/>
    <s v="No"/>
    <s v="No"/>
    <m/>
    <m/>
    <m/>
    <m/>
    <m/>
    <x v="15"/>
    <x v="23"/>
    <x v="0"/>
    <x v="0"/>
    <x v="2"/>
    <x v="0"/>
    <x v="0"/>
    <x v="2"/>
    <x v="0"/>
    <x v="1"/>
    <x v="1"/>
    <x v="64"/>
    <x v="4"/>
    <x v="16"/>
    <x v="1"/>
    <x v="0"/>
    <n v="227"/>
    <n v="39"/>
    <n v="37"/>
    <n v="33"/>
    <n v="82"/>
    <n v="82"/>
    <x v="1"/>
    <x v="1"/>
    <x v="2"/>
    <x v="2"/>
    <x v="1"/>
    <x v="233"/>
    <x v="0"/>
  </r>
  <r>
    <s v="Shelter/ NFI"/>
    <s v="WRRS"/>
    <s v="WRRS"/>
    <s v="Emergency shelter"/>
    <s v="Distribution of Emergency shelter Kits"/>
    <s v="SHF"/>
    <s v="in-kind"/>
    <m/>
    <m/>
    <m/>
    <m/>
    <m/>
    <s v="Bay"/>
    <s v="Baidoa"/>
    <s v="Baidoa/Horseed/Laanta 1Aa - NA-3802-X04-006"/>
    <s v="Agli Iyo Awdheere"/>
    <s v="Rural"/>
    <s v="completed"/>
    <s v="6 Months"/>
    <d v="2019-12-01T00:00:00"/>
    <d v="2020-04-30T00:00:00"/>
    <n v="3.1164800000000001"/>
    <n v="43.648600000000002"/>
    <s v="Newly Displaced"/>
    <n v="171"/>
    <n v="171"/>
    <n v="25"/>
    <n v="26"/>
    <n v="28"/>
    <n v="56"/>
    <n v="61"/>
    <s v="Flood"/>
    <m/>
    <s v="No"/>
    <s v="No"/>
    <m/>
    <m/>
    <m/>
    <m/>
    <m/>
    <x v="15"/>
    <x v="23"/>
    <x v="0"/>
    <x v="0"/>
    <x v="2"/>
    <x v="0"/>
    <x v="0"/>
    <x v="2"/>
    <x v="0"/>
    <x v="1"/>
    <x v="1"/>
    <x v="65"/>
    <x v="4"/>
    <x v="16"/>
    <x v="1"/>
    <x v="0"/>
    <n v="171"/>
    <n v="25"/>
    <n v="28"/>
    <n v="26"/>
    <n v="61"/>
    <n v="61"/>
    <x v="1"/>
    <x v="1"/>
    <x v="2"/>
    <x v="2"/>
    <x v="1"/>
    <x v="233"/>
    <x v="0"/>
  </r>
  <r>
    <s v="Shelter/ NFI"/>
    <s v="WRRS"/>
    <s v="WRRS"/>
    <s v="Emergency shelter"/>
    <s v="Distribution of Emergency shelter Kits"/>
    <s v="SHF"/>
    <s v="in-kind"/>
    <m/>
    <m/>
    <m/>
    <m/>
    <m/>
    <s v="Bay"/>
    <s v="Baidoa"/>
    <s v="Baidoa/Horseed/Laanta 1Aa - NA-3802-X04-006"/>
    <s v="Beraale Bay"/>
    <s v="Rural"/>
    <s v="completed"/>
    <s v="6 Months"/>
    <d v="2019-12-01T00:00:00"/>
    <d v="2020-04-30T00:00:00"/>
    <n v="3.1164800000000001"/>
    <n v="43.648600000000002"/>
    <s v="Newly Displaced"/>
    <n v="215"/>
    <n v="215"/>
    <n v="37"/>
    <n v="32"/>
    <n v="35"/>
    <n v="71"/>
    <n v="77"/>
    <s v="Flood"/>
    <m/>
    <s v="No"/>
    <s v="No"/>
    <m/>
    <m/>
    <m/>
    <m/>
    <m/>
    <x v="15"/>
    <x v="23"/>
    <x v="0"/>
    <x v="0"/>
    <x v="2"/>
    <x v="0"/>
    <x v="0"/>
    <x v="2"/>
    <x v="0"/>
    <x v="1"/>
    <x v="1"/>
    <x v="66"/>
    <x v="4"/>
    <x v="16"/>
    <x v="1"/>
    <x v="0"/>
    <n v="215"/>
    <n v="37"/>
    <n v="35"/>
    <n v="32"/>
    <n v="77"/>
    <n v="77"/>
    <x v="1"/>
    <x v="1"/>
    <x v="2"/>
    <x v="2"/>
    <x v="1"/>
    <x v="233"/>
    <x v="0"/>
  </r>
  <r>
    <s v="Shelter/ NFI"/>
    <s v="WRRS"/>
    <s v="WRRS"/>
    <s v="Emergency shelter"/>
    <s v="Distribution of Emergency shelter Kits"/>
    <s v="SHF"/>
    <s v="in-kind"/>
    <m/>
    <m/>
    <m/>
    <m/>
    <m/>
    <s v="Bay"/>
    <s v="Baidoa"/>
    <s v="Baidoa/Horseed/Laanta 1Aa - NA-3802-X04-006"/>
    <s v="Diini iyo Doon"/>
    <s v="Rural"/>
    <s v="completed"/>
    <s v="6 Months"/>
    <d v="2019-12-01T00:00:00"/>
    <d v="2020-04-30T00:00:00"/>
    <n v="3.1164800000000001"/>
    <n v="43.648600000000002"/>
    <s v="Newly Displaced"/>
    <n v="453"/>
    <n v="453"/>
    <n v="71"/>
    <n v="68"/>
    <n v="73"/>
    <n v="149"/>
    <n v="163"/>
    <s v="Flood"/>
    <m/>
    <s v="No"/>
    <s v="No"/>
    <m/>
    <m/>
    <m/>
    <m/>
    <m/>
    <x v="15"/>
    <x v="23"/>
    <x v="0"/>
    <x v="0"/>
    <x v="2"/>
    <x v="0"/>
    <x v="0"/>
    <x v="2"/>
    <x v="0"/>
    <x v="1"/>
    <x v="1"/>
    <x v="67"/>
    <x v="4"/>
    <x v="16"/>
    <x v="1"/>
    <x v="0"/>
    <n v="453"/>
    <n v="71"/>
    <n v="73"/>
    <n v="68"/>
    <n v="163"/>
    <n v="163"/>
    <x v="1"/>
    <x v="1"/>
    <x v="2"/>
    <x v="2"/>
    <x v="1"/>
    <x v="233"/>
    <x v="0"/>
  </r>
  <r>
    <s v="Shelter/ NFI"/>
    <s v="WRRS"/>
    <s v="WRRS"/>
    <s v="Emergency shelter"/>
    <s v="Distribution of Emergency shelter Kits"/>
    <s v="SHF"/>
    <s v="in-kind"/>
    <m/>
    <m/>
    <m/>
    <m/>
    <m/>
    <s v="Bay"/>
    <s v="Baidoa"/>
    <s v="Baidoa/Horseed/Laanta 1Aa - NA-3802-X04-006"/>
    <s v="Dondherow"/>
    <s v="Rural"/>
    <s v="completed"/>
    <s v="6 Months"/>
    <d v="2019-12-01T00:00:00"/>
    <d v="2020-04-30T00:00:00"/>
    <n v="3.1164800000000001"/>
    <n v="43.648600000000002"/>
    <s v="Newly Displaced"/>
    <n v="175"/>
    <n v="175"/>
    <n v="26"/>
    <n v="26"/>
    <n v="28"/>
    <n v="58"/>
    <n v="63"/>
    <s v="Flood"/>
    <m/>
    <s v="No"/>
    <s v="No"/>
    <m/>
    <m/>
    <m/>
    <m/>
    <m/>
    <x v="15"/>
    <x v="23"/>
    <x v="0"/>
    <x v="0"/>
    <x v="2"/>
    <x v="0"/>
    <x v="0"/>
    <x v="2"/>
    <x v="0"/>
    <x v="1"/>
    <x v="1"/>
    <x v="68"/>
    <x v="4"/>
    <x v="16"/>
    <x v="1"/>
    <x v="0"/>
    <n v="175"/>
    <n v="26"/>
    <n v="28"/>
    <n v="26"/>
    <n v="63"/>
    <n v="63"/>
    <x v="1"/>
    <x v="1"/>
    <x v="2"/>
    <x v="2"/>
    <x v="1"/>
    <x v="233"/>
    <x v="0"/>
  </r>
  <r>
    <s v="Shelter/ NFI"/>
    <s v="WRRS"/>
    <s v="WRRS"/>
    <s v="Emergency shelter"/>
    <s v="Distribution of Emergency shelter Kits"/>
    <s v="SHF"/>
    <s v="in-kind"/>
    <m/>
    <m/>
    <m/>
    <m/>
    <m/>
    <s v="Bay"/>
    <s v="Baidoa"/>
    <s v="Baidoa/Horseed/Laanta 1Aa - NA-3802-X04-006"/>
    <s v="Doori Weeri"/>
    <s v="Rural"/>
    <s v="completed"/>
    <s v="6 Months"/>
    <d v="2019-12-01T00:00:00"/>
    <d v="2020-04-30T00:00:00"/>
    <n v="3.1164800000000001"/>
    <n v="43.648600000000002"/>
    <s v="Newly Displaced"/>
    <n v="234"/>
    <n v="234"/>
    <n v="37"/>
    <n v="35"/>
    <n v="38"/>
    <n v="77"/>
    <n v="84"/>
    <s v="Flood"/>
    <m/>
    <s v="No"/>
    <s v="No"/>
    <m/>
    <m/>
    <m/>
    <m/>
    <m/>
    <x v="15"/>
    <x v="23"/>
    <x v="0"/>
    <x v="0"/>
    <x v="2"/>
    <x v="0"/>
    <x v="0"/>
    <x v="2"/>
    <x v="0"/>
    <x v="1"/>
    <x v="1"/>
    <x v="69"/>
    <x v="4"/>
    <x v="16"/>
    <x v="1"/>
    <x v="0"/>
    <n v="234"/>
    <n v="37"/>
    <n v="38"/>
    <n v="35"/>
    <n v="84"/>
    <n v="84"/>
    <x v="1"/>
    <x v="1"/>
    <x v="2"/>
    <x v="2"/>
    <x v="1"/>
    <x v="233"/>
    <x v="0"/>
  </r>
  <r>
    <s v="Shelter/ NFI"/>
    <s v="WRRS"/>
    <s v="WRRS"/>
    <s v="Emergency shelter"/>
    <s v="Distribution of Emergency shelter Kits"/>
    <s v="SHF"/>
    <s v="in-kind"/>
    <m/>
    <m/>
    <m/>
    <m/>
    <m/>
    <s v="Bay"/>
    <s v="Baidoa"/>
    <s v="Baidoa/Horseed/Laanta 1Aa - NA-3802-X04-006"/>
    <s v="Duwi Gaas"/>
    <s v="Rural"/>
    <s v="completed"/>
    <s v="6 Months"/>
    <d v="2019-12-01T00:00:00"/>
    <d v="2020-04-30T00:00:00"/>
    <n v="3.1164800000000001"/>
    <n v="43.648600000000002"/>
    <s v="Newly Displaced"/>
    <n v="176"/>
    <n v="176"/>
    <n v="30"/>
    <n v="26"/>
    <n v="29"/>
    <n v="58"/>
    <n v="63"/>
    <s v="Flood"/>
    <m/>
    <s v="No"/>
    <s v="No"/>
    <m/>
    <m/>
    <m/>
    <m/>
    <m/>
    <x v="15"/>
    <x v="23"/>
    <x v="0"/>
    <x v="0"/>
    <x v="2"/>
    <x v="0"/>
    <x v="0"/>
    <x v="2"/>
    <x v="0"/>
    <x v="1"/>
    <x v="1"/>
    <x v="70"/>
    <x v="4"/>
    <x v="16"/>
    <x v="1"/>
    <x v="0"/>
    <n v="176"/>
    <n v="30"/>
    <n v="29"/>
    <n v="26"/>
    <n v="63"/>
    <n v="63"/>
    <x v="1"/>
    <x v="1"/>
    <x v="2"/>
    <x v="2"/>
    <x v="1"/>
    <x v="233"/>
    <x v="0"/>
  </r>
  <r>
    <s v="Shelter/ NFI"/>
    <s v="WRRS"/>
    <s v="WRRS"/>
    <s v="Emergency shelter"/>
    <s v="Distribution of Emergency shelter Kits"/>
    <s v="SHF"/>
    <s v="in-kind"/>
    <m/>
    <m/>
    <m/>
    <m/>
    <m/>
    <s v="Bay"/>
    <s v="Baidoa"/>
    <s v="Baidoa/Horseed/Laanta 1Aa - NA-3802-X04-006"/>
    <s v="Haran Mandhere"/>
    <s v="Rural"/>
    <s v="completed"/>
    <s v="6 Months"/>
    <d v="2019-12-01T00:00:00"/>
    <d v="2020-04-30T00:00:00"/>
    <n v="3.1164800000000001"/>
    <n v="43.648600000000002"/>
    <s v="Newly Displaced"/>
    <n v="321"/>
    <n v="321"/>
    <n v="46"/>
    <n v="48"/>
    <n v="52"/>
    <n v="106"/>
    <n v="115"/>
    <s v="Flood"/>
    <m/>
    <s v="No"/>
    <s v="No"/>
    <m/>
    <m/>
    <m/>
    <m/>
    <m/>
    <x v="15"/>
    <x v="23"/>
    <x v="0"/>
    <x v="0"/>
    <x v="2"/>
    <x v="0"/>
    <x v="0"/>
    <x v="2"/>
    <x v="0"/>
    <x v="1"/>
    <x v="1"/>
    <x v="71"/>
    <x v="4"/>
    <x v="16"/>
    <x v="1"/>
    <x v="0"/>
    <n v="321"/>
    <n v="46"/>
    <n v="52"/>
    <n v="48"/>
    <n v="115"/>
    <n v="115"/>
    <x v="1"/>
    <x v="1"/>
    <x v="2"/>
    <x v="2"/>
    <x v="1"/>
    <x v="233"/>
    <x v="0"/>
  </r>
  <r>
    <s v="Shelter/ NFI"/>
    <s v="WRRS"/>
    <s v="WRRS"/>
    <s v="Emergency shelter"/>
    <s v="Distribution of Emergency shelter Kits"/>
    <s v="SHF"/>
    <s v="in-kind"/>
    <m/>
    <m/>
    <m/>
    <m/>
    <m/>
    <s v="Bay"/>
    <s v="Baidoa"/>
    <s v="Baidoa/Horseed/Laanta 1Aa - NA-3802-X04-006"/>
    <s v="Hurubka 1"/>
    <s v="Rural"/>
    <s v="completed"/>
    <s v="6 Months"/>
    <d v="2019-12-01T00:00:00"/>
    <d v="2020-04-30T00:00:00"/>
    <n v="3.1164800000000001"/>
    <n v="43.648600000000002"/>
    <s v="Newly Displaced"/>
    <n v="273"/>
    <n v="273"/>
    <n v="38"/>
    <n v="41"/>
    <n v="44"/>
    <n v="90"/>
    <n v="98"/>
    <s v="Flood"/>
    <m/>
    <s v="No"/>
    <s v="No"/>
    <m/>
    <m/>
    <m/>
    <m/>
    <m/>
    <x v="15"/>
    <x v="23"/>
    <x v="0"/>
    <x v="0"/>
    <x v="2"/>
    <x v="0"/>
    <x v="0"/>
    <x v="2"/>
    <x v="0"/>
    <x v="1"/>
    <x v="1"/>
    <x v="72"/>
    <x v="4"/>
    <x v="16"/>
    <x v="1"/>
    <x v="0"/>
    <n v="273"/>
    <n v="38"/>
    <n v="44"/>
    <n v="41"/>
    <n v="98"/>
    <n v="98"/>
    <x v="1"/>
    <x v="1"/>
    <x v="2"/>
    <x v="2"/>
    <x v="1"/>
    <x v="233"/>
    <x v="0"/>
  </r>
  <r>
    <s v="Shelter/ NFI"/>
    <s v="WRRS"/>
    <s v="WRRS"/>
    <s v="NFI kits "/>
    <s v="Distribution of NFI kits"/>
    <s v="SHF"/>
    <s v="in-kind"/>
    <m/>
    <m/>
    <m/>
    <m/>
    <m/>
    <s v="Bay"/>
    <s v="Baidoa"/>
    <s v="Baidoa/Horseed/Laanta 1Aa - NA-3802-X04-006"/>
    <s v="Mahad Alle 2"/>
    <s v="Rural"/>
    <s v="completed"/>
    <s v="6 Months"/>
    <d v="2019-12-01T00:00:00"/>
    <d v="2020-04-30T00:00:00"/>
    <n v="3.1164800000000001"/>
    <n v="43.648600000000002"/>
    <s v="Newly Displaced"/>
    <n v="219"/>
    <n v="219"/>
    <n v="36"/>
    <n v="33"/>
    <n v="35"/>
    <n v="72"/>
    <n v="79"/>
    <s v="Flood"/>
    <m/>
    <s v="No"/>
    <s v="No"/>
    <m/>
    <m/>
    <m/>
    <m/>
    <m/>
    <x v="15"/>
    <x v="23"/>
    <x v="2"/>
    <x v="0"/>
    <x v="2"/>
    <x v="0"/>
    <x v="0"/>
    <x v="2"/>
    <x v="0"/>
    <x v="1"/>
    <x v="1"/>
    <x v="73"/>
    <x v="4"/>
    <x v="16"/>
    <x v="1"/>
    <x v="0"/>
    <n v="219"/>
    <n v="36"/>
    <n v="35"/>
    <n v="33"/>
    <n v="79"/>
    <n v="79"/>
    <x v="1"/>
    <x v="1"/>
    <x v="2"/>
    <x v="2"/>
    <x v="1"/>
    <x v="233"/>
    <x v="1"/>
  </r>
  <r>
    <s v="Shelter/ NFI"/>
    <s v="WRRS"/>
    <s v="WRRS"/>
    <s v="Emergency shelter"/>
    <s v="Distribution of Emergency shelter Kits"/>
    <s v="SHF"/>
    <s v="in-kind"/>
    <m/>
    <m/>
    <m/>
    <m/>
    <m/>
    <s v="Bay"/>
    <s v="Baidoa"/>
    <s v="Baidoa/Horseed/Laanta 1Aa - NA-3802-X04-006"/>
    <s v="Sarman Dheer"/>
    <s v="Rural"/>
    <s v="completed"/>
    <s v="6 Months"/>
    <d v="2019-12-01T00:00:00"/>
    <d v="2020-04-30T00:00:00"/>
    <n v="3.1164800000000001"/>
    <n v="43.648600000000002"/>
    <s v="Newly Displaced"/>
    <n v="180"/>
    <n v="180"/>
    <n v="41"/>
    <n v="27"/>
    <n v="29"/>
    <n v="59"/>
    <n v="65"/>
    <s v="Flood"/>
    <m/>
    <s v="No"/>
    <s v="No"/>
    <m/>
    <m/>
    <m/>
    <m/>
    <m/>
    <x v="15"/>
    <x v="23"/>
    <x v="0"/>
    <x v="0"/>
    <x v="2"/>
    <x v="0"/>
    <x v="0"/>
    <x v="2"/>
    <x v="0"/>
    <x v="1"/>
    <x v="1"/>
    <x v="74"/>
    <x v="4"/>
    <x v="16"/>
    <x v="1"/>
    <x v="0"/>
    <n v="180"/>
    <n v="41"/>
    <n v="29"/>
    <n v="27"/>
    <n v="65"/>
    <n v="65"/>
    <x v="1"/>
    <x v="1"/>
    <x v="2"/>
    <x v="2"/>
    <x v="1"/>
    <x v="233"/>
    <x v="0"/>
  </r>
  <r>
    <s v="Shelter/ NFI"/>
    <s v="WRRS"/>
    <s v="WRRS"/>
    <s v="Emergency shelter"/>
    <s v="Distribution of Emergency shelter Kits"/>
    <s v="SHF"/>
    <s v="in-kind"/>
    <m/>
    <m/>
    <m/>
    <m/>
    <m/>
    <s v="Bay"/>
    <s v="Baidoa"/>
    <s v="Baidoa/Isha/Laanta 1Aad - NA-3802-X04-007"/>
    <s v="Lowilskirogow 2"/>
    <s v="Rural"/>
    <s v="completed"/>
    <s v="6 Months"/>
    <d v="2019-12-01T00:00:00"/>
    <d v="2020-04-30T00:00:00"/>
    <n v="3.1145299999999998"/>
    <n v="43.647390000000001"/>
    <s v="Newly Displaced"/>
    <n v="305"/>
    <n v="305"/>
    <n v="40"/>
    <n v="45"/>
    <n v="49"/>
    <n v="101"/>
    <n v="110"/>
    <s v="Flood"/>
    <m/>
    <s v="No"/>
    <s v="No"/>
    <m/>
    <m/>
    <m/>
    <m/>
    <m/>
    <x v="15"/>
    <x v="23"/>
    <x v="0"/>
    <x v="0"/>
    <x v="2"/>
    <x v="0"/>
    <x v="0"/>
    <x v="2"/>
    <x v="0"/>
    <x v="1"/>
    <x v="1"/>
    <x v="75"/>
    <x v="4"/>
    <x v="16"/>
    <x v="1"/>
    <x v="0"/>
    <n v="305"/>
    <n v="40"/>
    <n v="49"/>
    <n v="45"/>
    <n v="110"/>
    <n v="110"/>
    <x v="1"/>
    <x v="1"/>
    <x v="2"/>
    <x v="2"/>
    <x v="1"/>
    <x v="233"/>
    <x v="0"/>
  </r>
  <r>
    <s v="Shelter/ NFI"/>
    <s v="WRRS"/>
    <s v="WRRS"/>
    <s v="NFI kits "/>
    <s v="Distribution of NFI kits"/>
    <s v="SHF"/>
    <s v="in-kind"/>
    <m/>
    <m/>
    <m/>
    <m/>
    <m/>
    <s v="Bay"/>
    <s v="Baidoa"/>
    <s v="Baidoa/Isha/Laanta 1Aad - NA-3802-X04-007"/>
    <s v="Tawakal 3 Diinsor"/>
    <s v="Rural"/>
    <s v="completed"/>
    <s v="6 Months"/>
    <d v="2019-12-01T00:00:00"/>
    <d v="2020-04-30T00:00:00"/>
    <n v="3.1145299999999998"/>
    <n v="43.647390000000001"/>
    <s v="Newly Displaced"/>
    <n v="255"/>
    <n v="255"/>
    <n v="40"/>
    <n v="38"/>
    <n v="41"/>
    <n v="84"/>
    <n v="92"/>
    <s v="Flood"/>
    <m/>
    <s v="No"/>
    <s v="No"/>
    <m/>
    <m/>
    <m/>
    <m/>
    <m/>
    <x v="15"/>
    <x v="23"/>
    <x v="2"/>
    <x v="0"/>
    <x v="2"/>
    <x v="0"/>
    <x v="0"/>
    <x v="2"/>
    <x v="0"/>
    <x v="1"/>
    <x v="1"/>
    <x v="76"/>
    <x v="4"/>
    <x v="16"/>
    <x v="1"/>
    <x v="0"/>
    <n v="255"/>
    <n v="40"/>
    <n v="41"/>
    <n v="38"/>
    <n v="92"/>
    <n v="92"/>
    <x v="1"/>
    <x v="1"/>
    <x v="2"/>
    <x v="2"/>
    <x v="1"/>
    <x v="233"/>
    <x v="1"/>
  </r>
  <r>
    <s v="Shelter/ NFI"/>
    <s v="WRRS"/>
    <s v="WRRS"/>
    <s v="Emergency shelter"/>
    <s v="Distribution of 1462 Emergency Shelter kits"/>
    <s v="SHF"/>
    <s v="in-kind"/>
    <m/>
    <m/>
    <m/>
    <m/>
    <m/>
    <s v="Bay"/>
    <s v="Baidoa"/>
    <s v="Berdale/Axmed Gurey - NA-3801-U27-003"/>
    <s v="Bay Gadud"/>
    <s v="Urban"/>
    <s v="completed"/>
    <s v="6 Months"/>
    <d v="2019-12-01T00:00:00"/>
    <d v="2020-04-30T00:00:00"/>
    <n v="3.2091910000000001"/>
    <n v="43.197890999999998"/>
    <s v="Newly Displaced"/>
    <n v="354"/>
    <n v="354"/>
    <n v="57"/>
    <n v="53"/>
    <n v="57"/>
    <n v="117"/>
    <n v="127"/>
    <s v="Flood"/>
    <m/>
    <m/>
    <m/>
    <m/>
    <m/>
    <m/>
    <m/>
    <m/>
    <x v="15"/>
    <x v="23"/>
    <x v="0"/>
    <x v="0"/>
    <x v="2"/>
    <x v="0"/>
    <x v="0"/>
    <x v="0"/>
    <x v="0"/>
    <x v="1"/>
    <x v="1"/>
    <x v="77"/>
    <x v="4"/>
    <x v="16"/>
    <x v="1"/>
    <x v="0"/>
    <n v="354"/>
    <n v="57"/>
    <n v="57"/>
    <n v="53"/>
    <n v="127"/>
    <n v="127"/>
    <x v="1"/>
    <x v="1"/>
    <x v="0"/>
    <x v="0"/>
    <x v="1"/>
    <x v="233"/>
    <x v="0"/>
  </r>
  <r>
    <s v="Shelter/ NFI"/>
    <s v="WRRS"/>
    <s v="WRRS"/>
    <s v="NFI kits "/>
    <s v="Distribution of 1000 NFI kits "/>
    <s v="SHF"/>
    <s v="in-kind"/>
    <m/>
    <m/>
    <m/>
    <m/>
    <m/>
    <s v="Bay"/>
    <s v="Baidoa"/>
    <s v="Berdale/Axmed Gurey - NA-3801-U27-003"/>
    <s v="Bay Gadud"/>
    <s v="Urban"/>
    <s v="completed"/>
    <s v="6 Months"/>
    <d v="2019-12-01T00:00:00"/>
    <d v="2020-04-30T00:00:00"/>
    <n v="3.2091910000000001"/>
    <n v="43.197890999999998"/>
    <s v="Newly Displaced"/>
    <n v="807"/>
    <n v="807"/>
    <n v="115"/>
    <n v="120"/>
    <n v="131"/>
    <n v="266"/>
    <n v="290"/>
    <s v="Flood"/>
    <m/>
    <m/>
    <m/>
    <m/>
    <m/>
    <m/>
    <m/>
    <m/>
    <x v="15"/>
    <x v="23"/>
    <x v="2"/>
    <x v="0"/>
    <x v="2"/>
    <x v="0"/>
    <x v="0"/>
    <x v="0"/>
    <x v="0"/>
    <x v="1"/>
    <x v="1"/>
    <x v="77"/>
    <x v="4"/>
    <x v="16"/>
    <x v="1"/>
    <x v="0"/>
    <n v="807"/>
    <n v="115"/>
    <n v="131"/>
    <n v="120"/>
    <n v="290"/>
    <n v="290"/>
    <x v="1"/>
    <x v="1"/>
    <x v="0"/>
    <x v="0"/>
    <x v="1"/>
    <x v="233"/>
    <x v="1"/>
  </r>
  <r>
    <s v="Shelter/ NFI"/>
    <s v="WRRS"/>
    <s v="WRRS"/>
    <s v="NFI kits "/>
    <s v="Distribution of 1000 NFI kits "/>
    <s v="SHF"/>
    <s v="in-kind"/>
    <m/>
    <m/>
    <m/>
    <m/>
    <m/>
    <s v="Bay"/>
    <s v="Baidoa"/>
    <s v="Berdale/Horseed - NA-3801-U27-002"/>
    <s v="Tosilow"/>
    <s v="Urban"/>
    <s v="completed"/>
    <s v="6 Months"/>
    <d v="2019-12-01T00:00:00"/>
    <d v="2020-04-30T00:00:00"/>
    <n v="3.209721"/>
    <n v="43.199331000000001"/>
    <s v="Newly Displaced"/>
    <n v="1011"/>
    <n v="1011"/>
    <n v="156"/>
    <n v="149"/>
    <n v="165"/>
    <n v="334"/>
    <n v="363"/>
    <s v="Flood"/>
    <m/>
    <m/>
    <m/>
    <m/>
    <m/>
    <m/>
    <m/>
    <m/>
    <x v="15"/>
    <x v="23"/>
    <x v="2"/>
    <x v="0"/>
    <x v="2"/>
    <x v="0"/>
    <x v="0"/>
    <x v="0"/>
    <x v="0"/>
    <x v="1"/>
    <x v="1"/>
    <x v="78"/>
    <x v="4"/>
    <x v="16"/>
    <x v="1"/>
    <x v="0"/>
    <n v="1011"/>
    <n v="156"/>
    <n v="165"/>
    <n v="149"/>
    <n v="363"/>
    <n v="363"/>
    <x v="1"/>
    <x v="1"/>
    <x v="0"/>
    <x v="0"/>
    <x v="1"/>
    <x v="233"/>
    <x v="1"/>
  </r>
  <r>
    <s v="Shelter/ NFI"/>
    <s v="WRRS"/>
    <s v="WRRS"/>
    <s v="Emergency shelter"/>
    <s v="Distribution of 1462 Emergency Shelter kits"/>
    <s v="SHF"/>
    <s v="in-kind"/>
    <m/>
    <m/>
    <m/>
    <m/>
    <m/>
    <s v="Bay"/>
    <s v="Baidoa"/>
    <s v="Berdale/Horseed - NA-3801-U27-002"/>
    <s v="Galolki"/>
    <s v="Urban"/>
    <s v="completed"/>
    <s v="6 Months"/>
    <d v="2019-12-01T00:00:00"/>
    <d v="2020-04-30T00:00:00"/>
    <n v="3.209721"/>
    <n v="43.199331000000001"/>
    <s v="Newly Displaced"/>
    <n v="437"/>
    <n v="437"/>
    <n v="75"/>
    <n v="65"/>
    <n v="71"/>
    <n v="144"/>
    <n v="157"/>
    <s v="Flood"/>
    <m/>
    <m/>
    <m/>
    <m/>
    <m/>
    <m/>
    <m/>
    <m/>
    <x v="15"/>
    <x v="23"/>
    <x v="0"/>
    <x v="0"/>
    <x v="2"/>
    <x v="0"/>
    <x v="0"/>
    <x v="0"/>
    <x v="0"/>
    <x v="1"/>
    <x v="1"/>
    <x v="79"/>
    <x v="4"/>
    <x v="16"/>
    <x v="1"/>
    <x v="0"/>
    <n v="437"/>
    <n v="75"/>
    <n v="71"/>
    <n v="65"/>
    <n v="157"/>
    <n v="157"/>
    <x v="1"/>
    <x v="1"/>
    <x v="0"/>
    <x v="0"/>
    <x v="1"/>
    <x v="233"/>
    <x v="0"/>
  </r>
  <r>
    <s v="Shelter/ NFI"/>
    <s v="WRRS"/>
    <s v="WRRS"/>
    <s v="NFI kits "/>
    <s v="Distribution of 1000 NFI kits "/>
    <s v="SHF"/>
    <s v="in-kind"/>
    <m/>
    <m/>
    <m/>
    <m/>
    <m/>
    <s v="Bay"/>
    <s v="Baidoa"/>
    <s v="Berdale/Horseed - NA-3801-U27-002"/>
    <s v="Galolki"/>
    <s v="Urban"/>
    <s v="completed"/>
    <s v="6 Months"/>
    <d v="2019-12-01T00:00:00"/>
    <d v="2020-04-30T00:00:00"/>
    <n v="3.209721"/>
    <n v="43.199331000000001"/>
    <s v="Newly Displaced"/>
    <n v="1380"/>
    <n v="1380"/>
    <n v="200"/>
    <n v="205"/>
    <n v="224"/>
    <n v="455"/>
    <n v="496"/>
    <s v="Flood"/>
    <m/>
    <m/>
    <m/>
    <m/>
    <m/>
    <m/>
    <m/>
    <m/>
    <x v="15"/>
    <x v="23"/>
    <x v="2"/>
    <x v="0"/>
    <x v="2"/>
    <x v="0"/>
    <x v="0"/>
    <x v="0"/>
    <x v="0"/>
    <x v="1"/>
    <x v="1"/>
    <x v="79"/>
    <x v="4"/>
    <x v="16"/>
    <x v="1"/>
    <x v="0"/>
    <n v="1380"/>
    <n v="200"/>
    <n v="224"/>
    <n v="205"/>
    <n v="496"/>
    <n v="496"/>
    <x v="1"/>
    <x v="1"/>
    <x v="0"/>
    <x v="0"/>
    <x v="1"/>
    <x v="233"/>
    <x v="1"/>
  </r>
  <r>
    <s v="Shelter/ NFI"/>
    <s v="WRRS"/>
    <s v="WRRS"/>
    <s v="NFI kits "/>
    <s v="Distribution of 1000 NFI kits "/>
    <s v="SHF"/>
    <s v="in-kind"/>
    <m/>
    <m/>
    <m/>
    <m/>
    <m/>
    <s v="Bay"/>
    <s v="Baidoa"/>
    <s v="Berdale/October - NA-3801-U27-001"/>
    <s v="Rardawe"/>
    <s v="Urban"/>
    <s v="completed"/>
    <s v="6 Months"/>
    <d v="2019-12-01T00:00:00"/>
    <d v="2020-04-30T00:00:00"/>
    <n v="3.21252"/>
    <n v="43.19"/>
    <s v="Newly Displaced"/>
    <n v="705"/>
    <n v="705"/>
    <n v="109"/>
    <n v="105"/>
    <n v="114"/>
    <n v="233"/>
    <n v="253"/>
    <s v="Flood"/>
    <m/>
    <m/>
    <m/>
    <m/>
    <m/>
    <m/>
    <m/>
    <m/>
    <x v="15"/>
    <x v="23"/>
    <x v="2"/>
    <x v="0"/>
    <x v="2"/>
    <x v="0"/>
    <x v="0"/>
    <x v="0"/>
    <x v="0"/>
    <x v="1"/>
    <x v="1"/>
    <x v="80"/>
    <x v="4"/>
    <x v="16"/>
    <x v="1"/>
    <x v="0"/>
    <n v="705"/>
    <n v="109"/>
    <n v="114"/>
    <n v="105"/>
    <n v="253"/>
    <n v="253"/>
    <x v="1"/>
    <x v="1"/>
    <x v="0"/>
    <x v="0"/>
    <x v="1"/>
    <x v="233"/>
    <x v="1"/>
  </r>
  <r>
    <s v="Shelter/ NFI"/>
    <s v="WRRS"/>
    <s v="WRRS"/>
    <s v="Emergency shelter"/>
    <s v="Distribution of 1462 Emergency Shelter kits"/>
    <s v="SHF"/>
    <s v="in-kind"/>
    <m/>
    <m/>
    <m/>
    <m/>
    <m/>
    <s v="Bay"/>
    <s v="Baidoa"/>
    <s v="Berdale/Waberi - NA-3801-V27-001"/>
    <s v="Eeyle"/>
    <s v="Urban"/>
    <s v="completed"/>
    <s v="6 Months"/>
    <d v="2019-12-01T00:00:00"/>
    <d v="2020-04-30T00:00:00"/>
    <n v="3.2070609999999999"/>
    <n v="43.200851"/>
    <s v="Newly Displaced"/>
    <n v="407"/>
    <n v="407"/>
    <n v="55"/>
    <n v="61"/>
    <n v="66"/>
    <n v="134"/>
    <n v="146"/>
    <s v="Flood"/>
    <m/>
    <m/>
    <m/>
    <m/>
    <m/>
    <m/>
    <m/>
    <m/>
    <x v="15"/>
    <x v="23"/>
    <x v="0"/>
    <x v="0"/>
    <x v="2"/>
    <x v="0"/>
    <x v="0"/>
    <x v="0"/>
    <x v="0"/>
    <x v="1"/>
    <x v="1"/>
    <x v="81"/>
    <x v="4"/>
    <x v="16"/>
    <x v="1"/>
    <x v="0"/>
    <n v="407"/>
    <n v="55"/>
    <n v="66"/>
    <n v="61"/>
    <n v="146"/>
    <n v="146"/>
    <x v="1"/>
    <x v="1"/>
    <x v="0"/>
    <x v="0"/>
    <x v="1"/>
    <x v="233"/>
    <x v="0"/>
  </r>
  <r>
    <s v="Shelter/ NFI"/>
    <s v="WRRS"/>
    <s v="WRRS"/>
    <s v="NFI kits "/>
    <s v="Distribution of 1000 NFI kits "/>
    <s v="SHF"/>
    <s v="in-kind"/>
    <m/>
    <m/>
    <m/>
    <m/>
    <m/>
    <s v="Bay"/>
    <s v="Baidoa"/>
    <s v="Berdale/Waberi - NA-3801-V27-001"/>
    <s v="Eeyle"/>
    <s v="Urban"/>
    <s v="completed"/>
    <s v="6 Months"/>
    <d v="2019-12-01T00:00:00"/>
    <d v="2020-04-30T00:00:00"/>
    <n v="3.2070609999999999"/>
    <n v="43.200851"/>
    <s v="Newly Displaced"/>
    <n v="690"/>
    <n v="690"/>
    <n v="100"/>
    <n v="102"/>
    <n v="112"/>
    <n v="228"/>
    <n v="248"/>
    <s v="Flood"/>
    <m/>
    <m/>
    <m/>
    <m/>
    <m/>
    <m/>
    <m/>
    <m/>
    <x v="15"/>
    <x v="23"/>
    <x v="2"/>
    <x v="0"/>
    <x v="2"/>
    <x v="0"/>
    <x v="0"/>
    <x v="0"/>
    <x v="0"/>
    <x v="1"/>
    <x v="1"/>
    <x v="81"/>
    <x v="4"/>
    <x v="16"/>
    <x v="1"/>
    <x v="0"/>
    <n v="690"/>
    <n v="100"/>
    <n v="112"/>
    <n v="102"/>
    <n v="248"/>
    <n v="248"/>
    <x v="1"/>
    <x v="1"/>
    <x v="0"/>
    <x v="0"/>
    <x v="1"/>
    <x v="233"/>
    <x v="1"/>
  </r>
  <r>
    <s v="Shelter/ NFI"/>
    <s v="WRRS"/>
    <s v="WRRS"/>
    <s v="Emergency shelter"/>
    <s v="Distribution of 1462 Emergency Shelter kits"/>
    <s v="SHF"/>
    <s v="in-kind"/>
    <m/>
    <m/>
    <m/>
    <m/>
    <m/>
    <s v="Bay"/>
    <s v="Baidoa"/>
    <s v="Berdale/Waberi - NA-3801-V27-001"/>
    <s v="Sinan"/>
    <s v="Urban"/>
    <s v="completed"/>
    <s v="6 Months"/>
    <d v="2019-12-01T00:00:00"/>
    <d v="2020-04-30T00:00:00"/>
    <n v="3.2070609999999999"/>
    <n v="43.200851"/>
    <s v="Newly Displaced"/>
    <n v="343"/>
    <n v="343"/>
    <n v="60"/>
    <n v="51"/>
    <n v="56"/>
    <n v="113"/>
    <n v="123"/>
    <s v="Flood"/>
    <m/>
    <m/>
    <m/>
    <m/>
    <m/>
    <m/>
    <m/>
    <m/>
    <x v="15"/>
    <x v="23"/>
    <x v="0"/>
    <x v="0"/>
    <x v="2"/>
    <x v="0"/>
    <x v="0"/>
    <x v="0"/>
    <x v="0"/>
    <x v="1"/>
    <x v="1"/>
    <x v="82"/>
    <x v="4"/>
    <x v="16"/>
    <x v="1"/>
    <x v="0"/>
    <n v="343"/>
    <n v="60"/>
    <n v="56"/>
    <n v="51"/>
    <n v="123"/>
    <n v="123"/>
    <x v="1"/>
    <x v="1"/>
    <x v="0"/>
    <x v="0"/>
    <x v="1"/>
    <x v="233"/>
    <x v="0"/>
  </r>
  <r>
    <s v="Shelter/ NFI"/>
    <s v="WRRS"/>
    <s v="WRRS"/>
    <s v="NFI kits "/>
    <s v="Distribution of 1000 NFI kits "/>
    <s v="SHF"/>
    <s v="in-kind"/>
    <m/>
    <m/>
    <m/>
    <m/>
    <m/>
    <s v="Bay"/>
    <s v="Baidoa"/>
    <s v="Berdale/Waberi - NA-3801-V27-001"/>
    <s v="Sinan"/>
    <s v="Urban"/>
    <s v="completed"/>
    <s v="6 Months"/>
    <d v="2019-12-01T00:00:00"/>
    <d v="2020-04-30T00:00:00"/>
    <n v="3.2070609999999999"/>
    <n v="43.200851"/>
    <s v="Newly Displaced"/>
    <n v="1356"/>
    <n v="1356"/>
    <n v="195"/>
    <n v="202"/>
    <n v="220"/>
    <n v="447"/>
    <n v="487"/>
    <s v="Flood"/>
    <m/>
    <m/>
    <m/>
    <m/>
    <m/>
    <m/>
    <m/>
    <m/>
    <x v="15"/>
    <x v="23"/>
    <x v="2"/>
    <x v="0"/>
    <x v="2"/>
    <x v="0"/>
    <x v="0"/>
    <x v="0"/>
    <x v="0"/>
    <x v="1"/>
    <x v="1"/>
    <x v="82"/>
    <x v="4"/>
    <x v="16"/>
    <x v="1"/>
    <x v="0"/>
    <n v="1356"/>
    <n v="195"/>
    <n v="220"/>
    <n v="202"/>
    <n v="487"/>
    <n v="487"/>
    <x v="1"/>
    <x v="1"/>
    <x v="0"/>
    <x v="0"/>
    <x v="1"/>
    <x v="233"/>
    <x v="1"/>
  </r>
  <r>
    <s v="Shelter/ NFI"/>
    <s v="WRRS"/>
    <s v="WRRS"/>
    <s v="Emergency shelter"/>
    <s v="Distribution of 500 ESKs"/>
    <s v="SHF"/>
    <s v="in-kind"/>
    <m/>
    <m/>
    <m/>
    <m/>
    <m/>
    <s v="Bay"/>
    <s v="Baidoa"/>
    <s v="Berdale - NA-3801-U27-004"/>
    <s v="Jakatoon"/>
    <s v="Rural"/>
    <s v="planned"/>
    <s v="12 Months"/>
    <d v="2020-06-01T00:00:00"/>
    <d v="2021-05-31T00:00:00"/>
    <n v="3.2143670000000002"/>
    <n v="43.198048"/>
    <s v="Newly Displaced"/>
    <n v="3000"/>
    <n v="3000"/>
    <n v="500"/>
    <n v="1000"/>
    <n v="750"/>
    <n v="625"/>
    <n v="625"/>
    <s v="Flood"/>
    <m/>
    <m/>
    <m/>
    <m/>
    <m/>
    <m/>
    <m/>
    <m/>
    <x v="15"/>
    <x v="23"/>
    <x v="0"/>
    <x v="0"/>
    <x v="2"/>
    <x v="1"/>
    <x v="0"/>
    <x v="2"/>
    <x v="0"/>
    <x v="1"/>
    <x v="1"/>
    <x v="83"/>
    <x v="24"/>
    <x v="25"/>
    <x v="2"/>
    <x v="0"/>
    <n v="3000"/>
    <n v="500"/>
    <n v="750"/>
    <n v="1000"/>
    <n v="625"/>
    <n v="625"/>
    <x v="1"/>
    <x v="1"/>
    <x v="0"/>
    <x v="0"/>
    <x v="1"/>
    <x v="233"/>
    <x v="0"/>
  </r>
  <r>
    <s v="Shelter/ NFI"/>
    <s v="WRRS"/>
    <s v="WRRS"/>
    <s v="NFI kits "/>
    <s v="Distribution of 1100 NFI kits"/>
    <s v="SHF"/>
    <s v="in-kind"/>
    <m/>
    <m/>
    <m/>
    <m/>
    <m/>
    <s v="Bay"/>
    <s v="Baidoa"/>
    <s v="Berdale - NA-3801-U27-004"/>
    <s v="Jakatoon"/>
    <s v="Rural"/>
    <s v="planned"/>
    <s v="12 Months"/>
    <d v="2020-06-01T00:00:00"/>
    <d v="2021-05-31T00:00:00"/>
    <n v="3.2143670000000002"/>
    <n v="43.198048"/>
    <s v="Newly Displaced"/>
    <n v="6600"/>
    <n v="6600"/>
    <n v="1100"/>
    <n v="2300"/>
    <n v="1900"/>
    <n v="1250"/>
    <n v="1150"/>
    <s v="Flood"/>
    <m/>
    <m/>
    <m/>
    <m/>
    <m/>
    <m/>
    <m/>
    <m/>
    <x v="15"/>
    <x v="23"/>
    <x v="2"/>
    <x v="0"/>
    <x v="2"/>
    <x v="1"/>
    <x v="0"/>
    <x v="2"/>
    <x v="0"/>
    <x v="1"/>
    <x v="1"/>
    <x v="83"/>
    <x v="24"/>
    <x v="25"/>
    <x v="2"/>
    <x v="0"/>
    <n v="6600"/>
    <n v="1100"/>
    <n v="1900"/>
    <n v="2300"/>
    <n v="1150"/>
    <n v="1150"/>
    <x v="1"/>
    <x v="1"/>
    <x v="0"/>
    <x v="0"/>
    <x v="1"/>
    <x v="233"/>
    <x v="1"/>
  </r>
  <r>
    <s v="Shelter/ NFI"/>
    <s v="WRRS"/>
    <s v="WRRS"/>
    <s v="Emergency shelter"/>
    <s v="Distribution of Emergency shelter Kits"/>
    <s v="SHF"/>
    <s v="in-kind"/>
    <m/>
    <m/>
    <m/>
    <m/>
    <m/>
    <s v="Bay"/>
    <s v="Baidoa"/>
    <s v="Berdale - NA-3801-U27-004"/>
    <s v="Bari &amp; Konfur Galbeed"/>
    <s v="Rural"/>
    <s v="completed"/>
    <s v="6 Months"/>
    <d v="2019-12-01T00:00:00"/>
    <d v="2020-04-30T00:00:00"/>
    <n v="3.2143670000000002"/>
    <n v="43.198048"/>
    <s v="Newly Displaced"/>
    <n v="261"/>
    <n v="261"/>
    <n v="36"/>
    <n v="39"/>
    <n v="42"/>
    <n v="86"/>
    <n v="94"/>
    <s v="Flood"/>
    <m/>
    <s v="No"/>
    <s v="No"/>
    <m/>
    <m/>
    <m/>
    <m/>
    <m/>
    <x v="15"/>
    <x v="23"/>
    <x v="0"/>
    <x v="0"/>
    <x v="2"/>
    <x v="0"/>
    <x v="0"/>
    <x v="2"/>
    <x v="0"/>
    <x v="1"/>
    <x v="1"/>
    <x v="84"/>
    <x v="4"/>
    <x v="16"/>
    <x v="1"/>
    <x v="0"/>
    <n v="261"/>
    <n v="36"/>
    <n v="42"/>
    <n v="39"/>
    <n v="94"/>
    <n v="94"/>
    <x v="1"/>
    <x v="1"/>
    <x v="2"/>
    <x v="2"/>
    <x v="1"/>
    <x v="233"/>
    <x v="0"/>
  </r>
  <r>
    <s v="Shelter/ NFI"/>
    <s v="WRRS"/>
    <s v="WRRS"/>
    <s v="Emergency shelter"/>
    <s v="Distribution of Emergency Shelter kits"/>
    <s v="SHF"/>
    <s v="in-kind"/>
    <m/>
    <m/>
    <m/>
    <m/>
    <m/>
    <s v="Bay"/>
    <s v="Baidoa"/>
    <s v="Berdale - NA-3801-U27-004"/>
    <s v="Barwaqo"/>
    <s v="Rural"/>
    <s v="completed"/>
    <s v="6 Months"/>
    <d v="2019-12-01T00:00:00"/>
    <d v="2020-04-30T00:00:00"/>
    <n v="3.2143670000000002"/>
    <n v="43.198048"/>
    <s v="Newly Displaced"/>
    <n v="327"/>
    <n v="327"/>
    <n v="55"/>
    <n v="48"/>
    <n v="53"/>
    <n v="108"/>
    <n v="118"/>
    <s v="Flood"/>
    <m/>
    <s v="No"/>
    <s v="No"/>
    <m/>
    <m/>
    <m/>
    <m/>
    <m/>
    <x v="15"/>
    <x v="23"/>
    <x v="0"/>
    <x v="0"/>
    <x v="2"/>
    <x v="0"/>
    <x v="0"/>
    <x v="2"/>
    <x v="0"/>
    <x v="1"/>
    <x v="1"/>
    <x v="85"/>
    <x v="4"/>
    <x v="16"/>
    <x v="1"/>
    <x v="0"/>
    <n v="327"/>
    <n v="55"/>
    <n v="53"/>
    <n v="48"/>
    <n v="118"/>
    <n v="118"/>
    <x v="1"/>
    <x v="1"/>
    <x v="2"/>
    <x v="2"/>
    <x v="1"/>
    <x v="233"/>
    <x v="0"/>
  </r>
  <r>
    <s v="Shelter/ NFI"/>
    <s v="WRRS"/>
    <s v="WRRS"/>
    <s v="NFI kits "/>
    <s v="Distribution of NFI kits"/>
    <s v="SHF"/>
    <s v="in-kind"/>
    <m/>
    <m/>
    <m/>
    <m/>
    <m/>
    <s v="Bay"/>
    <s v="Baidoa"/>
    <s v="Berdale - NA-3801-U27-004"/>
    <s v="Barwaqo"/>
    <s v="Rural"/>
    <s v="completed"/>
    <s v="6 Months"/>
    <d v="2019-12-01T00:00:00"/>
    <d v="2020-04-30T00:00:00"/>
    <n v="3.2143670000000002"/>
    <n v="43.198048"/>
    <s v="Newly Displaced"/>
    <n v="850"/>
    <n v="850"/>
    <n v="125"/>
    <n v="127"/>
    <n v="138"/>
    <n v="280"/>
    <n v="305"/>
    <s v="Flood"/>
    <m/>
    <s v="No"/>
    <s v="No"/>
    <m/>
    <m/>
    <m/>
    <m/>
    <m/>
    <x v="15"/>
    <x v="23"/>
    <x v="2"/>
    <x v="0"/>
    <x v="2"/>
    <x v="0"/>
    <x v="0"/>
    <x v="2"/>
    <x v="0"/>
    <x v="1"/>
    <x v="1"/>
    <x v="85"/>
    <x v="4"/>
    <x v="16"/>
    <x v="1"/>
    <x v="0"/>
    <n v="850"/>
    <n v="125"/>
    <n v="138"/>
    <n v="127"/>
    <n v="305"/>
    <n v="305"/>
    <x v="1"/>
    <x v="1"/>
    <x v="2"/>
    <x v="2"/>
    <x v="1"/>
    <x v="233"/>
    <x v="1"/>
  </r>
  <r>
    <s v="Shelter/ NFI"/>
    <s v="WRRS"/>
    <s v="WRRS"/>
    <s v="Emergency shelter"/>
    <s v="Distribution of Emergency shelter Kits"/>
    <s v="SHF"/>
    <s v="in-kind"/>
    <m/>
    <m/>
    <m/>
    <m/>
    <m/>
    <s v="Bay"/>
    <s v="Baidoa"/>
    <s v="Berdale - NA-3801-U27-004"/>
    <s v="Beden Bedaay"/>
    <s v="Rural"/>
    <s v="completed"/>
    <s v="6 Months"/>
    <d v="2019-12-01T00:00:00"/>
    <d v="2020-04-30T00:00:00"/>
    <n v="3.2143670000000002"/>
    <n v="43.198048"/>
    <s v="Newly Displaced"/>
    <n v="322"/>
    <n v="322"/>
    <n v="48"/>
    <n v="48"/>
    <n v="52"/>
    <n v="106"/>
    <n v="116"/>
    <s v="Flood"/>
    <m/>
    <s v="No"/>
    <s v="No"/>
    <m/>
    <m/>
    <m/>
    <m/>
    <m/>
    <x v="15"/>
    <x v="23"/>
    <x v="0"/>
    <x v="0"/>
    <x v="2"/>
    <x v="0"/>
    <x v="0"/>
    <x v="2"/>
    <x v="0"/>
    <x v="1"/>
    <x v="1"/>
    <x v="86"/>
    <x v="4"/>
    <x v="16"/>
    <x v="1"/>
    <x v="0"/>
    <n v="322"/>
    <n v="48"/>
    <n v="52"/>
    <n v="48"/>
    <n v="116"/>
    <n v="116"/>
    <x v="1"/>
    <x v="1"/>
    <x v="2"/>
    <x v="2"/>
    <x v="1"/>
    <x v="233"/>
    <x v="0"/>
  </r>
  <r>
    <s v="Shelter/ NFI"/>
    <s v="WRRS"/>
    <s v="WRRS"/>
    <s v="Emergency shelter"/>
    <s v="Distribution of Emergency shelter Kits"/>
    <s v="SHF"/>
    <s v="in-kind"/>
    <m/>
    <m/>
    <m/>
    <m/>
    <m/>
    <s v="Bay"/>
    <s v="Baidoa"/>
    <s v="Berdale - NA-3801-U27-004"/>
    <s v="Bula Cadey"/>
    <s v="Rural"/>
    <s v="completed"/>
    <s v="6 Months"/>
    <d v="2019-12-01T00:00:00"/>
    <d v="2020-04-30T00:00:00"/>
    <n v="3.2143670000000002"/>
    <n v="43.198048"/>
    <s v="Host Community"/>
    <n v="103"/>
    <n v="103"/>
    <n v="17"/>
    <n v="15"/>
    <n v="17"/>
    <n v="34"/>
    <n v="37"/>
    <s v="Flood"/>
    <m/>
    <s v="No"/>
    <s v="No"/>
    <m/>
    <m/>
    <m/>
    <m/>
    <m/>
    <x v="15"/>
    <x v="23"/>
    <x v="0"/>
    <x v="0"/>
    <x v="2"/>
    <x v="0"/>
    <x v="2"/>
    <x v="2"/>
    <x v="0"/>
    <x v="1"/>
    <x v="1"/>
    <x v="87"/>
    <x v="4"/>
    <x v="16"/>
    <x v="1"/>
    <x v="0"/>
    <n v="103"/>
    <n v="17"/>
    <n v="17"/>
    <n v="15"/>
    <n v="37"/>
    <n v="37"/>
    <x v="1"/>
    <x v="1"/>
    <x v="2"/>
    <x v="2"/>
    <x v="1"/>
    <x v="233"/>
    <x v="0"/>
  </r>
  <r>
    <s v="Shelter/ NFI"/>
    <s v="WRRS"/>
    <s v="WRRS"/>
    <s v="Emergency shelter"/>
    <s v="Distribution of Emergency shelter Kits"/>
    <s v="SHF"/>
    <s v="in-kind"/>
    <m/>
    <m/>
    <m/>
    <m/>
    <m/>
    <s v="Bay"/>
    <s v="Baidoa"/>
    <s v="Berdale - NA-3801-U27-004"/>
    <s v="Daudow"/>
    <s v="Rural"/>
    <s v="completed"/>
    <s v="6 Months"/>
    <d v="2019-12-01T00:00:00"/>
    <d v="2020-04-30T00:00:00"/>
    <n v="3.2143670000000002"/>
    <n v="43.198048"/>
    <s v="Newly Displaced"/>
    <n v="586"/>
    <n v="586"/>
    <n v="78"/>
    <n v="87"/>
    <n v="95"/>
    <n v="193"/>
    <n v="211"/>
    <s v="Flood"/>
    <m/>
    <s v="No"/>
    <s v="No"/>
    <m/>
    <m/>
    <m/>
    <m/>
    <m/>
    <x v="15"/>
    <x v="23"/>
    <x v="0"/>
    <x v="0"/>
    <x v="2"/>
    <x v="0"/>
    <x v="0"/>
    <x v="2"/>
    <x v="0"/>
    <x v="1"/>
    <x v="1"/>
    <x v="88"/>
    <x v="4"/>
    <x v="16"/>
    <x v="1"/>
    <x v="0"/>
    <n v="586"/>
    <n v="78"/>
    <n v="95"/>
    <n v="87"/>
    <n v="211"/>
    <n v="211"/>
    <x v="1"/>
    <x v="1"/>
    <x v="2"/>
    <x v="2"/>
    <x v="1"/>
    <x v="233"/>
    <x v="0"/>
  </r>
  <r>
    <s v="Shelter/ NFI"/>
    <s v="WRRS"/>
    <s v="WRRS"/>
    <s v="NFI kits "/>
    <s v="Distribution of NFI kits"/>
    <s v="SHF"/>
    <s v="in-kind"/>
    <m/>
    <m/>
    <m/>
    <m/>
    <m/>
    <s v="Bay"/>
    <s v="Baidoa"/>
    <s v="Berdale - NA-3801-U27-004"/>
    <s v="Galgal Onle 2"/>
    <s v="Rural"/>
    <s v="completed"/>
    <s v="6 Months"/>
    <d v="2019-12-01T00:00:00"/>
    <d v="2020-04-30T00:00:00"/>
    <n v="3.2143670000000002"/>
    <n v="43.198048"/>
    <s v="Newly Displaced"/>
    <n v="406"/>
    <n v="406"/>
    <n v="61"/>
    <n v="60"/>
    <n v="66"/>
    <n v="134"/>
    <n v="146"/>
    <s v="Flood"/>
    <m/>
    <s v="No"/>
    <s v="No"/>
    <m/>
    <m/>
    <m/>
    <m/>
    <m/>
    <x v="15"/>
    <x v="23"/>
    <x v="2"/>
    <x v="0"/>
    <x v="2"/>
    <x v="0"/>
    <x v="0"/>
    <x v="2"/>
    <x v="0"/>
    <x v="1"/>
    <x v="1"/>
    <x v="89"/>
    <x v="4"/>
    <x v="16"/>
    <x v="1"/>
    <x v="0"/>
    <n v="406"/>
    <n v="61"/>
    <n v="66"/>
    <n v="60"/>
    <n v="146"/>
    <n v="146"/>
    <x v="1"/>
    <x v="1"/>
    <x v="2"/>
    <x v="2"/>
    <x v="1"/>
    <x v="233"/>
    <x v="1"/>
  </r>
  <r>
    <s v="Shelter/ NFI"/>
    <s v="WRRS"/>
    <s v="WRRS"/>
    <s v="Emergency shelter"/>
    <s v="Distribution of Emergency shelter Kits"/>
    <s v="SHF"/>
    <s v="in-kind"/>
    <m/>
    <m/>
    <m/>
    <m/>
    <m/>
    <s v="Bay"/>
    <s v="Baidoa"/>
    <s v="Berdale - NA-3801-U27-004"/>
    <s v="GalowGaab"/>
    <s v="Rural"/>
    <s v="completed"/>
    <s v="6 Months"/>
    <d v="2019-12-01T00:00:00"/>
    <d v="2020-04-30T00:00:00"/>
    <n v="3.2143670000000002"/>
    <n v="43.198048"/>
    <s v="Newly Displaced"/>
    <n v="322"/>
    <n v="322"/>
    <n v="48"/>
    <n v="48"/>
    <n v="52"/>
    <n v="106"/>
    <n v="116"/>
    <s v="Flood"/>
    <m/>
    <s v="No"/>
    <s v="No"/>
    <m/>
    <m/>
    <m/>
    <m/>
    <m/>
    <x v="15"/>
    <x v="23"/>
    <x v="0"/>
    <x v="0"/>
    <x v="2"/>
    <x v="0"/>
    <x v="0"/>
    <x v="2"/>
    <x v="0"/>
    <x v="1"/>
    <x v="1"/>
    <x v="90"/>
    <x v="4"/>
    <x v="16"/>
    <x v="1"/>
    <x v="0"/>
    <n v="322"/>
    <n v="48"/>
    <n v="52"/>
    <n v="48"/>
    <n v="116"/>
    <n v="116"/>
    <x v="1"/>
    <x v="1"/>
    <x v="2"/>
    <x v="2"/>
    <x v="1"/>
    <x v="233"/>
    <x v="0"/>
  </r>
  <r>
    <s v="Shelter/ NFI"/>
    <s v="WRRS"/>
    <s v="WRRS"/>
    <s v="NFI kits "/>
    <s v="Distribution of NFI kits"/>
    <s v="SHF"/>
    <s v="in-kind"/>
    <m/>
    <m/>
    <m/>
    <m/>
    <m/>
    <s v="Bay"/>
    <s v="Baidoa"/>
    <s v="Berdale - NA-3801-U27-004"/>
    <s v="Hereeri Jiif"/>
    <s v="Rural"/>
    <s v="completed"/>
    <s v="6 Months"/>
    <d v="2019-12-01T00:00:00"/>
    <d v="2020-04-30T00:00:00"/>
    <n v="3.2143670000000002"/>
    <n v="43.198048"/>
    <s v="Newly Displaced"/>
    <n v="283"/>
    <n v="283"/>
    <n v="44"/>
    <n v="42"/>
    <n v="46"/>
    <n v="93"/>
    <n v="102"/>
    <s v="Flood"/>
    <m/>
    <s v="No"/>
    <s v="No"/>
    <m/>
    <m/>
    <m/>
    <m/>
    <m/>
    <x v="15"/>
    <x v="23"/>
    <x v="2"/>
    <x v="0"/>
    <x v="2"/>
    <x v="0"/>
    <x v="0"/>
    <x v="2"/>
    <x v="0"/>
    <x v="1"/>
    <x v="1"/>
    <x v="91"/>
    <x v="4"/>
    <x v="16"/>
    <x v="1"/>
    <x v="0"/>
    <n v="283"/>
    <n v="44"/>
    <n v="46"/>
    <n v="42"/>
    <n v="102"/>
    <n v="102"/>
    <x v="1"/>
    <x v="1"/>
    <x v="2"/>
    <x v="2"/>
    <x v="1"/>
    <x v="233"/>
    <x v="1"/>
  </r>
  <r>
    <s v="Shelter/ NFI"/>
    <s v="WRRS"/>
    <s v="WRRS"/>
    <s v="NFI kits "/>
    <s v="Distribution of NFI kits"/>
    <s v="SHF"/>
    <s v="in-kind"/>
    <m/>
    <m/>
    <m/>
    <m/>
    <m/>
    <s v="Bay"/>
    <s v="Baidoa"/>
    <s v="Berdale - NA-3801-U27-004"/>
    <s v="Iri Roog"/>
    <s v="Rural"/>
    <s v="completed"/>
    <s v="6 Months"/>
    <d v="2019-12-01T00:00:00"/>
    <d v="2020-04-30T00:00:00"/>
    <n v="3.2143670000000002"/>
    <n v="43.198048"/>
    <s v="Newly Displaced"/>
    <n v="460"/>
    <n v="460"/>
    <n v="66"/>
    <n v="67"/>
    <n v="76"/>
    <n v="152"/>
    <n v="165"/>
    <s v="Flood"/>
    <m/>
    <s v="No"/>
    <s v="No"/>
    <m/>
    <m/>
    <m/>
    <m/>
    <m/>
    <x v="15"/>
    <x v="23"/>
    <x v="2"/>
    <x v="0"/>
    <x v="2"/>
    <x v="0"/>
    <x v="0"/>
    <x v="2"/>
    <x v="0"/>
    <x v="1"/>
    <x v="1"/>
    <x v="92"/>
    <x v="4"/>
    <x v="16"/>
    <x v="1"/>
    <x v="0"/>
    <n v="460"/>
    <n v="66"/>
    <n v="76"/>
    <n v="67"/>
    <n v="165"/>
    <n v="165"/>
    <x v="1"/>
    <x v="1"/>
    <x v="2"/>
    <x v="2"/>
    <x v="1"/>
    <x v="233"/>
    <x v="1"/>
  </r>
  <r>
    <s v="Shelter/ NFI"/>
    <s v="WRRS"/>
    <s v="WRRS"/>
    <s v="Emergency shelter"/>
    <s v="Distribution of Emergency shelter Kits"/>
    <s v="SHF"/>
    <s v="in-kind"/>
    <m/>
    <m/>
    <m/>
    <m/>
    <m/>
    <s v="Bay"/>
    <s v="Baidoa"/>
    <s v="Berdale - NA-3801-U27-004"/>
    <s v="Kurtun"/>
    <s v="Rural"/>
    <s v="completed"/>
    <s v="6 Months"/>
    <d v="2019-12-01T00:00:00"/>
    <d v="2020-04-30T00:00:00"/>
    <n v="3.2143670000000002"/>
    <n v="43.198048"/>
    <s v="Newly Displaced"/>
    <n v="247"/>
    <n v="247"/>
    <n v="35"/>
    <n v="37"/>
    <n v="40"/>
    <n v="81"/>
    <n v="89"/>
    <s v="Flood"/>
    <m/>
    <s v="No"/>
    <s v="No"/>
    <m/>
    <m/>
    <m/>
    <m/>
    <m/>
    <x v="15"/>
    <x v="23"/>
    <x v="0"/>
    <x v="0"/>
    <x v="2"/>
    <x v="0"/>
    <x v="0"/>
    <x v="2"/>
    <x v="0"/>
    <x v="1"/>
    <x v="1"/>
    <x v="93"/>
    <x v="4"/>
    <x v="16"/>
    <x v="1"/>
    <x v="0"/>
    <n v="247"/>
    <n v="35"/>
    <n v="40"/>
    <n v="37"/>
    <n v="89"/>
    <n v="89"/>
    <x v="1"/>
    <x v="1"/>
    <x v="2"/>
    <x v="2"/>
    <x v="1"/>
    <x v="233"/>
    <x v="0"/>
  </r>
  <r>
    <s v="Shelter/ NFI"/>
    <s v="WRRS"/>
    <s v="WRRS"/>
    <s v="Emergency shelter"/>
    <s v="Distribution of Emergency shelter Kits"/>
    <s v="SHF"/>
    <s v="in-kind"/>
    <m/>
    <m/>
    <m/>
    <m/>
    <m/>
    <s v="Bay"/>
    <s v="Baidoa"/>
    <s v="Berdale - NA-3801-U27-004"/>
    <s v="Lowilskirogow 1"/>
    <s v="Rural"/>
    <s v="completed"/>
    <s v="6 Months"/>
    <d v="2019-12-01T00:00:00"/>
    <d v="2020-04-30T00:00:00"/>
    <n v="3.2143670000000002"/>
    <n v="43.198048"/>
    <s v="Newly Displaced"/>
    <n v="280"/>
    <n v="280"/>
    <n v="38"/>
    <n v="42"/>
    <n v="45"/>
    <n v="92"/>
    <n v="101"/>
    <s v="Flood"/>
    <m/>
    <s v="No"/>
    <s v="No"/>
    <m/>
    <m/>
    <m/>
    <m/>
    <m/>
    <x v="15"/>
    <x v="23"/>
    <x v="0"/>
    <x v="0"/>
    <x v="2"/>
    <x v="0"/>
    <x v="0"/>
    <x v="2"/>
    <x v="0"/>
    <x v="1"/>
    <x v="1"/>
    <x v="94"/>
    <x v="4"/>
    <x v="16"/>
    <x v="1"/>
    <x v="0"/>
    <n v="280"/>
    <n v="38"/>
    <n v="45"/>
    <n v="42"/>
    <n v="101"/>
    <n v="101"/>
    <x v="1"/>
    <x v="1"/>
    <x v="2"/>
    <x v="2"/>
    <x v="1"/>
    <x v="233"/>
    <x v="0"/>
  </r>
  <r>
    <s v="Shelter/ NFI"/>
    <s v="WRRS"/>
    <s v="WRRS"/>
    <s v="NFI kits "/>
    <s v="Distribution of NFI kits"/>
    <s v="SHF"/>
    <s v="in-kind"/>
    <m/>
    <m/>
    <m/>
    <m/>
    <m/>
    <s v="Bay"/>
    <s v="Baidoa"/>
    <s v="Berdale - NA-3801-U27-004"/>
    <s v="Mubarak"/>
    <s v="Rural"/>
    <s v="completed"/>
    <s v="6 Months"/>
    <d v="2019-12-01T00:00:00"/>
    <d v="2020-04-30T00:00:00"/>
    <n v="3.2143670000000002"/>
    <n v="43.198048"/>
    <s v="Newly Displaced"/>
    <n v="316"/>
    <n v="316"/>
    <n v="47"/>
    <n v="47"/>
    <n v="51"/>
    <n v="104"/>
    <n v="114"/>
    <s v="Flood"/>
    <m/>
    <s v="No"/>
    <s v="No"/>
    <m/>
    <m/>
    <m/>
    <m/>
    <m/>
    <x v="15"/>
    <x v="23"/>
    <x v="2"/>
    <x v="0"/>
    <x v="2"/>
    <x v="0"/>
    <x v="0"/>
    <x v="2"/>
    <x v="0"/>
    <x v="1"/>
    <x v="1"/>
    <x v="95"/>
    <x v="4"/>
    <x v="16"/>
    <x v="1"/>
    <x v="0"/>
    <n v="316"/>
    <n v="47"/>
    <n v="51"/>
    <n v="47"/>
    <n v="114"/>
    <n v="114"/>
    <x v="1"/>
    <x v="1"/>
    <x v="2"/>
    <x v="2"/>
    <x v="1"/>
    <x v="233"/>
    <x v="1"/>
  </r>
  <r>
    <s v="Shelter/ NFI"/>
    <s v="WRRS"/>
    <s v="WRRS"/>
    <s v="NFI kits "/>
    <s v="Distribution of NFI kits"/>
    <s v="SHF"/>
    <s v="in-kind"/>
    <m/>
    <m/>
    <m/>
    <m/>
    <m/>
    <s v="Bay"/>
    <s v="Baidoa"/>
    <s v="Berdale - NA-3801-U27-004"/>
    <s v="Raydab Qondhoole"/>
    <s v="Rural"/>
    <s v="completed"/>
    <s v="6 Months"/>
    <d v="2019-12-01T00:00:00"/>
    <d v="2020-04-30T00:00:00"/>
    <n v="3.2143670000000002"/>
    <n v="43.198048"/>
    <s v="Newly Displaced"/>
    <n v="405"/>
    <n v="405"/>
    <n v="60"/>
    <n v="59"/>
    <n v="66"/>
    <n v="134"/>
    <n v="146"/>
    <s v="Flood"/>
    <m/>
    <s v="No"/>
    <s v="No"/>
    <m/>
    <m/>
    <m/>
    <m/>
    <m/>
    <x v="15"/>
    <x v="23"/>
    <x v="2"/>
    <x v="0"/>
    <x v="2"/>
    <x v="0"/>
    <x v="0"/>
    <x v="2"/>
    <x v="0"/>
    <x v="1"/>
    <x v="1"/>
    <x v="96"/>
    <x v="4"/>
    <x v="16"/>
    <x v="1"/>
    <x v="0"/>
    <n v="405"/>
    <n v="60"/>
    <n v="66"/>
    <n v="59"/>
    <n v="146"/>
    <n v="146"/>
    <x v="1"/>
    <x v="1"/>
    <x v="2"/>
    <x v="2"/>
    <x v="1"/>
    <x v="233"/>
    <x v="1"/>
  </r>
  <r>
    <s v="Shelter/ NFI"/>
    <s v="WRRS"/>
    <s v="WRRS"/>
    <s v="NFI kits "/>
    <s v="Distribution of NFI kits"/>
    <s v="SHF"/>
    <s v="in-kind"/>
    <m/>
    <m/>
    <m/>
    <m/>
    <m/>
    <s v="Bay"/>
    <s v="Baidoa"/>
    <s v="Berdale - NA-3801-U27-004"/>
    <s v="Sagam"/>
    <s v="Rural"/>
    <s v="completed"/>
    <s v="6 Months"/>
    <d v="2019-12-01T00:00:00"/>
    <d v="2020-04-30T00:00:00"/>
    <n v="3.2143670000000002"/>
    <n v="43.198048"/>
    <s v="Newly Displaced"/>
    <n v="272"/>
    <n v="272"/>
    <n v="42"/>
    <n v="40"/>
    <n v="44"/>
    <n v="90"/>
    <n v="98"/>
    <s v="Flood"/>
    <m/>
    <s v="No"/>
    <s v="No"/>
    <m/>
    <m/>
    <m/>
    <m/>
    <m/>
    <x v="15"/>
    <x v="23"/>
    <x v="2"/>
    <x v="0"/>
    <x v="2"/>
    <x v="0"/>
    <x v="0"/>
    <x v="2"/>
    <x v="0"/>
    <x v="1"/>
    <x v="1"/>
    <x v="97"/>
    <x v="4"/>
    <x v="16"/>
    <x v="1"/>
    <x v="0"/>
    <n v="272"/>
    <n v="42"/>
    <n v="44"/>
    <n v="40"/>
    <n v="98"/>
    <n v="98"/>
    <x v="1"/>
    <x v="1"/>
    <x v="2"/>
    <x v="2"/>
    <x v="1"/>
    <x v="23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7"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450"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0"/>
        <item x="2"/>
        <item x="3"/>
        <item m="1" x="18"/>
        <item x="4"/>
        <item m="1" x="17"/>
        <item x="6"/>
        <item x="8"/>
        <item x="14"/>
        <item x="9"/>
        <item x="10"/>
        <item x="11"/>
        <item x="12"/>
        <item x="1"/>
        <item x="5"/>
        <item m="1" x="16"/>
        <item x="7"/>
        <item x="13"/>
        <item x="15"/>
      </items>
      <extLst>
        <ext xmlns:x14="http://schemas.microsoft.com/office/spreadsheetml/2009/9/main" uri="{2946ED86-A175-432a-8AC1-64E0C546D7DE}">
          <x14:pivotField fillDownLabels="1"/>
        </ext>
      </extLst>
    </pivotField>
    <pivotField name="IP" axis="axisRow" compact="0" outline="0" subtotalTop="0" showAll="0" defaultSubtotal="0">
      <items count="27">
        <item x="0"/>
        <item x="2"/>
        <item x="4"/>
        <item x="5"/>
        <item m="1" x="26"/>
        <item x="6"/>
        <item m="1" x="25"/>
        <item x="8"/>
        <item x="10"/>
        <item x="11"/>
        <item x="13"/>
        <item x="14"/>
        <item x="15"/>
        <item m="1" x="24"/>
        <item x="1"/>
        <item x="16"/>
        <item x="3"/>
        <item x="7"/>
        <item x="12"/>
        <item x="17"/>
        <item x="9"/>
        <item x="18"/>
        <item x="19"/>
        <item x="23"/>
        <item x="20"/>
        <item x="21"/>
        <item x="22"/>
      </items>
      <extLst>
        <ext xmlns:x14="http://schemas.microsoft.com/office/spreadsheetml/2009/9/main" uri="{2946ED86-A175-432a-8AC1-64E0C546D7DE}">
          <x14:pivotField fillDownLabels="1"/>
        </ext>
      </extLst>
    </pivotField>
    <pivotField name="Programme" axis="axisRow" compact="0" outline="0" subtotalTop="0" showAll="0" defaultSubtotal="0">
      <items count="9">
        <item x="6"/>
        <item x="0"/>
        <item x="2"/>
        <item x="5"/>
        <item x="4"/>
        <item x="3"/>
        <item x="1"/>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2">
        <item x="13"/>
        <item x="10"/>
        <item x="4"/>
        <item x="18"/>
        <item x="12"/>
        <item m="1" x="20"/>
        <item x="8"/>
        <item x="16"/>
        <item x="6"/>
        <item x="19"/>
        <item x="1"/>
        <item x="9"/>
        <item x="0"/>
        <item x="11"/>
        <item x="2"/>
        <item x="3"/>
        <item m="1" x="21"/>
        <item x="5"/>
        <item x="7"/>
        <item x="15"/>
        <item x="14"/>
        <item x="17"/>
      </items>
      <extLst>
        <ext xmlns:x14="http://schemas.microsoft.com/office/spreadsheetml/2009/9/main" uri="{2946ED86-A175-432a-8AC1-64E0C546D7DE}">
          <x14:pivotField fillDownLabels="1"/>
        </ext>
      </extLst>
    </pivotField>
    <pivotField name="Crisis" axis="axisRow" compact="0" outline="0" subtotalTop="0" showAll="0" defaultSubtotal="0">
      <items count="8">
        <item x="4"/>
        <item x="0"/>
        <item x="2"/>
        <item x="5"/>
        <item x="1"/>
        <item x="7"/>
        <item x="3"/>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7">
        <item x="4"/>
        <item x="2"/>
        <item x="0"/>
        <item x="1"/>
        <item x="3"/>
        <item m="1" x="5"/>
        <item m="1" x="6"/>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2"/>
        <item x="14"/>
        <item x="1"/>
        <item x="11"/>
        <item x="8"/>
        <item x="2"/>
        <item x="10"/>
        <item x="9"/>
        <item x="13"/>
        <item x="0"/>
        <item x="5"/>
        <item x="4"/>
        <item x="3"/>
        <item x="15"/>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5">
        <item x="6"/>
        <item x="1"/>
        <item x="24"/>
        <item x="33"/>
        <item x="16"/>
        <item x="34"/>
        <item x="25"/>
        <item x="31"/>
        <item x="14"/>
        <item x="0"/>
        <item x="29"/>
        <item x="27"/>
        <item x="5"/>
        <item x="30"/>
        <item x="26"/>
        <item x="17"/>
        <item x="3"/>
        <item x="32"/>
        <item x="2"/>
        <item x="21"/>
        <item x="18"/>
        <item x="22"/>
        <item x="15"/>
        <item m="1" x="42"/>
        <item x="7"/>
        <item x="8"/>
        <item x="9"/>
        <item x="10"/>
        <item m="1" x="44"/>
        <item x="19"/>
        <item x="4"/>
        <item m="1" x="41"/>
        <item x="20"/>
        <item x="28"/>
        <item x="23"/>
        <item x="39"/>
        <item x="11"/>
        <item x="12"/>
        <item m="1" x="43"/>
        <item x="13"/>
        <item x="38"/>
        <item x="35"/>
        <item x="36"/>
        <item x="37"/>
        <item x="40"/>
      </items>
      <extLst>
        <ext xmlns:x14="http://schemas.microsoft.com/office/spreadsheetml/2009/9/main" uri="{2946ED86-A175-432a-8AC1-64E0C546D7DE}">
          <x14:pivotField fillDownLabels="1"/>
        </ext>
      </extLst>
    </pivotField>
    <pivotField name="Location" axis="axisRow" compact="0" outline="0" subtotalTop="0" showAll="0" defaultSubtotal="0">
      <items count="198">
        <item m="1" x="145"/>
        <item m="1" x="127"/>
        <item m="1" x="144"/>
        <item m="1" x="129"/>
        <item m="1" x="184"/>
        <item m="1" x="175"/>
        <item m="1" x="197"/>
        <item m="1" x="169"/>
        <item m="1" x="137"/>
        <item m="1" x="164"/>
        <item m="1" x="183"/>
        <item m="1" x="190"/>
        <item m="1" x="151"/>
        <item m="1" x="160"/>
        <item m="1" x="108"/>
        <item m="1" x="110"/>
        <item m="1" x="146"/>
        <item m="1" x="191"/>
        <item m="1" x="109"/>
        <item m="1" x="134"/>
        <item m="1" x="118"/>
        <item m="1" x="123"/>
        <item m="1" x="111"/>
        <item m="1" x="143"/>
        <item m="1" x="102"/>
        <item m="1" x="181"/>
        <item m="1" x="186"/>
        <item m="1" x="130"/>
        <item m="1" x="180"/>
        <item m="1" x="136"/>
        <item m="1" x="125"/>
        <item m="1" x="132"/>
        <item m="1" x="171"/>
        <item m="1" x="154"/>
        <item m="1" x="173"/>
        <item m="1" x="140"/>
        <item m="1" x="165"/>
        <item m="1" x="99"/>
        <item m="1" x="107"/>
        <item m="1" x="179"/>
        <item m="1" x="138"/>
        <item m="1" x="119"/>
        <item m="1" x="182"/>
        <item m="1" x="105"/>
        <item m="1" x="168"/>
        <item m="1" x="135"/>
        <item m="1" x="155"/>
        <item m="1" x="156"/>
        <item m="1" x="116"/>
        <item m="1" x="124"/>
        <item m="1" x="106"/>
        <item m="1" x="122"/>
        <item m="1" x="103"/>
        <item m="1" x="117"/>
        <item m="1" x="158"/>
        <item m="1" x="104"/>
        <item m="1" x="185"/>
        <item m="1" x="189"/>
        <item m="1" x="128"/>
        <item m="1" x="157"/>
        <item m="1" x="163"/>
        <item m="1" x="195"/>
        <item m="1" x="149"/>
        <item m="1" x="196"/>
        <item m="1" x="126"/>
        <item m="1" x="159"/>
        <item m="1" x="150"/>
        <item m="1" x="148"/>
        <item m="1" x="152"/>
        <item m="1" x="121"/>
        <item m="1" x="141"/>
        <item m="1" x="115"/>
        <item m="1" x="174"/>
        <item m="1" x="166"/>
        <item m="1" x="188"/>
        <item m="1" x="167"/>
        <item m="1" x="187"/>
        <item m="1" x="192"/>
        <item m="1" x="194"/>
        <item m="1" x="172"/>
        <item m="1" x="114"/>
        <item m="1" x="113"/>
        <item m="1" x="153"/>
        <item m="1" x="131"/>
        <item m="1" x="170"/>
        <item m="1" x="162"/>
        <item m="1" x="142"/>
        <item m="1" x="120"/>
        <item m="1" x="178"/>
        <item m="1" x="101"/>
        <item m="1" x="161"/>
        <item m="1" x="193"/>
        <item m="1" x="176"/>
        <item m="1" x="133"/>
        <item m="1" x="100"/>
        <item m="1" x="112"/>
        <item m="1" x="147"/>
        <item m="1" x="139"/>
        <item m="1" x="98"/>
        <item x="0"/>
        <item x="50"/>
        <item x="49"/>
        <item x="48"/>
        <item x="51"/>
        <item x="52"/>
        <item x="53"/>
        <item x="54"/>
        <item x="87"/>
        <item x="65"/>
        <item x="68"/>
        <item x="70"/>
        <item x="60"/>
        <item x="58"/>
        <item x="93"/>
        <item x="84"/>
        <item x="66"/>
        <item x="69"/>
        <item x="73"/>
        <item x="56"/>
        <item x="72"/>
        <item x="94"/>
        <item x="64"/>
        <item x="75"/>
        <item x="76"/>
        <item x="57"/>
        <item x="74"/>
        <item x="97"/>
        <item x="91"/>
        <item x="61"/>
        <item x="71"/>
        <item x="95"/>
        <item x="59"/>
        <item x="86"/>
        <item x="90"/>
        <item x="89"/>
        <item x="96"/>
        <item x="62"/>
        <item x="55"/>
        <item x="92"/>
        <item x="67"/>
        <item x="63"/>
        <item x="88"/>
        <item m="1" x="177"/>
        <item x="41"/>
        <item x="43"/>
        <item x="42"/>
        <item x="47"/>
        <item x="45"/>
        <item x="46"/>
        <item x="44"/>
        <item x="40"/>
        <item x="38"/>
        <item x="39"/>
        <item x="37"/>
        <item x="36"/>
        <item x="8"/>
        <item x="11"/>
        <item x="24"/>
        <item x="31"/>
        <item x="10"/>
        <item x="19"/>
        <item x="20"/>
        <item x="35"/>
        <item x="12"/>
        <item x="23"/>
        <item x="28"/>
        <item x="22"/>
        <item x="27"/>
        <item x="16"/>
        <item x="34"/>
        <item x="32"/>
        <item x="13"/>
        <item x="29"/>
        <item x="25"/>
        <item x="15"/>
        <item x="17"/>
        <item x="9"/>
        <item x="21"/>
        <item x="33"/>
        <item x="14"/>
        <item x="18"/>
        <item x="6"/>
        <item x="1"/>
        <item x="5"/>
        <item x="30"/>
        <item x="7"/>
        <item x="3"/>
        <item x="2"/>
        <item x="4"/>
        <item x="26"/>
        <item x="77"/>
        <item x="78"/>
        <item x="79"/>
        <item x="80"/>
        <item x="81"/>
        <item x="82"/>
        <item x="83"/>
        <item x="85"/>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5">
        <item x="17"/>
        <item x="16"/>
        <item x="14"/>
        <item x="13"/>
        <item x="15"/>
        <item x="6"/>
        <item x="7"/>
        <item x="12"/>
        <item x="1"/>
        <item x="3"/>
        <item x="5"/>
        <item x="0"/>
        <item x="8"/>
        <item x="19"/>
        <item x="2"/>
        <item x="10"/>
        <item x="4"/>
        <item x="9"/>
        <item x="11"/>
        <item x="18"/>
        <item x="20"/>
        <item x="22"/>
        <item x="23"/>
        <item x="21"/>
        <item x="24"/>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26">
        <item x="11"/>
        <item x="4"/>
        <item x="9"/>
        <item x="10"/>
        <item x="0"/>
        <item x="1"/>
        <item x="2"/>
        <item x="5"/>
        <item x="6"/>
        <item x="7"/>
        <item x="8"/>
        <item x="3"/>
        <item x="16"/>
        <item x="21"/>
        <item x="14"/>
        <item x="15"/>
        <item x="12"/>
        <item x="18"/>
        <item x="13"/>
        <item x="20"/>
        <item x="23"/>
        <item x="19"/>
        <item x="17"/>
        <item x="22"/>
        <item x="24"/>
        <item x="2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3">
        <item m="1" x="1"/>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5">
        <item m="1" x="4"/>
        <item x="0"/>
        <item x="1"/>
        <item x="2"/>
        <item x="3"/>
      </items>
      <extLst>
        <ext xmlns:x14="http://schemas.microsoft.com/office/spreadsheetml/2009/9/main" uri="{2946ED86-A175-432a-8AC1-64E0C546D7DE}">
          <x14:pivotField fillDownLabels="1"/>
        </ext>
      </extLst>
    </pivotField>
    <pivotField name="CRFM" axis="axisRow" compact="0" outline="0" subtotalTop="0" showAll="0" defaultSubtotal="0">
      <items count="4">
        <item m="1" x="3"/>
        <item x="0"/>
        <item x="2"/>
        <item x="1"/>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691">
        <item m="1" x="278"/>
        <item x="0"/>
        <item x="1"/>
        <item x="2"/>
        <item x="3"/>
        <item x="4"/>
        <item x="5"/>
        <item x="6"/>
        <item x="7"/>
        <item x="8"/>
        <item x="9"/>
        <item x="10"/>
        <item x="11"/>
        <item x="12"/>
        <item x="13"/>
        <item x="14"/>
        <item x="15"/>
        <item x="16"/>
        <item x="17"/>
        <item x="18"/>
        <item x="19"/>
        <item x="20"/>
        <item x="21"/>
        <item x="22"/>
        <item x="23"/>
        <item x="24"/>
        <item x="25"/>
        <item x="26"/>
        <item x="27"/>
        <item x="28"/>
        <item x="29"/>
        <item x="30"/>
        <item m="1" x="556"/>
        <item m="1" x="664"/>
        <item m="1" x="318"/>
        <item m="1" x="429"/>
        <item m="1" x="546"/>
        <item m="1" x="655"/>
        <item m="1" x="308"/>
        <item m="1" x="420"/>
        <item m="1" x="536"/>
        <item m="1" x="646"/>
        <item m="1" x="299"/>
        <item m="1" x="411"/>
        <item m="1" x="526"/>
        <item m="1" x="639"/>
        <item m="1" x="293"/>
        <item m="1" x="404"/>
        <item m="1" x="518"/>
        <item m="1" x="633"/>
        <item m="1" x="286"/>
        <item m="1" x="395"/>
        <item m="1" x="508"/>
        <item m="1" x="625"/>
        <item x="31"/>
        <item x="32"/>
        <item x="33"/>
        <item x="34"/>
        <item x="35"/>
        <item m="1" x="382"/>
        <item m="1" x="494"/>
        <item m="1" x="613"/>
        <item m="1" x="265"/>
        <item m="1" x="374"/>
        <item m="1" x="434"/>
        <item m="1" x="486"/>
        <item m="1" x="552"/>
        <item m="1" x="605"/>
        <item m="1" x="660"/>
        <item m="1" x="257"/>
        <item m="1" x="313"/>
        <item m="1" x="364"/>
        <item m="1" x="424"/>
        <item m="1" x="479"/>
        <item m="1" x="542"/>
        <item m="1" x="598"/>
        <item m="1" x="652"/>
        <item m="1" x="249"/>
        <item m="1" x="305"/>
        <item m="1" x="358"/>
        <item m="1" x="418"/>
        <item m="1" x="473"/>
        <item m="1" x="534"/>
        <item m="1" x="592"/>
        <item m="1" x="645"/>
        <item m="1" x="242"/>
        <item x="36"/>
        <item m="1" x="351"/>
        <item m="1" x="409"/>
        <item m="1" x="466"/>
        <item m="1" x="525"/>
        <item m="1" x="585"/>
        <item m="1" x="638"/>
        <item m="1" x="237"/>
        <item m="1" x="292"/>
        <item m="1" x="346"/>
        <item m="1" x="402"/>
        <item m="1" x="460"/>
        <item m="1" x="516"/>
        <item m="1" x="577"/>
        <item m="1" x="631"/>
        <item m="1" x="687"/>
        <item m="1" x="284"/>
        <item m="1" x="338"/>
        <item m="1" x="393"/>
        <item m="1" x="453"/>
        <item m="1" x="507"/>
        <item m="1" x="570"/>
        <item m="1" x="624"/>
        <item x="37"/>
        <item x="38"/>
        <item m="1" x="333"/>
        <item m="1" x="388"/>
        <item m="1" x="447"/>
        <item m="1" x="500"/>
        <item m="1" x="564"/>
        <item m="1" x="618"/>
        <item m="1" x="673"/>
        <item m="1" x="270"/>
        <item m="1" x="326"/>
        <item m="1" x="380"/>
        <item m="1" x="440"/>
        <item m="1" x="491"/>
        <item m="1" x="557"/>
        <item m="1" x="610"/>
        <item m="1" x="666"/>
        <item m="1" x="262"/>
        <item m="1" x="320"/>
        <item m="1" x="344"/>
        <item m="1" x="370"/>
        <item m="1" x="400"/>
        <item m="1" x="431"/>
        <item m="1" x="458"/>
        <item m="1" x="484"/>
        <item m="1" x="513"/>
        <item m="1" x="548"/>
        <item m="1" x="575"/>
        <item m="1" x="602"/>
        <item m="1" x="629"/>
        <item m="1" x="657"/>
        <item m="1" x="684"/>
        <item m="1" x="254"/>
        <item m="1" x="282"/>
        <item m="1" x="310"/>
        <item m="1" x="336"/>
        <item m="1" x="362"/>
        <item m="1" x="391"/>
        <item m="1" x="422"/>
        <item m="1" x="450"/>
        <item m="1" x="476"/>
        <item m="1" x="504"/>
        <item m="1" x="538"/>
        <item m="1" x="567"/>
        <item m="1" x="594"/>
        <item m="1" x="621"/>
        <item m="1" x="648"/>
        <item m="1" x="676"/>
        <item m="1" x="244"/>
        <item m="1" x="273"/>
        <item m="1" x="301"/>
        <item m="1" x="329"/>
        <item m="1" x="354"/>
        <item m="1" x="384"/>
        <item m="1" x="413"/>
        <item m="1" x="443"/>
        <item m="1" x="469"/>
        <item m="1" x="496"/>
        <item m="1" x="528"/>
        <item m="1" x="560"/>
        <item m="1" x="586"/>
        <item m="1" x="614"/>
        <item m="1" x="640"/>
        <item m="1" x="669"/>
        <item m="1" x="238"/>
        <item m="1" x="266"/>
        <item m="1" x="294"/>
        <item m="1" x="322"/>
        <item m="1" x="347"/>
        <item m="1" x="376"/>
        <item m="1" x="405"/>
        <item m="1" x="436"/>
        <item m="1" x="461"/>
        <item m="1" x="487"/>
        <item m="1" x="519"/>
        <item m="1" x="553"/>
        <item m="1" x="580"/>
        <item m="1" x="607"/>
        <item m="1" x="634"/>
        <item m="1" x="661"/>
        <item m="1" x="689"/>
        <item m="1" x="258"/>
        <item m="1" x="287"/>
        <item m="1" x="315"/>
        <item m="1" x="340"/>
        <item m="1" x="366"/>
        <item m="1" x="396"/>
        <item m="1" x="426"/>
        <item m="1" x="454"/>
        <item m="1" x="480"/>
        <item m="1" x="509"/>
        <item m="1" x="543"/>
        <item m="1" x="572"/>
        <item m="1" x="599"/>
        <item m="1" x="626"/>
        <item m="1" x="653"/>
        <item m="1" x="681"/>
        <item m="1" x="251"/>
        <item m="1" x="279"/>
        <item m="1" x="306"/>
        <item x="39"/>
        <item m="1" x="359"/>
        <item x="40"/>
        <item x="41"/>
        <item x="42"/>
        <item x="43"/>
        <item x="44"/>
        <item x="45"/>
        <item x="46"/>
        <item x="47"/>
        <item x="48"/>
        <item x="49"/>
        <item x="50"/>
        <item x="51"/>
        <item x="52"/>
        <item x="53"/>
        <item x="54"/>
        <item x="55"/>
        <item x="56"/>
        <item x="57"/>
        <item x="58"/>
        <item m="1" x="467"/>
        <item x="59"/>
        <item x="60"/>
        <item m="1" x="559"/>
        <item x="61"/>
        <item x="62"/>
        <item x="63"/>
        <item m="1" x="668"/>
        <item x="64"/>
        <item x="65"/>
        <item x="66"/>
        <item x="67"/>
        <item x="68"/>
        <item m="1" x="375"/>
        <item m="1" x="403"/>
        <item m="1" x="435"/>
        <item x="69"/>
        <item x="70"/>
        <item x="71"/>
        <item x="72"/>
        <item m="1" x="579"/>
        <item m="1" x="606"/>
        <item m="1" x="632"/>
        <item x="73"/>
        <item x="74"/>
        <item x="75"/>
        <item x="76"/>
        <item x="77"/>
        <item x="78"/>
        <item m="1" x="314"/>
        <item m="1" x="327"/>
        <item m="1" x="339"/>
        <item m="1" x="352"/>
        <item m="1" x="365"/>
        <item m="1" x="381"/>
        <item m="1" x="394"/>
        <item m="1" x="410"/>
        <item m="1" x="425"/>
        <item x="79"/>
        <item x="80"/>
        <item x="81"/>
        <item x="82"/>
        <item x="83"/>
        <item x="84"/>
        <item x="85"/>
        <item x="86"/>
        <item x="87"/>
        <item x="88"/>
        <item x="89"/>
        <item x="90"/>
        <item x="91"/>
        <item x="92"/>
        <item x="93"/>
        <item x="94"/>
        <item x="95"/>
        <item x="96"/>
        <item x="97"/>
        <item m="1" x="250"/>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m="1" x="680"/>
        <item x="160"/>
        <item m="1" x="248"/>
        <item x="161"/>
        <item x="162"/>
        <item x="163"/>
        <item x="164"/>
        <item x="165"/>
        <item x="166"/>
        <item x="167"/>
        <item x="168"/>
        <item m="1" x="373"/>
        <item x="169"/>
        <item x="170"/>
        <item x="171"/>
        <item x="172"/>
        <item x="173"/>
        <item x="174"/>
        <item x="175"/>
        <item x="176"/>
        <item x="177"/>
        <item m="1" x="517"/>
        <item m="1" x="533"/>
        <item m="1" x="551"/>
        <item x="178"/>
        <item m="1" x="578"/>
        <item m="1" x="591"/>
        <item x="179"/>
        <item x="180"/>
        <item x="181"/>
        <item x="182"/>
        <item m="1" x="659"/>
        <item m="1" x="674"/>
        <item m="1" x="688"/>
        <item x="183"/>
        <item m="1" x="256"/>
        <item m="1" x="271"/>
        <item m="1" x="285"/>
        <item m="1" x="298"/>
        <item m="1" x="312"/>
        <item x="184"/>
        <item x="185"/>
        <item x="186"/>
        <item x="187"/>
        <item x="188"/>
        <item x="189"/>
        <item x="190"/>
        <item x="191"/>
        <item x="192"/>
        <item x="193"/>
        <item x="194"/>
        <item x="195"/>
        <item m="1" x="493"/>
        <item x="196"/>
        <item m="1" x="524"/>
        <item m="1" x="541"/>
        <item x="197"/>
        <item m="1" x="571"/>
        <item m="1" x="584"/>
        <item m="1" x="597"/>
        <item m="1" x="612"/>
        <item x="198"/>
        <item x="199"/>
        <item m="1" x="651"/>
        <item x="200"/>
        <item x="201"/>
        <item x="202"/>
        <item x="203"/>
        <item m="1" x="264"/>
        <item m="1" x="277"/>
        <item x="204"/>
        <item x="205"/>
        <item x="206"/>
        <item x="207"/>
        <item x="208"/>
        <item x="209"/>
        <item m="1" x="372"/>
        <item x="210"/>
        <item x="211"/>
        <item m="1" x="417"/>
        <item m="1" x="433"/>
        <item x="212"/>
        <item x="213"/>
        <item x="214"/>
        <item x="215"/>
        <item m="1" x="501"/>
        <item m="1" x="515"/>
        <item m="1" x="532"/>
        <item m="1" x="550"/>
        <item m="1" x="565"/>
        <item x="216"/>
        <item m="1" x="590"/>
        <item m="1" x="604"/>
        <item m="1" x="619"/>
        <item x="217"/>
        <item m="1" x="644"/>
        <item x="218"/>
        <item x="219"/>
        <item m="1" x="686"/>
        <item x="220"/>
        <item x="221"/>
        <item x="222"/>
        <item x="223"/>
        <item x="224"/>
        <item x="225"/>
        <item x="226"/>
        <item x="227"/>
        <item x="228"/>
        <item x="229"/>
        <item x="230"/>
        <item x="231"/>
        <item x="232"/>
        <item x="233"/>
        <item m="1" x="441"/>
        <item m="1" x="452"/>
        <item m="1" x="465"/>
        <item m="1" x="478"/>
        <item m="1" x="492"/>
        <item m="1" x="506"/>
        <item m="1" x="523"/>
        <item m="1" x="540"/>
        <item m="1" x="558"/>
        <item m="1" x="569"/>
        <item m="1" x="583"/>
        <item m="1" x="596"/>
        <item m="1" x="611"/>
        <item m="1" x="623"/>
        <item m="1" x="637"/>
        <item m="1" x="650"/>
        <item m="1" x="667"/>
        <item m="1" x="679"/>
        <item m="1" x="236"/>
        <item m="1" x="247"/>
        <item m="1" x="263"/>
        <item m="1" x="276"/>
        <item m="1" x="291"/>
        <item m="1" x="304"/>
        <item m="1" x="321"/>
        <item m="1" x="332"/>
        <item m="1" x="345"/>
        <item m="1" x="357"/>
        <item m="1" x="371"/>
        <item m="1" x="387"/>
        <item m="1" x="401"/>
        <item m="1" x="416"/>
        <item m="1" x="432"/>
        <item m="1" x="446"/>
        <item m="1" x="459"/>
        <item m="1" x="472"/>
        <item m="1" x="485"/>
        <item m="1" x="499"/>
        <item m="1" x="514"/>
        <item m="1" x="531"/>
        <item m="1" x="549"/>
        <item m="1" x="563"/>
        <item m="1" x="576"/>
        <item m="1" x="589"/>
        <item m="1" x="603"/>
        <item m="1" x="617"/>
        <item m="1" x="630"/>
        <item m="1" x="643"/>
        <item m="1" x="658"/>
        <item m="1" x="665"/>
        <item m="1" x="672"/>
        <item m="1" x="678"/>
        <item m="1" x="685"/>
        <item m="1" x="235"/>
        <item m="1" x="241"/>
        <item m="1" x="246"/>
        <item m="1" x="255"/>
        <item m="1" x="261"/>
        <item m="1" x="269"/>
        <item m="1" x="275"/>
        <item m="1" x="283"/>
        <item m="1" x="290"/>
        <item m="1" x="297"/>
        <item m="1" x="303"/>
        <item m="1" x="311"/>
        <item m="1" x="319"/>
        <item m="1" x="325"/>
        <item m="1" x="331"/>
        <item m="1" x="337"/>
        <item m="1" x="343"/>
        <item m="1" x="350"/>
        <item m="1" x="356"/>
        <item m="1" x="363"/>
        <item m="1" x="369"/>
        <item m="1" x="379"/>
        <item m="1" x="386"/>
        <item m="1" x="392"/>
        <item m="1" x="399"/>
        <item m="1" x="408"/>
        <item m="1" x="415"/>
        <item m="1" x="423"/>
        <item m="1" x="430"/>
        <item m="1" x="439"/>
        <item m="1" x="445"/>
        <item m="1" x="451"/>
        <item m="1" x="457"/>
        <item m="1" x="464"/>
        <item m="1" x="471"/>
        <item m="1" x="477"/>
        <item m="1" x="483"/>
        <item m="1" x="490"/>
        <item m="1" x="498"/>
        <item m="1" x="505"/>
        <item m="1" x="512"/>
        <item m="1" x="522"/>
        <item m="1" x="530"/>
        <item m="1" x="539"/>
        <item m="1" x="547"/>
        <item m="1" x="555"/>
        <item m="1" x="562"/>
        <item m="1" x="568"/>
        <item m="1" x="574"/>
        <item m="1" x="582"/>
        <item m="1" x="588"/>
        <item m="1" x="595"/>
        <item m="1" x="601"/>
        <item m="1" x="609"/>
        <item m="1" x="616"/>
        <item m="1" x="622"/>
        <item m="1" x="628"/>
        <item m="1" x="636"/>
        <item m="1" x="642"/>
        <item m="1" x="649"/>
        <item m="1" x="656"/>
        <item m="1" x="663"/>
        <item m="1" x="671"/>
        <item m="1" x="677"/>
        <item m="1" x="683"/>
        <item m="1" x="234"/>
        <item m="1" x="240"/>
        <item m="1" x="245"/>
        <item m="1" x="253"/>
        <item m="1" x="260"/>
        <item m="1" x="268"/>
        <item m="1" x="274"/>
        <item m="1" x="281"/>
        <item m="1" x="289"/>
        <item m="1" x="296"/>
        <item m="1" x="302"/>
        <item m="1" x="309"/>
        <item m="1" x="317"/>
        <item m="1" x="324"/>
        <item m="1" x="330"/>
        <item m="1" x="335"/>
        <item m="1" x="342"/>
        <item m="1" x="349"/>
        <item m="1" x="355"/>
        <item m="1" x="361"/>
        <item m="1" x="368"/>
        <item m="1" x="378"/>
        <item m="1" x="385"/>
        <item m="1" x="390"/>
        <item m="1" x="398"/>
        <item m="1" x="407"/>
        <item m="1" x="414"/>
        <item m="1" x="421"/>
        <item m="1" x="428"/>
        <item m="1" x="438"/>
        <item m="1" x="444"/>
        <item m="1" x="449"/>
        <item m="1" x="456"/>
        <item m="1" x="463"/>
        <item m="1" x="470"/>
        <item m="1" x="475"/>
        <item m="1" x="482"/>
        <item m="1" x="489"/>
        <item m="1" x="497"/>
        <item m="1" x="503"/>
        <item m="1" x="511"/>
        <item m="1" x="521"/>
        <item m="1" x="529"/>
        <item m="1" x="537"/>
        <item m="1" x="545"/>
        <item m="1" x="554"/>
        <item m="1" x="561"/>
        <item m="1" x="566"/>
        <item m="1" x="573"/>
        <item m="1" x="581"/>
        <item m="1" x="587"/>
        <item m="1" x="593"/>
        <item m="1" x="600"/>
        <item m="1" x="608"/>
        <item m="1" x="615"/>
        <item m="1" x="620"/>
        <item m="1" x="627"/>
        <item m="1" x="635"/>
        <item m="1" x="641"/>
        <item m="1" x="647"/>
        <item m="1" x="654"/>
        <item m="1" x="662"/>
        <item m="1" x="670"/>
        <item m="1" x="675"/>
        <item m="1" x="682"/>
        <item m="1" x="690"/>
        <item m="1" x="239"/>
        <item m="1" x="243"/>
        <item m="1" x="252"/>
        <item m="1" x="259"/>
        <item m="1" x="267"/>
        <item m="1" x="272"/>
        <item m="1" x="280"/>
        <item m="1" x="288"/>
        <item m="1" x="295"/>
        <item m="1" x="300"/>
        <item m="1" x="307"/>
        <item m="1" x="316"/>
        <item m="1" x="323"/>
        <item m="1" x="328"/>
        <item m="1" x="334"/>
        <item m="1" x="341"/>
        <item m="1" x="348"/>
        <item m="1" x="353"/>
        <item m="1" x="360"/>
        <item m="1" x="367"/>
        <item m="1" x="377"/>
        <item m="1" x="383"/>
        <item m="1" x="389"/>
        <item m="1" x="397"/>
        <item m="1" x="406"/>
        <item m="1" x="412"/>
        <item m="1" x="419"/>
        <item m="1" x="427"/>
        <item m="1" x="437"/>
        <item m="1" x="442"/>
        <item m="1" x="448"/>
        <item m="1" x="455"/>
        <item m="1" x="462"/>
        <item m="1" x="468"/>
        <item m="1" x="474"/>
        <item m="1" x="481"/>
        <item m="1" x="488"/>
        <item m="1" x="495"/>
        <item m="1" x="502"/>
        <item m="1" x="510"/>
        <item m="1" x="520"/>
        <item m="1" x="527"/>
        <item m="1" x="535"/>
        <item m="1" x="544"/>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446">
    <i>
      <x/>
      <x/>
      <x v="1"/>
      <x v="10"/>
      <x v="1"/>
      <x/>
      <x v="2"/>
      <x v="3"/>
      <x v="1"/>
      <x v="4"/>
      <x v="1"/>
      <x v="156"/>
      <x v="14"/>
      <x v="16"/>
      <x v="1"/>
      <x v="2"/>
      <x/>
      <x/>
      <x v="2"/>
      <x v="3"/>
      <x v="1"/>
      <x v="462"/>
      <x v="1"/>
    </i>
    <i r="13">
      <x v="18"/>
      <x v="1"/>
      <x v="2"/>
      <x/>
      <x/>
      <x v="3"/>
      <x v="3"/>
      <x v="1"/>
      <x v="462"/>
      <x v="1"/>
    </i>
    <i r="11">
      <x v="179"/>
      <x v="14"/>
      <x v="16"/>
      <x v="1"/>
      <x v="2"/>
      <x/>
      <x/>
      <x v="2"/>
      <x v="3"/>
      <x v="1"/>
      <x v="462"/>
      <x v="1"/>
    </i>
    <i r="13">
      <x v="18"/>
      <x v="1"/>
      <x v="2"/>
      <x/>
      <x/>
      <x v="3"/>
      <x v="3"/>
      <x v="1"/>
      <x v="462"/>
      <x v="1"/>
    </i>
    <i r="11">
      <x v="180"/>
      <x v="14"/>
      <x v="16"/>
      <x v="1"/>
      <x v="2"/>
      <x/>
      <x/>
      <x v="2"/>
      <x v="3"/>
      <x v="1"/>
      <x v="462"/>
      <x v="1"/>
    </i>
    <i r="13">
      <x v="18"/>
      <x v="1"/>
      <x v="2"/>
      <x/>
      <x/>
      <x v="3"/>
      <x v="3"/>
      <x v="1"/>
      <x v="462"/>
      <x v="1"/>
    </i>
    <i r="11">
      <x v="181"/>
      <x v="14"/>
      <x v="16"/>
      <x v="1"/>
      <x v="2"/>
      <x/>
      <x/>
      <x v="2"/>
      <x v="3"/>
      <x v="1"/>
      <x v="462"/>
      <x v="1"/>
    </i>
    <i r="13">
      <x v="18"/>
      <x v="1"/>
      <x v="2"/>
      <x/>
      <x/>
      <x v="3"/>
      <x v="3"/>
      <x v="1"/>
      <x v="462"/>
      <x v="1"/>
    </i>
    <i r="11">
      <x v="182"/>
      <x v="14"/>
      <x v="16"/>
      <x v="1"/>
      <x v="2"/>
      <x/>
      <x/>
      <x v="2"/>
      <x v="3"/>
      <x v="1"/>
      <x v="462"/>
      <x v="1"/>
    </i>
    <i r="13">
      <x v="18"/>
      <x v="1"/>
      <x v="2"/>
      <x/>
      <x/>
      <x v="3"/>
      <x v="3"/>
      <x v="1"/>
      <x v="462"/>
      <x v="1"/>
    </i>
    <i r="11">
      <x v="183"/>
      <x v="14"/>
      <x v="16"/>
      <x v="1"/>
      <x v="2"/>
      <x/>
      <x/>
      <x v="2"/>
      <x v="3"/>
      <x v="1"/>
      <x v="462"/>
      <x v="1"/>
    </i>
    <i r="13">
      <x v="18"/>
      <x v="1"/>
      <x v="2"/>
      <x/>
      <x/>
      <x v="3"/>
      <x v="3"/>
      <x v="1"/>
      <x v="462"/>
      <x v="1"/>
    </i>
    <i r="11">
      <x v="184"/>
      <x v="14"/>
      <x v="16"/>
      <x v="1"/>
      <x v="2"/>
      <x/>
      <x/>
      <x v="2"/>
      <x v="3"/>
      <x v="1"/>
      <x v="462"/>
      <x v="1"/>
    </i>
    <i r="13">
      <x v="18"/>
      <x v="1"/>
      <x v="2"/>
      <x/>
      <x/>
      <x v="3"/>
      <x v="3"/>
      <x v="1"/>
      <x v="462"/>
      <x v="1"/>
    </i>
    <i r="11">
      <x v="185"/>
      <x v="14"/>
      <x v="16"/>
      <x v="1"/>
      <x v="2"/>
      <x/>
      <x/>
      <x v="2"/>
      <x v="3"/>
      <x v="1"/>
      <x v="462"/>
      <x v="1"/>
    </i>
    <i r="13">
      <x v="18"/>
      <x v="1"/>
      <x v="2"/>
      <x/>
      <x/>
      <x v="3"/>
      <x v="3"/>
      <x v="1"/>
      <x v="462"/>
      <x v="1"/>
    </i>
    <i r="11">
      <x v="186"/>
      <x v="14"/>
      <x v="16"/>
      <x v="1"/>
      <x v="2"/>
      <x/>
      <x/>
      <x v="2"/>
      <x v="3"/>
      <x v="1"/>
      <x v="462"/>
      <x v="1"/>
    </i>
    <i r="13">
      <x v="18"/>
      <x v="1"/>
      <x v="2"/>
      <x/>
      <x/>
      <x v="3"/>
      <x v="3"/>
      <x v="1"/>
      <x v="462"/>
      <x v="1"/>
    </i>
    <i r="11">
      <x v="187"/>
      <x v="14"/>
      <x v="16"/>
      <x v="1"/>
      <x v="2"/>
      <x/>
      <x/>
      <x v="2"/>
      <x v="3"/>
      <x v="1"/>
      <x v="462"/>
      <x v="1"/>
    </i>
    <i r="13">
      <x v="18"/>
      <x v="1"/>
      <x v="2"/>
      <x/>
      <x/>
      <x v="3"/>
      <x v="3"/>
      <x v="1"/>
      <x v="462"/>
      <x v="1"/>
    </i>
    <i r="11">
      <x v="188"/>
      <x v="14"/>
      <x v="16"/>
      <x v="1"/>
      <x v="2"/>
      <x/>
      <x/>
      <x v="2"/>
      <x v="3"/>
      <x v="1"/>
      <x v="462"/>
      <x v="1"/>
    </i>
    <i r="13">
      <x v="18"/>
      <x v="1"/>
      <x v="2"/>
      <x/>
      <x/>
      <x v="3"/>
      <x v="3"/>
      <x v="1"/>
      <x v="462"/>
      <x v="1"/>
    </i>
    <i r="4">
      <x v="4"/>
      <x/>
      <x v="3"/>
      <x v="2"/>
      <x v="1"/>
      <x v="11"/>
      <x v="18"/>
      <x v="147"/>
      <x v="14"/>
      <x v="16"/>
      <x v="1"/>
      <x v="2"/>
      <x/>
      <x/>
      <x v="2"/>
      <x v="3"/>
      <x v="1"/>
      <x v="462"/>
      <x v="1"/>
    </i>
    <i r="11">
      <x v="148"/>
      <x v="14"/>
      <x v="16"/>
      <x v="1"/>
      <x v="2"/>
      <x/>
      <x/>
      <x v="2"/>
      <x v="3"/>
      <x v="1"/>
      <x v="462"/>
      <x v="1"/>
    </i>
    <i r="11">
      <x v="149"/>
      <x v="14"/>
      <x v="16"/>
      <x v="1"/>
      <x v="2"/>
      <x/>
      <x/>
      <x v="2"/>
      <x v="3"/>
      <x v="1"/>
      <x v="462"/>
      <x v="1"/>
    </i>
    <i r="7">
      <x v="3"/>
      <x v="1"/>
      <x v="11"/>
      <x v="18"/>
      <x v="143"/>
      <x v="14"/>
      <x v="16"/>
      <x v="1"/>
      <x v="2"/>
      <x/>
      <x/>
      <x v="2"/>
      <x v="3"/>
      <x v="1"/>
      <x v="462"/>
      <x v="1"/>
    </i>
    <i r="11">
      <x v="144"/>
      <x v="14"/>
      <x v="16"/>
      <x v="1"/>
      <x v="2"/>
      <x/>
      <x/>
      <x v="2"/>
      <x v="3"/>
      <x v="1"/>
      <x v="462"/>
      <x v="1"/>
    </i>
    <i r="11">
      <x v="145"/>
      <x v="14"/>
      <x v="16"/>
      <x v="1"/>
      <x v="2"/>
      <x/>
      <x/>
      <x v="2"/>
      <x v="3"/>
      <x v="1"/>
      <x v="462"/>
      <x v="1"/>
    </i>
    <i r="11">
      <x v="146"/>
      <x v="14"/>
      <x v="16"/>
      <x v="1"/>
      <x v="2"/>
      <x/>
      <x/>
      <x v="2"/>
      <x v="3"/>
      <x v="1"/>
      <x v="462"/>
      <x v="1"/>
    </i>
    <i r="11">
      <x v="149"/>
      <x v="14"/>
      <x v="16"/>
      <x v="1"/>
      <x v="2"/>
      <x/>
      <x/>
      <x v="2"/>
      <x v="3"/>
      <x v="1"/>
      <x v="462"/>
      <x v="1"/>
    </i>
    <i r="10">
      <x v="30"/>
      <x v="150"/>
      <x v="14"/>
      <x v="12"/>
      <x v="1"/>
      <x v="2"/>
      <x/>
      <x/>
      <x v="2"/>
      <x v="3"/>
      <x v="1"/>
      <x v="462"/>
      <x v="1"/>
    </i>
    <i r="3">
      <x v="12"/>
      <x v="1"/>
      <x/>
      <x v="2"/>
      <x v="3"/>
      <x v="1"/>
      <x v="11"/>
      <x v="9"/>
      <x v="99"/>
      <x v="11"/>
      <x v="4"/>
      <x/>
      <x v="2"/>
      <x v="1"/>
      <x v="1"/>
      <x v="1"/>
      <x v="1"/>
      <x/>
      <x v="1"/>
      <x v="1"/>
    </i>
    <i r="2">
      <x v="2"/>
      <x v="10"/>
      <x v="1"/>
      <x/>
      <x v="1"/>
      <x v="3"/>
      <x/>
      <x v="11"/>
      <x v="18"/>
      <x v="99"/>
      <x v="8"/>
      <x v="6"/>
      <x/>
      <x v="2"/>
      <x v="1"/>
      <x v="1"/>
      <x v="1"/>
      <x v="1"/>
      <x/>
      <x v="29"/>
      <x/>
    </i>
    <i r="21">
      <x v="30"/>
      <x/>
    </i>
    <i r="6">
      <x v="2"/>
      <x v="3"/>
      <x v="1"/>
      <x v="4"/>
      <x v="1"/>
      <x v="155"/>
      <x v="14"/>
      <x v="16"/>
      <x v="1"/>
      <x v="2"/>
      <x/>
      <x/>
      <x v="4"/>
      <x v="3"/>
      <x v="1"/>
      <x v="462"/>
      <x/>
    </i>
    <i r="11">
      <x v="156"/>
      <x v="14"/>
      <x v="16"/>
      <x v="1"/>
      <x v="2"/>
      <x/>
      <x/>
      <x v="4"/>
      <x v="3"/>
      <x v="1"/>
      <x v="462"/>
      <x/>
    </i>
    <i r="11">
      <x v="157"/>
      <x v="14"/>
      <x v="16"/>
      <x v="1"/>
      <x v="2"/>
      <x/>
      <x/>
      <x v="4"/>
      <x v="3"/>
      <x v="1"/>
      <x v="462"/>
      <x/>
    </i>
    <i r="11">
      <x v="158"/>
      <x v="14"/>
      <x v="16"/>
      <x v="1"/>
      <x v="2"/>
      <x/>
      <x/>
      <x v="4"/>
      <x v="3"/>
      <x v="1"/>
      <x v="462"/>
      <x/>
    </i>
    <i r="11">
      <x v="159"/>
      <x v="14"/>
      <x v="16"/>
      <x v="1"/>
      <x v="2"/>
      <x/>
      <x/>
      <x v="4"/>
      <x v="3"/>
      <x v="1"/>
      <x v="462"/>
      <x/>
    </i>
    <i r="11">
      <x v="160"/>
      <x v="14"/>
      <x v="16"/>
      <x v="1"/>
      <x v="2"/>
      <x/>
      <x/>
      <x v="4"/>
      <x v="3"/>
      <x v="1"/>
      <x v="462"/>
      <x/>
    </i>
    <i r="11">
      <x v="161"/>
      <x v="14"/>
      <x v="16"/>
      <x v="1"/>
      <x v="2"/>
      <x/>
      <x/>
      <x v="4"/>
      <x v="3"/>
      <x v="1"/>
      <x v="462"/>
      <x/>
    </i>
    <i r="11">
      <x v="162"/>
      <x v="14"/>
      <x v="16"/>
      <x v="1"/>
      <x v="2"/>
      <x/>
      <x/>
      <x v="4"/>
      <x v="3"/>
      <x v="1"/>
      <x v="462"/>
      <x/>
    </i>
    <i r="11">
      <x v="163"/>
      <x v="14"/>
      <x v="16"/>
      <x v="1"/>
      <x v="2"/>
      <x/>
      <x/>
      <x v="4"/>
      <x v="3"/>
      <x v="1"/>
      <x v="462"/>
      <x/>
    </i>
    <i r="11">
      <x v="164"/>
      <x v="14"/>
      <x v="16"/>
      <x v="1"/>
      <x v="2"/>
      <x/>
      <x/>
      <x v="4"/>
      <x v="3"/>
      <x v="1"/>
      <x v="462"/>
      <x/>
    </i>
    <i r="11">
      <x v="165"/>
      <x v="14"/>
      <x v="16"/>
      <x v="1"/>
      <x v="2"/>
      <x/>
      <x/>
      <x v="4"/>
      <x v="3"/>
      <x v="1"/>
      <x v="462"/>
      <x/>
    </i>
    <i r="11">
      <x v="166"/>
      <x v="14"/>
      <x v="16"/>
      <x v="1"/>
      <x v="2"/>
      <x/>
      <x/>
      <x v="4"/>
      <x v="3"/>
      <x v="1"/>
      <x v="462"/>
      <x/>
    </i>
    <i r="11">
      <x v="167"/>
      <x v="14"/>
      <x v="16"/>
      <x v="1"/>
      <x v="2"/>
      <x/>
      <x/>
      <x v="4"/>
      <x v="3"/>
      <x v="1"/>
      <x v="462"/>
      <x/>
    </i>
    <i r="11">
      <x v="168"/>
      <x v="14"/>
      <x v="16"/>
      <x v="1"/>
      <x v="2"/>
      <x/>
      <x/>
      <x v="4"/>
      <x v="3"/>
      <x v="1"/>
      <x v="462"/>
      <x/>
    </i>
    <i r="11">
      <x v="169"/>
      <x v="14"/>
      <x v="16"/>
      <x v="1"/>
      <x v="2"/>
      <x/>
      <x/>
      <x v="4"/>
      <x v="3"/>
      <x v="1"/>
      <x v="462"/>
      <x/>
    </i>
    <i r="11">
      <x v="170"/>
      <x v="14"/>
      <x v="16"/>
      <x v="1"/>
      <x v="2"/>
      <x/>
      <x/>
      <x v="4"/>
      <x v="3"/>
      <x v="1"/>
      <x v="462"/>
      <x/>
    </i>
    <i r="11">
      <x v="171"/>
      <x v="14"/>
      <x v="16"/>
      <x v="1"/>
      <x v="2"/>
      <x/>
      <x/>
      <x v="4"/>
      <x v="3"/>
      <x v="1"/>
      <x v="462"/>
      <x/>
    </i>
    <i r="11">
      <x v="172"/>
      <x v="14"/>
      <x v="16"/>
      <x v="1"/>
      <x v="2"/>
      <x/>
      <x/>
      <x v="4"/>
      <x v="3"/>
      <x v="1"/>
      <x v="462"/>
      <x/>
    </i>
    <i r="11">
      <x v="173"/>
      <x v="14"/>
      <x v="16"/>
      <x v="1"/>
      <x v="2"/>
      <x/>
      <x/>
      <x v="4"/>
      <x v="3"/>
      <x v="1"/>
      <x v="462"/>
      <x/>
    </i>
    <i r="11">
      <x v="174"/>
      <x v="14"/>
      <x v="16"/>
      <x v="1"/>
      <x v="2"/>
      <x/>
      <x/>
      <x v="4"/>
      <x v="3"/>
      <x v="1"/>
      <x v="462"/>
      <x/>
    </i>
    <i r="11">
      <x v="175"/>
      <x v="14"/>
      <x v="16"/>
      <x v="1"/>
      <x v="2"/>
      <x/>
      <x/>
      <x v="4"/>
      <x v="3"/>
      <x v="1"/>
      <x v="462"/>
      <x/>
    </i>
    <i r="11">
      <x v="176"/>
      <x v="14"/>
      <x v="16"/>
      <x v="1"/>
      <x v="2"/>
      <x/>
      <x/>
      <x v="4"/>
      <x v="3"/>
      <x v="1"/>
      <x v="462"/>
      <x/>
    </i>
    <i r="11">
      <x v="177"/>
      <x v="14"/>
      <x v="16"/>
      <x v="1"/>
      <x v="2"/>
      <x/>
      <x/>
      <x v="4"/>
      <x v="3"/>
      <x v="1"/>
      <x v="462"/>
      <x/>
    </i>
    <i r="11">
      <x v="178"/>
      <x v="14"/>
      <x v="16"/>
      <x v="1"/>
      <x v="2"/>
      <x/>
      <x/>
      <x v="4"/>
      <x v="3"/>
      <x v="1"/>
      <x v="462"/>
      <x/>
    </i>
    <i r="11">
      <x v="179"/>
      <x v="14"/>
      <x v="16"/>
      <x v="1"/>
      <x v="2"/>
      <x/>
      <x/>
      <x v="4"/>
      <x v="3"/>
      <x v="1"/>
      <x v="462"/>
      <x/>
    </i>
    <i r="11">
      <x v="180"/>
      <x v="14"/>
      <x v="16"/>
      <x v="1"/>
      <x v="2"/>
      <x/>
      <x/>
      <x v="4"/>
      <x v="3"/>
      <x v="1"/>
      <x v="462"/>
      <x/>
    </i>
    <i r="4">
      <x v="4"/>
      <x/>
      <x v="3"/>
      <x v="2"/>
      <x v="1"/>
      <x v="11"/>
      <x v="18"/>
      <x v="147"/>
      <x v="14"/>
      <x v="16"/>
      <x v="1"/>
      <x v="2"/>
      <x/>
      <x/>
      <x v="2"/>
      <x v="3"/>
      <x v="1"/>
      <x v="462"/>
      <x/>
    </i>
    <i r="11">
      <x v="148"/>
      <x v="14"/>
      <x v="16"/>
      <x v="1"/>
      <x v="2"/>
      <x/>
      <x/>
      <x v="2"/>
      <x v="3"/>
      <x v="1"/>
      <x v="462"/>
      <x/>
    </i>
    <i r="11">
      <x v="149"/>
      <x v="14"/>
      <x v="16"/>
      <x v="1"/>
      <x v="2"/>
      <x/>
      <x/>
      <x v="2"/>
      <x v="3"/>
      <x v="1"/>
      <x v="462"/>
      <x/>
    </i>
    <i r="7">
      <x v="3"/>
      <x/>
      <x v="4"/>
      <x v="1"/>
      <x v="99"/>
      <x v="8"/>
      <x v="5"/>
      <x/>
      <x v="2"/>
      <x v="1"/>
      <x v="1"/>
      <x v="1"/>
      <x v="1"/>
      <x/>
      <x v="4"/>
      <x/>
    </i>
    <i r="21">
      <x v="5"/>
      <x/>
    </i>
    <i r="21">
      <x v="6"/>
      <x/>
    </i>
    <i r="21">
      <x v="7"/>
      <x/>
    </i>
    <i r="21">
      <x v="8"/>
      <x/>
    </i>
    <i r="21">
      <x v="9"/>
      <x/>
    </i>
    <i r="21">
      <x v="10"/>
      <x/>
    </i>
    <i r="21">
      <x v="11"/>
      <x/>
    </i>
    <i r="21">
      <x v="12"/>
      <x/>
    </i>
    <i r="21">
      <x v="13"/>
      <x/>
    </i>
    <i r="21">
      <x v="14"/>
      <x/>
    </i>
    <i r="21">
      <x v="15"/>
      <x/>
    </i>
    <i r="21">
      <x v="16"/>
      <x/>
    </i>
    <i r="21">
      <x v="17"/>
      <x/>
    </i>
    <i r="21">
      <x v="18"/>
      <x/>
    </i>
    <i r="21">
      <x v="19"/>
      <x/>
    </i>
    <i r="21">
      <x v="20"/>
      <x/>
    </i>
    <i r="21">
      <x v="21"/>
      <x/>
    </i>
    <i r="21">
      <x v="22"/>
      <x/>
    </i>
    <i r="21">
      <x v="23"/>
      <x/>
    </i>
    <i r="21">
      <x v="24"/>
      <x/>
    </i>
    <i r="21">
      <x v="25"/>
      <x/>
    </i>
    <i r="21">
      <x v="26"/>
      <x/>
    </i>
    <i r="21">
      <x v="27"/>
      <x/>
    </i>
    <i r="21">
      <x v="28"/>
      <x/>
    </i>
    <i r="8">
      <x v="1"/>
      <x v="11"/>
      <x v="18"/>
      <x v="143"/>
      <x v="14"/>
      <x v="16"/>
      <x v="1"/>
      <x v="2"/>
      <x/>
      <x/>
      <x v="2"/>
      <x v="3"/>
      <x v="1"/>
      <x v="462"/>
      <x/>
    </i>
    <i r="11">
      <x v="144"/>
      <x v="14"/>
      <x v="16"/>
      <x v="1"/>
      <x v="2"/>
      <x/>
      <x/>
      <x v="2"/>
      <x v="3"/>
      <x v="1"/>
      <x v="462"/>
      <x/>
    </i>
    <i r="11">
      <x v="145"/>
      <x v="14"/>
      <x v="16"/>
      <x v="1"/>
      <x v="2"/>
      <x/>
      <x/>
      <x v="2"/>
      <x v="3"/>
      <x v="1"/>
      <x v="462"/>
      <x/>
    </i>
    <i r="11">
      <x v="146"/>
      <x v="14"/>
      <x v="16"/>
      <x v="1"/>
      <x v="2"/>
      <x/>
      <x/>
      <x v="2"/>
      <x v="3"/>
      <x v="1"/>
      <x v="462"/>
      <x/>
    </i>
    <i r="10">
      <x v="30"/>
      <x v="150"/>
      <x v="14"/>
      <x v="12"/>
      <x v="1"/>
      <x v="2"/>
      <x/>
      <x/>
      <x v="2"/>
      <x v="3"/>
      <x v="1"/>
      <x v="462"/>
      <x/>
    </i>
    <i r="3">
      <x v="12"/>
      <x v="1"/>
      <x/>
      <x v="2"/>
      <x v="3"/>
      <x v="1"/>
      <x v="11"/>
      <x v="9"/>
      <x v="99"/>
      <x v="10"/>
      <x v="4"/>
      <x/>
      <x v="2"/>
      <x v="1"/>
      <x v="1"/>
      <x v="1"/>
      <x v="1"/>
      <x/>
      <x v="109"/>
      <x/>
    </i>
    <i r="2">
      <x v="5"/>
      <x v="14"/>
      <x v="2"/>
      <x/>
      <x v="2"/>
      <x v="3"/>
      <x v="1"/>
      <x v="11"/>
      <x v="30"/>
      <x v="99"/>
      <x v="16"/>
      <x v="11"/>
      <x/>
      <x v="2"/>
      <x v="1"/>
      <x v="1"/>
      <x v="1"/>
      <x v="1"/>
      <x/>
      <x v="86"/>
      <x v="1"/>
    </i>
    <i r="2">
      <x v="6"/>
      <x v="10"/>
      <x v="1"/>
      <x/>
      <x v="2"/>
      <x v="3"/>
      <x v="1"/>
      <x v="4"/>
      <x v="1"/>
      <x v="99"/>
      <x v="14"/>
      <x v="11"/>
      <x/>
      <x v="2"/>
      <x v="1"/>
      <x v="1"/>
      <x v="1"/>
      <x v="1"/>
      <x/>
      <x v="31"/>
      <x v="1"/>
    </i>
    <i r="11">
      <x v="189"/>
      <x v="14"/>
      <x v="16"/>
      <x v="1"/>
      <x v="2"/>
      <x/>
      <x/>
      <x v="2"/>
      <x v="3"/>
      <x v="1"/>
      <x v="462"/>
      <x v="1"/>
    </i>
    <i r="4">
      <x v="4"/>
      <x/>
      <x v="3"/>
      <x v="3"/>
      <x/>
      <x v="11"/>
      <x v="18"/>
      <x v="143"/>
      <x v="14"/>
      <x v="16"/>
      <x v="1"/>
      <x v="2"/>
      <x/>
      <x/>
      <x v="2"/>
      <x v="3"/>
      <x v="1"/>
      <x v="462"/>
      <x v="1"/>
    </i>
    <i r="8">
      <x v="1"/>
      <x v="4"/>
      <x v="1"/>
      <x v="99"/>
      <x v="8"/>
      <x v="5"/>
      <x/>
      <x v="2"/>
      <x v="1"/>
      <x v="1"/>
      <x v="1"/>
      <x v="1"/>
      <x/>
      <x v="2"/>
      <x v="1"/>
    </i>
    <i r="13">
      <x v="6"/>
      <x/>
      <x v="2"/>
      <x v="1"/>
      <x v="1"/>
      <x v="1"/>
      <x v="1"/>
      <x/>
      <x v="3"/>
      <x v="1"/>
    </i>
    <i r="3">
      <x v="12"/>
      <x v="4"/>
      <x/>
      <x v="2"/>
      <x v="3"/>
      <x v="1"/>
      <x v="4"/>
      <x v="1"/>
      <x v="99"/>
      <x v="5"/>
      <x v="1"/>
      <x/>
      <x v="2"/>
      <x v="1"/>
      <x v="1"/>
      <x v="1"/>
      <x v="1"/>
      <x/>
      <x v="110"/>
      <x v="1"/>
    </i>
    <i r="1">
      <x v="14"/>
      <x v="1"/>
      <x v="10"/>
      <x v="4"/>
      <x/>
      <x v="3"/>
      <x v="3"/>
      <x v="1"/>
      <x v="7"/>
      <x v="16"/>
      <x v="151"/>
      <x v="14"/>
      <x v="15"/>
      <x v="1"/>
      <x v="2"/>
      <x/>
      <x/>
      <x v="2"/>
      <x v="3"/>
      <x v="1"/>
      <x v="462"/>
      <x v="1"/>
    </i>
    <i r="13">
      <x v="18"/>
      <x v="1"/>
      <x v="2"/>
      <x/>
      <x/>
      <x v="2"/>
      <x v="3"/>
      <x v="1"/>
      <x v="462"/>
      <x v="1"/>
    </i>
    <i r="11">
      <x v="152"/>
      <x v="14"/>
      <x v="16"/>
      <x v="1"/>
      <x v="2"/>
      <x/>
      <x/>
      <x v="2"/>
      <x v="3"/>
      <x v="1"/>
      <x v="462"/>
      <x v="1"/>
    </i>
    <i r="11">
      <x v="153"/>
      <x v="14"/>
      <x v="16"/>
      <x v="1"/>
      <x v="2"/>
      <x/>
      <x/>
      <x v="2"/>
      <x v="3"/>
      <x v="1"/>
      <x v="462"/>
      <x v="1"/>
    </i>
    <i r="11">
      <x v="154"/>
      <x v="14"/>
      <x v="16"/>
      <x v="1"/>
      <x v="2"/>
      <x/>
      <x/>
      <x v="2"/>
      <x v="3"/>
      <x v="1"/>
      <x v="462"/>
      <x v="1"/>
    </i>
    <i r="2">
      <x v="2"/>
      <x v="10"/>
      <x v="4"/>
      <x/>
      <x v="3"/>
      <x v="3"/>
      <x v="1"/>
      <x v="7"/>
      <x v="16"/>
      <x v="151"/>
      <x v="14"/>
      <x v="16"/>
      <x v="1"/>
      <x v="2"/>
      <x/>
      <x/>
      <x v="2"/>
      <x v="3"/>
      <x v="1"/>
      <x v="462"/>
      <x/>
    </i>
    <i r="13">
      <x v="18"/>
      <x v="1"/>
      <x v="2"/>
      <x/>
      <x/>
      <x v="2"/>
      <x v="3"/>
      <x v="1"/>
      <x v="462"/>
      <x/>
    </i>
    <i r="2">
      <x v="6"/>
      <x v="10"/>
      <x v="4"/>
      <x/>
      <x v="3"/>
      <x v="3"/>
      <x v="1"/>
      <x v="7"/>
      <x v="16"/>
      <x v="99"/>
      <x v="9"/>
      <x v="6"/>
      <x/>
      <x v="2"/>
      <x v="1"/>
      <x v="1"/>
      <x v="1"/>
      <x v="1"/>
      <x/>
      <x v="54"/>
      <x v="1"/>
    </i>
    <i r="21">
      <x v="55"/>
      <x v="1"/>
    </i>
    <i r="21">
      <x v="56"/>
      <x v="1"/>
    </i>
    <i r="21">
      <x v="57"/>
      <x v="1"/>
    </i>
    <i r="21">
      <x v="58"/>
      <x v="1"/>
    </i>
    <i r="2">
      <x v="8"/>
      <x v="10"/>
      <x v="4"/>
      <x v="2"/>
      <x v="3"/>
      <x v="3"/>
      <x v="1"/>
      <x v="7"/>
      <x v="16"/>
      <x v="151"/>
      <x v="14"/>
      <x v="14"/>
      <x v="1"/>
      <x v="2"/>
      <x/>
      <x/>
      <x v="1"/>
      <x v="3"/>
      <x v="1"/>
      <x v="462"/>
      <x v="1"/>
    </i>
    <i>
      <x v="1"/>
      <x v="2"/>
      <x v="1"/>
      <x v="12"/>
      <x/>
      <x/>
      <x v="2"/>
      <x v="3"/>
      <x v="1"/>
      <x v="1"/>
      <x v="8"/>
      <x v="99"/>
      <x v="11"/>
      <x v="7"/>
      <x/>
      <x v="2"/>
      <x v="1"/>
      <x v="1"/>
      <x v="1"/>
      <x v="1"/>
      <x/>
      <x v="242"/>
      <x v="1"/>
    </i>
    <i r="10">
      <x v="22"/>
      <x v="99"/>
      <x v="11"/>
      <x v="8"/>
      <x/>
      <x v="2"/>
      <x v="1"/>
      <x v="1"/>
      <x v="1"/>
      <x v="1"/>
      <x/>
      <x v="241"/>
      <x v="1"/>
    </i>
    <i r="9">
      <x v="4"/>
      <x v="1"/>
      <x v="99"/>
      <x v="6"/>
      <x v="2"/>
      <x/>
      <x v="2"/>
      <x v="1"/>
      <x v="1"/>
      <x v="1"/>
      <x v="1"/>
      <x/>
      <x v="256"/>
      <x v="1"/>
    </i>
    <i r="9">
      <x v="9"/>
      <x v="15"/>
      <x v="99"/>
      <x v="6"/>
      <x v="1"/>
      <x/>
      <x v="2"/>
      <x v="1"/>
      <x v="1"/>
      <x v="1"/>
      <x v="1"/>
      <x/>
      <x v="254"/>
      <x v="1"/>
    </i>
    <i r="6">
      <x v="3"/>
      <x v="3"/>
      <x v="1"/>
      <x v="8"/>
      <x v="40"/>
      <x v="99"/>
      <x v="17"/>
      <x v="15"/>
      <x v="1"/>
      <x v="2"/>
      <x/>
      <x/>
      <x v="1"/>
      <x v="1"/>
      <x v="1"/>
      <x v="462"/>
      <x v="1"/>
    </i>
    <i r="4">
      <x v="2"/>
      <x/>
      <x v="3"/>
      <x v="3"/>
      <x v="1"/>
      <x v="6"/>
      <x v="4"/>
      <x v="99"/>
      <x v="18"/>
      <x v="18"/>
      <x v="1"/>
      <x v="2"/>
      <x/>
      <x/>
      <x v="1"/>
      <x v="1"/>
      <x v="1"/>
      <x v="462"/>
      <x v="1"/>
    </i>
    <i r="5">
      <x v="1"/>
      <x v="3"/>
      <x v="3"/>
      <x v="1"/>
      <x v="9"/>
      <x v="15"/>
      <x v="99"/>
      <x v="18"/>
      <x v="21"/>
      <x v="1"/>
      <x v="2"/>
      <x/>
      <x/>
      <x v="1"/>
      <x v="1"/>
      <x v="1"/>
      <x v="462"/>
      <x v="1"/>
    </i>
    <i r="4">
      <x v="4"/>
      <x v="2"/>
      <x v="3"/>
      <x v="3"/>
      <x v="1"/>
      <x v="1"/>
      <x v="22"/>
      <x v="99"/>
      <x v="19"/>
      <x v="22"/>
      <x v="3"/>
      <x v="2"/>
      <x/>
      <x/>
      <x v="1"/>
      <x v="1"/>
      <x v="1"/>
      <x v="462"/>
      <x v="1"/>
    </i>
    <i r="3">
      <x v="15"/>
      <x/>
      <x/>
      <x v="2"/>
      <x v="3"/>
      <x v="1"/>
      <x v="6"/>
      <x v="4"/>
      <x v="99"/>
      <x v="18"/>
      <x v="11"/>
      <x/>
      <x v="2"/>
      <x v="1"/>
      <x v="1"/>
      <x v="1"/>
      <x v="1"/>
      <x/>
      <x v="247"/>
      <x v="1"/>
    </i>
    <i r="4">
      <x v="4"/>
      <x v="2"/>
      <x v="3"/>
      <x v="3"/>
      <x v="1"/>
      <x v="4"/>
      <x v="1"/>
      <x v="99"/>
      <x v="19"/>
      <x v="21"/>
      <x v="1"/>
      <x v="2"/>
      <x/>
      <x/>
      <x v="1"/>
      <x v="1"/>
      <x v="1"/>
      <x v="462"/>
      <x v="1"/>
    </i>
    <i r="2">
      <x v="2"/>
      <x v="12"/>
      <x/>
      <x/>
      <x v="2"/>
      <x v="3"/>
      <x v="1"/>
      <x v="4"/>
      <x v="1"/>
      <x v="99"/>
      <x v="6"/>
      <x v="2"/>
      <x/>
      <x v="2"/>
      <x v="1"/>
      <x v="1"/>
      <x v="1"/>
      <x v="1"/>
      <x/>
      <x v="255"/>
      <x/>
    </i>
    <i r="9">
      <x v="9"/>
      <x v="15"/>
      <x v="99"/>
      <x v="6"/>
      <x v="1"/>
      <x/>
      <x v="2"/>
      <x v="1"/>
      <x v="1"/>
      <x v="1"/>
      <x v="1"/>
      <x/>
      <x v="253"/>
      <x/>
    </i>
    <i r="13">
      <x v="3"/>
      <x/>
      <x v="2"/>
      <x v="1"/>
      <x v="1"/>
      <x v="1"/>
      <x v="1"/>
      <x/>
      <x v="257"/>
      <x/>
    </i>
    <i r="6">
      <x v="3"/>
      <x v="3"/>
      <x v="1"/>
      <x v="1"/>
      <x v="8"/>
      <x v="99"/>
      <x v="11"/>
      <x v="7"/>
      <x/>
      <x v="2"/>
      <x v="1"/>
      <x v="1"/>
      <x v="1"/>
      <x v="1"/>
      <x/>
      <x v="238"/>
      <x/>
    </i>
    <i r="21">
      <x v="239"/>
      <x/>
    </i>
    <i r="13">
      <x v="8"/>
      <x/>
      <x v="2"/>
      <x v="1"/>
      <x v="1"/>
      <x v="1"/>
      <x v="1"/>
      <x/>
      <x v="240"/>
      <x/>
    </i>
    <i r="9">
      <x v="4"/>
      <x v="1"/>
      <x v="99"/>
      <x v="6"/>
      <x v="4"/>
      <x/>
      <x v="2"/>
      <x v="1"/>
      <x v="1"/>
      <x v="1"/>
      <x v="1"/>
      <x/>
      <x v="258"/>
      <x/>
    </i>
    <i r="13">
      <x v="5"/>
      <x/>
      <x v="2"/>
      <x v="1"/>
      <x v="1"/>
      <x v="1"/>
      <x v="1"/>
      <x/>
      <x v="236"/>
      <x/>
    </i>
    <i r="9">
      <x v="8"/>
      <x v="40"/>
      <x v="99"/>
      <x v="17"/>
      <x v="15"/>
      <x v="1"/>
      <x v="2"/>
      <x/>
      <x/>
      <x v="1"/>
      <x v="1"/>
      <x v="1"/>
      <x v="462"/>
      <x/>
    </i>
    <i r="4">
      <x v="2"/>
      <x/>
      <x v="2"/>
      <x v="3"/>
      <x v="1"/>
      <x v="6"/>
      <x v="4"/>
      <x v="99"/>
      <x v="18"/>
      <x v="15"/>
      <x v="1"/>
      <x v="2"/>
      <x/>
      <x/>
      <x v="1"/>
      <x v="1"/>
      <x v="1"/>
      <x v="462"/>
      <x/>
    </i>
    <i r="9">
      <x v="9"/>
      <x v="15"/>
      <x v="99"/>
      <x v="18"/>
      <x v="12"/>
      <x v="1"/>
      <x v="2"/>
      <x/>
      <x/>
      <x v="1"/>
      <x v="1"/>
      <x v="1"/>
      <x v="462"/>
      <x/>
    </i>
    <i r="10">
      <x v="33"/>
      <x v="99"/>
      <x v="18"/>
      <x v="16"/>
      <x v="1"/>
      <x v="2"/>
      <x/>
      <x/>
      <x v="1"/>
      <x v="1"/>
      <x v="1"/>
      <x v="462"/>
      <x/>
    </i>
    <i r="4">
      <x v="4"/>
      <x v="2"/>
      <x v="3"/>
      <x v="3"/>
      <x v="1"/>
      <x v="1"/>
      <x v="22"/>
      <x v="99"/>
      <x v="19"/>
      <x v="22"/>
      <x v="3"/>
      <x v="2"/>
      <x/>
      <x/>
      <x v="1"/>
      <x v="1"/>
      <x v="1"/>
      <x v="462"/>
      <x/>
    </i>
    <i r="9">
      <x v="4"/>
      <x v="1"/>
      <x v="99"/>
      <x v="19"/>
      <x v="19"/>
      <x v="1"/>
      <x v="2"/>
      <x/>
      <x/>
      <x v="1"/>
      <x v="1"/>
      <x v="1"/>
      <x v="462"/>
      <x/>
    </i>
    <i r="3">
      <x v="15"/>
      <x/>
      <x/>
      <x v="2"/>
      <x v="3"/>
      <x v="1"/>
      <x v="4"/>
      <x v="1"/>
      <x v="99"/>
      <x v="18"/>
      <x v="10"/>
      <x/>
      <x v="2"/>
      <x v="1"/>
      <x v="1"/>
      <x v="1"/>
      <x v="1"/>
      <x/>
      <x v="248"/>
      <x/>
    </i>
    <i r="9">
      <x v="6"/>
      <x v="4"/>
      <x v="99"/>
      <x v="18"/>
      <x v="11"/>
      <x/>
      <x v="2"/>
      <x v="1"/>
      <x v="1"/>
      <x v="1"/>
      <x v="1"/>
      <x/>
      <x v="246"/>
      <x/>
    </i>
    <i r="4">
      <x v="2"/>
      <x/>
      <x v="2"/>
      <x v="3"/>
      <x v="1"/>
      <x v="4"/>
      <x v="1"/>
      <x v="99"/>
      <x v="18"/>
      <x v="10"/>
      <x/>
      <x v="2"/>
      <x v="1"/>
      <x v="1"/>
      <x v="1"/>
      <x v="1"/>
      <x/>
      <x v="249"/>
      <x/>
    </i>
    <i r="4">
      <x v="4"/>
      <x v="2"/>
      <x v="3"/>
      <x v="3"/>
      <x v="1"/>
      <x v="4"/>
      <x v="1"/>
      <x v="99"/>
      <x v="19"/>
      <x v="17"/>
      <x v="1"/>
      <x v="2"/>
      <x/>
      <x/>
      <x v="1"/>
      <x v="1"/>
      <x v="1"/>
      <x v="462"/>
      <x/>
    </i>
    <i>
      <x v="2"/>
      <x v="3"/>
      <x v="1"/>
      <x v="12"/>
      <x v="1"/>
      <x/>
      <x v="2"/>
      <x v="1"/>
      <x v="1"/>
      <x v="8"/>
      <x v="20"/>
      <x v="99"/>
      <x v="7"/>
      <x v="7"/>
      <x/>
      <x v="2"/>
      <x v="1"/>
      <x v="1"/>
      <x v="1"/>
      <x v="1"/>
      <x/>
      <x v="274"/>
      <x v="1"/>
    </i>
    <i r="21">
      <x v="275"/>
      <x v="1"/>
    </i>
    <i r="21">
      <x v="276"/>
      <x v="1"/>
    </i>
    <i r="7">
      <x v="2"/>
      <x v="1"/>
      <x v="8"/>
      <x v="32"/>
      <x v="100"/>
      <x v="17"/>
      <x v="15"/>
      <x v="1"/>
      <x v="2"/>
      <x/>
      <x/>
      <x v="2"/>
      <x v="2"/>
      <x v="1"/>
      <x v="462"/>
      <x v="1"/>
    </i>
    <i r="11">
      <x v="101"/>
      <x v="17"/>
      <x v="15"/>
      <x v="1"/>
      <x v="2"/>
      <x/>
      <x/>
      <x v="2"/>
      <x v="2"/>
      <x v="1"/>
      <x v="462"/>
      <x v="1"/>
    </i>
    <i r="11">
      <x v="102"/>
      <x v="17"/>
      <x v="15"/>
      <x v="1"/>
      <x v="2"/>
      <x/>
      <x/>
      <x v="2"/>
      <x v="2"/>
      <x v="1"/>
      <x v="462"/>
      <x v="1"/>
    </i>
    <i r="11">
      <x v="103"/>
      <x v="17"/>
      <x v="15"/>
      <x v="1"/>
      <x v="2"/>
      <x/>
      <x/>
      <x v="2"/>
      <x v="1"/>
      <x v="1"/>
      <x v="462"/>
      <x v="1"/>
    </i>
    <i r="11">
      <x v="104"/>
      <x v="17"/>
      <x v="15"/>
      <x v="1"/>
      <x v="2"/>
      <x/>
      <x/>
      <x v="2"/>
      <x v="1"/>
      <x v="1"/>
      <x v="462"/>
      <x v="1"/>
    </i>
    <i r="7">
      <x v="3"/>
      <x v="1"/>
      <x v="8"/>
      <x v="20"/>
      <x v="99"/>
      <x v="7"/>
      <x v="5"/>
      <x/>
      <x v="2"/>
      <x v="1"/>
      <x v="1"/>
      <x v="1"/>
      <x v="1"/>
      <x/>
      <x v="269"/>
      <x v="1"/>
    </i>
    <i r="10">
      <x v="29"/>
      <x v="99"/>
      <x v="11"/>
      <x v="7"/>
      <x/>
      <x v="2"/>
      <x v="1"/>
      <x v="1"/>
      <x v="1"/>
      <x v="1"/>
      <x/>
      <x v="277"/>
      <x v="1"/>
    </i>
    <i r="21">
      <x v="278"/>
      <x v="1"/>
    </i>
    <i r="21">
      <x v="279"/>
      <x v="1"/>
    </i>
    <i r="21">
      <x v="280"/>
      <x v="1"/>
    </i>
    <i r="21">
      <x v="281"/>
      <x v="1"/>
    </i>
    <i r="2">
      <x v="2"/>
      <x v="12"/>
      <x v="1"/>
      <x/>
      <x v="2"/>
      <x v="2"/>
      <x v="1"/>
      <x v="8"/>
      <x v="32"/>
      <x v="99"/>
      <x v="17"/>
      <x v="9"/>
      <x/>
      <x v="2"/>
      <x v="1"/>
      <x v="1"/>
      <x v="1"/>
      <x v="1"/>
      <x/>
      <x v="282"/>
      <x/>
    </i>
    <i r="21">
      <x v="283"/>
      <x/>
    </i>
    <i r="21">
      <x v="284"/>
      <x/>
    </i>
    <i r="21">
      <x v="285"/>
      <x/>
    </i>
    <i r="21">
      <x v="286"/>
      <x/>
    </i>
    <i r="11">
      <x v="100"/>
      <x v="17"/>
      <x v="15"/>
      <x v="1"/>
      <x v="2"/>
      <x/>
      <x/>
      <x v="2"/>
      <x v="2"/>
      <x v="1"/>
      <x v="462"/>
      <x/>
    </i>
    <i r="11">
      <x v="101"/>
      <x v="17"/>
      <x v="15"/>
      <x v="1"/>
      <x v="2"/>
      <x/>
      <x/>
      <x v="2"/>
      <x v="2"/>
      <x v="1"/>
      <x v="462"/>
      <x/>
    </i>
    <i r="11">
      <x v="102"/>
      <x v="17"/>
      <x v="15"/>
      <x v="1"/>
      <x v="2"/>
      <x/>
      <x/>
      <x v="2"/>
      <x v="2"/>
      <x v="1"/>
      <x v="462"/>
      <x/>
    </i>
    <i r="11">
      <x v="103"/>
      <x v="17"/>
      <x v="15"/>
      <x v="1"/>
      <x v="2"/>
      <x/>
      <x/>
      <x v="2"/>
      <x v="1"/>
      <x v="1"/>
      <x v="462"/>
      <x/>
    </i>
    <i r="11">
      <x v="104"/>
      <x v="17"/>
      <x v="15"/>
      <x v="1"/>
      <x v="2"/>
      <x/>
      <x/>
      <x v="2"/>
      <x v="1"/>
      <x v="1"/>
      <x v="462"/>
      <x/>
    </i>
    <i r="7">
      <x v="3"/>
      <x v="1"/>
      <x v="8"/>
      <x v="20"/>
      <x v="99"/>
      <x v="7"/>
      <x v="5"/>
      <x/>
      <x v="2"/>
      <x v="1"/>
      <x v="1"/>
      <x v="1"/>
      <x v="1"/>
      <x/>
      <x v="268"/>
      <x/>
    </i>
    <i r="2">
      <x v="3"/>
      <x v="12"/>
      <x v="1"/>
      <x/>
      <x v="2"/>
      <x v="3"/>
      <x v="1"/>
      <x v="8"/>
      <x v="20"/>
      <x v="99"/>
      <x v="7"/>
      <x v="5"/>
      <x/>
      <x v="2"/>
      <x v="1"/>
      <x v="1"/>
      <x v="1"/>
      <x v="1"/>
      <x/>
      <x v="270"/>
      <x/>
    </i>
    <i r="21">
      <x v="271"/>
      <x/>
    </i>
    <i r="21">
      <x v="272"/>
      <x/>
    </i>
    <i r="21">
      <x v="273"/>
      <x/>
    </i>
    <i>
      <x v="4"/>
      <x v="5"/>
      <x v="5"/>
      <x v="12"/>
      <x v="2"/>
      <x/>
      <x v="2"/>
      <x/>
      <x/>
      <x/>
      <x v="19"/>
      <x v="99"/>
      <x v="3"/>
      <x/>
      <x/>
      <x v="2"/>
      <x v="1"/>
      <x v="1"/>
      <x v="1"/>
      <x v="1"/>
      <x/>
      <x v="288"/>
      <x v="1"/>
    </i>
    <i r="21">
      <x v="289"/>
      <x v="1"/>
    </i>
    <i>
      <x v="6"/>
      <x v="7"/>
      <x v="1"/>
      <x v="8"/>
      <x v="1"/>
      <x/>
      <x v="2"/>
      <x v="3"/>
      <x v="1"/>
      <x v="2"/>
      <x v="2"/>
      <x v="99"/>
      <x v="12"/>
      <x v="5"/>
      <x/>
      <x v="2"/>
      <x v="1"/>
      <x v="1"/>
      <x v="1"/>
      <x v="1"/>
      <x/>
      <x v="351"/>
      <x v="1"/>
    </i>
    <i r="5">
      <x v="2"/>
      <x v="2"/>
      <x v="3"/>
      <x v="1"/>
      <x v="4"/>
      <x v="1"/>
      <x v="99"/>
      <x v="13"/>
      <x v="12"/>
      <x v="1"/>
      <x v="2"/>
      <x/>
      <x/>
      <x v="1"/>
      <x v="1"/>
      <x v="1"/>
      <x v="462"/>
      <x v="1"/>
    </i>
    <i>
      <x v="7"/>
      <x v="8"/>
      <x/>
      <x v="12"/>
      <x v="2"/>
      <x/>
      <x v="2"/>
      <x v="3"/>
      <x v="1"/>
      <x v="6"/>
      <x v="6"/>
      <x v="99"/>
      <x v="5"/>
      <x v="2"/>
      <x/>
      <x v="2"/>
      <x v="1"/>
      <x v="1"/>
      <x v="1"/>
      <x v="1"/>
      <x/>
      <x v="358"/>
      <x/>
    </i>
    <i r="10">
      <x v="14"/>
      <x v="99"/>
      <x v="5"/>
      <x v="2"/>
      <x/>
      <x v="2"/>
      <x v="1"/>
      <x v="1"/>
      <x v="1"/>
      <x v="1"/>
      <x/>
      <x v="360"/>
      <x/>
    </i>
    <i r="2">
      <x v="1"/>
      <x v="6"/>
      <x v="2"/>
      <x/>
      <x v="2"/>
      <x v="3"/>
      <x v="1"/>
      <x v="6"/>
      <x v="4"/>
      <x v="99"/>
      <x v="18"/>
      <x v="11"/>
      <x/>
      <x v="2"/>
      <x v="1"/>
      <x v="1"/>
      <x v="1"/>
      <x v="1"/>
      <x/>
      <x v="368"/>
      <x v="1"/>
    </i>
    <i r="3">
      <x v="12"/>
      <x v="2"/>
      <x/>
      <x v="2"/>
      <x v="3"/>
      <x v="1"/>
      <x v="6"/>
      <x v="4"/>
      <x v="99"/>
      <x v="5"/>
      <x v="2"/>
      <x/>
      <x v="2"/>
      <x v="1"/>
      <x v="1"/>
      <x v="1"/>
      <x v="1"/>
      <x/>
      <x v="354"/>
      <x v="1"/>
    </i>
    <i r="13">
      <x v="3"/>
      <x/>
      <x v="2"/>
      <x v="1"/>
      <x v="1"/>
      <x v="1"/>
      <x v="1"/>
      <x/>
      <x v="355"/>
      <x v="1"/>
    </i>
    <i r="10">
      <x v="6"/>
      <x v="99"/>
      <x v="5"/>
      <x v="2"/>
      <x/>
      <x v="2"/>
      <x v="1"/>
      <x v="1"/>
      <x v="1"/>
      <x v="1"/>
      <x/>
      <x v="357"/>
      <x v="1"/>
    </i>
    <i r="10">
      <x v="14"/>
      <x v="99"/>
      <x v="5"/>
      <x v="2"/>
      <x/>
      <x v="2"/>
      <x v="1"/>
      <x v="1"/>
      <x v="1"/>
      <x v="1"/>
      <x/>
      <x v="359"/>
      <x v="1"/>
    </i>
    <i r="5">
      <x v="1"/>
      <x v="2"/>
      <x v="3"/>
      <x v="1"/>
      <x v="6"/>
      <x v="4"/>
      <x v="99"/>
      <x v="16"/>
      <x v="17"/>
      <x v="1"/>
      <x v="2"/>
      <x/>
      <x/>
      <x v="1"/>
      <x v="1"/>
      <x v="1"/>
      <x v="462"/>
      <x v="1"/>
    </i>
    <i r="2">
      <x v="2"/>
      <x v="6"/>
      <x/>
      <x/>
      <x v="2"/>
      <x v="3"/>
      <x v="1"/>
      <x v="2"/>
      <x v="2"/>
      <x v="99"/>
      <x v="7"/>
      <x v="4"/>
      <x/>
      <x v="2"/>
      <x v="1"/>
      <x v="1"/>
      <x v="1"/>
      <x v="1"/>
      <x/>
      <x v="363"/>
      <x/>
    </i>
    <i r="13">
      <x v="9"/>
      <x/>
      <x v="2"/>
      <x v="1"/>
      <x v="1"/>
      <x v="1"/>
      <x v="1"/>
      <x/>
      <x v="365"/>
      <x/>
    </i>
    <i r="4">
      <x v="1"/>
      <x/>
      <x v="2"/>
      <x v="3"/>
      <x v="1"/>
      <x v="4"/>
      <x v="1"/>
      <x v="99"/>
      <x v="7"/>
      <x v="9"/>
      <x/>
      <x v="2"/>
      <x v="1"/>
      <x v="1"/>
      <x v="1"/>
      <x v="1"/>
      <x/>
      <x v="366"/>
      <x/>
    </i>
    <i r="12">
      <x v="8"/>
      <x v="7"/>
      <x/>
      <x v="2"/>
      <x v="1"/>
      <x v="1"/>
      <x v="1"/>
      <x v="1"/>
      <x/>
      <x v="362"/>
      <x/>
    </i>
    <i r="13">
      <x v="9"/>
      <x/>
      <x v="2"/>
      <x v="1"/>
      <x v="1"/>
      <x v="1"/>
      <x v="1"/>
      <x/>
      <x v="364"/>
      <x/>
    </i>
    <i r="4">
      <x v="2"/>
      <x/>
      <x v="2"/>
      <x v="3"/>
      <x v="1"/>
      <x v="6"/>
      <x v="4"/>
      <x v="99"/>
      <x v="18"/>
      <x v="11"/>
      <x/>
      <x v="2"/>
      <x v="1"/>
      <x v="1"/>
      <x v="1"/>
      <x v="1"/>
      <x/>
      <x v="367"/>
      <x/>
    </i>
    <i r="3">
      <x v="12"/>
      <x v="2"/>
      <x/>
      <x v="2"/>
      <x v="3"/>
      <x v="1"/>
      <x v="6"/>
      <x v="4"/>
      <x v="99"/>
      <x v="5"/>
      <x v="2"/>
      <x/>
      <x v="2"/>
      <x v="1"/>
      <x v="1"/>
      <x v="1"/>
      <x v="1"/>
      <x/>
      <x v="356"/>
      <x/>
    </i>
    <i r="5">
      <x v="1"/>
      <x v="2"/>
      <x v="3"/>
      <x v="1"/>
      <x v="6"/>
      <x v="4"/>
      <x v="99"/>
      <x v="16"/>
      <x v="17"/>
      <x v="1"/>
      <x v="2"/>
      <x/>
      <x/>
      <x v="1"/>
      <x v="1"/>
      <x v="1"/>
      <x v="462"/>
      <x/>
    </i>
    <i r="2">
      <x v="8"/>
      <x v="20"/>
      <x v="1"/>
      <x v="1"/>
      <x v="2"/>
      <x v="3"/>
      <x v="1"/>
      <x v="5"/>
      <x v="10"/>
      <x v="99"/>
      <x v="7"/>
      <x v="19"/>
      <x v="1"/>
      <x v="2"/>
      <x/>
      <x/>
      <x v="1"/>
      <x v="1"/>
      <x v="1"/>
      <x v="462"/>
      <x v="1"/>
    </i>
    <i>
      <x v="8"/>
      <x v="9"/>
      <x v="1"/>
      <x v="7"/>
      <x/>
      <x v="2"/>
      <x v="3"/>
      <x v="3"/>
      <x v="1"/>
      <x v="2"/>
      <x v="2"/>
      <x v="99"/>
      <x v="14"/>
      <x v="12"/>
      <x v="1"/>
      <x v="2"/>
      <x/>
      <x/>
      <x v="1"/>
      <x v="1"/>
      <x v="1"/>
      <x v="462"/>
      <x v="1"/>
    </i>
    <i>
      <x v="9"/>
      <x/>
      <x v="2"/>
      <x v="2"/>
      <x v="2"/>
      <x v="2"/>
      <x v="2"/>
      <x v="3"/>
      <x v="1"/>
      <x v="4"/>
      <x v="1"/>
      <x v="99"/>
      <x v="18"/>
      <x v="12"/>
      <x v="1"/>
      <x v="2"/>
      <x/>
      <x/>
      <x v="1"/>
      <x v="1"/>
      <x v="1"/>
      <x v="462"/>
      <x/>
    </i>
    <i r="1">
      <x v="8"/>
      <x/>
      <x v="2"/>
      <x v="2"/>
      <x/>
      <x v="2"/>
      <x v="3"/>
      <x v="1"/>
      <x v="6"/>
      <x v="4"/>
      <x v="99"/>
      <x v="18"/>
      <x v="10"/>
      <x/>
      <x v="2"/>
      <x v="1"/>
      <x v="1"/>
      <x v="1"/>
      <x v="1"/>
      <x/>
      <x v="369"/>
      <x/>
    </i>
    <i r="1">
      <x v="9"/>
      <x/>
      <x v="2"/>
      <x v="2"/>
      <x/>
      <x v="2"/>
      <x v="3"/>
      <x v="1"/>
      <x v="2"/>
      <x v="2"/>
      <x v="99"/>
      <x v="18"/>
      <x v="11"/>
      <x/>
      <x v="2"/>
      <x v="1"/>
      <x v="1"/>
      <x v="1"/>
      <x v="1"/>
      <x/>
      <x v="374"/>
      <x/>
    </i>
    <i r="2">
      <x v="2"/>
      <x v="2"/>
      <x v="2"/>
      <x v="2"/>
      <x v="2"/>
      <x v="3"/>
      <x v="1"/>
      <x v="2"/>
      <x v="2"/>
      <x v="99"/>
      <x v="18"/>
      <x v="12"/>
      <x v="1"/>
      <x v="2"/>
      <x/>
      <x/>
      <x v="1"/>
      <x v="1"/>
      <x v="1"/>
      <x v="462"/>
      <x/>
    </i>
    <i r="1">
      <x v="10"/>
      <x/>
      <x v="2"/>
      <x/>
      <x/>
      <x v="2"/>
      <x v="3"/>
      <x v="1"/>
      <x v="5"/>
      <x v="10"/>
      <x v="99"/>
      <x v="2"/>
      <x v="3"/>
      <x/>
      <x v="2"/>
      <x v="1"/>
      <x v="1"/>
      <x v="1"/>
      <x v="1"/>
      <x/>
      <x v="379"/>
      <x/>
    </i>
    <i r="2">
      <x v="1"/>
      <x v="1"/>
      <x v="1"/>
      <x/>
      <x v="2"/>
      <x v="3"/>
      <x/>
      <x v="5"/>
      <x v="10"/>
      <x v="99"/>
      <x v="15"/>
      <x v="10"/>
      <x/>
      <x v="2"/>
      <x v="1"/>
      <x v="1"/>
      <x v="1"/>
      <x v="1"/>
      <x/>
      <x v="384"/>
      <x v="1"/>
    </i>
    <i r="10">
      <x v="34"/>
      <x v="99"/>
      <x v="15"/>
      <x v="16"/>
      <x v="1"/>
      <x v="2"/>
      <x/>
      <x/>
      <x v="1"/>
      <x v="1"/>
      <x v="1"/>
      <x v="462"/>
      <x v="1"/>
    </i>
    <i r="10">
      <x v="35"/>
      <x v="99"/>
      <x v="15"/>
      <x v="16"/>
      <x v="1"/>
      <x v="2"/>
      <x/>
      <x/>
      <x v="1"/>
      <x v="1"/>
      <x v="1"/>
      <x v="462"/>
      <x v="1"/>
    </i>
    <i r="10">
      <x v="44"/>
      <x v="99"/>
      <x v="15"/>
      <x v="16"/>
      <x v="1"/>
      <x v="2"/>
      <x/>
      <x/>
      <x v="1"/>
      <x v="1"/>
      <x v="1"/>
      <x v="462"/>
      <x v="1"/>
    </i>
    <i r="8">
      <x v="1"/>
      <x v="5"/>
      <x v="10"/>
      <x v="99"/>
      <x v="15"/>
      <x v="16"/>
      <x v="1"/>
      <x v="2"/>
      <x/>
      <x/>
      <x v="1"/>
      <x v="1"/>
      <x v="1"/>
      <x v="462"/>
      <x v="1"/>
    </i>
    <i r="4">
      <x v="2"/>
      <x v="1"/>
      <x v="2"/>
      <x v="3"/>
      <x/>
      <x v="4"/>
      <x v="1"/>
      <x v="99"/>
      <x v="16"/>
      <x v="12"/>
      <x v="1"/>
      <x v="2"/>
      <x/>
      <x/>
      <x v="1"/>
      <x v="1"/>
      <x v="1"/>
      <x v="462"/>
      <x v="1"/>
    </i>
    <i r="4">
      <x v="7"/>
      <x v="1"/>
      <x/>
      <x v="3"/>
      <x/>
      <x v="4"/>
      <x v="1"/>
      <x v="99"/>
      <x v="15"/>
      <x v="12"/>
      <x v="1"/>
      <x v="2"/>
      <x/>
      <x/>
      <x v="1"/>
      <x v="1"/>
      <x v="1"/>
      <x v="462"/>
      <x v="1"/>
    </i>
    <i r="3">
      <x v="21"/>
      <x v="7"/>
      <x v="2"/>
      <x/>
      <x v="3"/>
      <x/>
      <x v="4"/>
      <x v="1"/>
      <x v="99"/>
      <x v="20"/>
      <x v="17"/>
      <x v="1"/>
      <x v="2"/>
      <x/>
      <x/>
      <x v="1"/>
      <x v="1"/>
      <x v="1"/>
      <x v="462"/>
      <x v="1"/>
    </i>
    <i r="2">
      <x v="2"/>
      <x v="1"/>
      <x v="2"/>
      <x/>
      <x v="2"/>
      <x v="3"/>
      <x/>
      <x v="4"/>
      <x v="1"/>
      <x v="99"/>
      <x v="16"/>
      <x v="16"/>
      <x v="1"/>
      <x v="2"/>
      <x/>
      <x/>
      <x v="1"/>
      <x v="1"/>
      <x v="1"/>
      <x v="462"/>
      <x/>
    </i>
    <i r="2">
      <x v="6"/>
      <x v="6"/>
      <x v="5"/>
      <x/>
      <x/>
      <x v="3"/>
      <x/>
      <x v="4"/>
      <x v="1"/>
      <x v="99"/>
      <x v="12"/>
      <x v="6"/>
      <x/>
      <x v="2"/>
      <x v="1"/>
      <x v="1"/>
      <x v="1"/>
      <x v="1"/>
      <x/>
      <x v="380"/>
      <x v="1"/>
    </i>
    <i r="1">
      <x v="18"/>
      <x/>
      <x v="2"/>
      <x v="2"/>
      <x/>
      <x v="2"/>
      <x v="3"/>
      <x v="1"/>
      <x v="4"/>
      <x v="1"/>
      <x v="99"/>
      <x v="18"/>
      <x v="10"/>
      <x/>
      <x v="2"/>
      <x v="1"/>
      <x v="1"/>
      <x v="1"/>
      <x v="1"/>
      <x/>
      <x v="378"/>
      <x/>
    </i>
    <i r="2">
      <x v="2"/>
      <x v="2"/>
      <x v="2"/>
      <x/>
      <x v="2"/>
      <x v="3"/>
      <x v="1"/>
      <x v="9"/>
      <x v="33"/>
      <x v="99"/>
      <x v="14"/>
      <x v="8"/>
      <x/>
      <x v="2"/>
      <x v="1"/>
      <x v="1"/>
      <x v="1"/>
      <x v="1"/>
      <x/>
      <x v="377"/>
      <x/>
    </i>
    <i>
      <x v="10"/>
      <x v="11"/>
      <x v="1"/>
      <x v="4"/>
      <x/>
      <x/>
      <x v="2"/>
      <x v="3"/>
      <x/>
      <x v="4"/>
      <x v="1"/>
      <x v="99"/>
      <x/>
      <x v="10"/>
      <x/>
      <x v="2"/>
      <x v="1"/>
      <x v="1"/>
      <x v="1"/>
      <x v="1"/>
      <x/>
      <x v="406"/>
      <x v="1"/>
    </i>
    <i r="4">
      <x v="2"/>
      <x/>
      <x v="2"/>
      <x v="3"/>
      <x/>
      <x v="4"/>
      <x v="1"/>
      <x v="99"/>
      <x v="13"/>
      <x v="15"/>
      <x v="1"/>
      <x v="2"/>
      <x/>
      <x/>
      <x v="1"/>
      <x v="1"/>
      <x v="1"/>
      <x v="462"/>
      <x v="1"/>
    </i>
    <i r="3">
      <x v="12"/>
      <x/>
      <x/>
      <x v="2"/>
      <x v="2"/>
      <x/>
      <x v="3"/>
      <x v="3"/>
      <x v="99"/>
      <x v="4"/>
      <x v="2"/>
      <x/>
      <x v="2"/>
      <x v="1"/>
      <x v="1"/>
      <x v="1"/>
      <x v="1"/>
      <x/>
      <x v="397"/>
      <x v="1"/>
    </i>
    <i r="10">
      <x v="13"/>
      <x v="99"/>
      <x v="4"/>
      <x v="2"/>
      <x/>
      <x v="2"/>
      <x v="1"/>
      <x v="1"/>
      <x v="1"/>
      <x v="1"/>
      <x/>
      <x v="390"/>
      <x v="1"/>
    </i>
    <i r="7">
      <x v="3"/>
      <x/>
      <x v="2"/>
      <x v="2"/>
      <x v="99"/>
      <x v="7"/>
      <x v="6"/>
      <x/>
      <x v="2"/>
      <x v="1"/>
      <x v="1"/>
      <x v="1"/>
      <x v="1"/>
      <x/>
      <x v="401"/>
      <x v="1"/>
    </i>
    <i r="2">
      <x v="2"/>
      <x v="12"/>
      <x/>
      <x/>
      <x v="2"/>
      <x v="2"/>
      <x/>
      <x v="3"/>
      <x v="3"/>
      <x v="99"/>
      <x v="4"/>
      <x v="7"/>
      <x/>
      <x v="2"/>
      <x v="1"/>
      <x v="1"/>
      <x v="1"/>
      <x v="1"/>
      <x/>
      <x v="398"/>
      <x/>
    </i>
    <i r="10">
      <x v="7"/>
      <x v="99"/>
      <x v="4"/>
      <x v="2"/>
      <x/>
      <x v="2"/>
      <x v="1"/>
      <x v="1"/>
      <x v="1"/>
      <x v="1"/>
      <x/>
      <x v="391"/>
      <x/>
    </i>
    <i r="21">
      <x v="392"/>
      <x/>
    </i>
    <i r="21">
      <x v="393"/>
      <x/>
    </i>
    <i r="10">
      <x v="13"/>
      <x v="99"/>
      <x v="4"/>
      <x v="2"/>
      <x/>
      <x v="2"/>
      <x v="1"/>
      <x v="1"/>
      <x v="1"/>
      <x v="1"/>
      <x/>
      <x v="394"/>
      <x/>
    </i>
    <i r="21">
      <x v="395"/>
      <x/>
    </i>
    <i r="9">
      <x v="12"/>
      <x v="17"/>
      <x v="99"/>
      <x v="4"/>
      <x v="2"/>
      <x/>
      <x v="2"/>
      <x v="1"/>
      <x v="1"/>
      <x v="1"/>
      <x v="1"/>
      <x/>
      <x v="396"/>
      <x/>
    </i>
    <i r="7">
      <x v="3"/>
      <x/>
      <x v="2"/>
      <x v="2"/>
      <x v="99"/>
      <x v="7"/>
      <x v="6"/>
      <x/>
      <x v="2"/>
      <x v="1"/>
      <x v="1"/>
      <x v="1"/>
      <x v="1"/>
      <x/>
      <x v="400"/>
      <x/>
    </i>
    <i r="2">
      <x v="3"/>
      <x v="12"/>
      <x/>
      <x/>
      <x v="2"/>
      <x v="3"/>
      <x v="1"/>
      <x v="2"/>
      <x v="2"/>
      <x v="99"/>
      <x v="6"/>
      <x v="6"/>
      <x/>
      <x v="2"/>
      <x v="1"/>
      <x v="1"/>
      <x v="1"/>
      <x v="1"/>
      <x/>
      <x v="403"/>
      <x/>
    </i>
    <i r="2">
      <x v="4"/>
      <x v="13"/>
      <x v="4"/>
      <x/>
      <x v="3"/>
      <x v="3"/>
      <x v="1"/>
      <x v="7"/>
      <x v="16"/>
      <x v="99"/>
      <x v="1"/>
      <x v="1"/>
      <x/>
      <x v="2"/>
      <x v="1"/>
      <x v="1"/>
      <x v="1"/>
      <x v="1"/>
      <x/>
      <x v="399"/>
      <x v="1"/>
    </i>
    <i r="2">
      <x v="6"/>
      <x v="3"/>
      <x/>
      <x v="1"/>
      <x v="2"/>
      <x v="3"/>
      <x v="1"/>
      <x v="7"/>
      <x v="16"/>
      <x v="99"/>
      <x v="3"/>
      <x v="13"/>
      <x v="2"/>
      <x v="2"/>
      <x/>
      <x/>
      <x v="1"/>
      <x v="1"/>
      <x v="1"/>
      <x v="462"/>
      <x v="1"/>
    </i>
    <i r="3">
      <x v="4"/>
      <x/>
      <x/>
      <x v="2"/>
      <x v="3"/>
      <x/>
      <x v="4"/>
      <x v="1"/>
      <x v="99"/>
      <x v="13"/>
      <x v="18"/>
      <x v="1"/>
      <x v="2"/>
      <x/>
      <x/>
      <x v="1"/>
      <x v="1"/>
      <x v="1"/>
      <x v="462"/>
      <x v="1"/>
    </i>
    <i r="2">
      <x v="8"/>
      <x v="3"/>
      <x/>
      <x v="2"/>
      <x v="2"/>
      <x v="3"/>
      <x v="1"/>
      <x v="4"/>
      <x v="1"/>
      <x v="99"/>
      <x v="3"/>
      <x v="13"/>
      <x v="2"/>
      <x v="2"/>
      <x/>
      <x/>
      <x v="1"/>
      <x v="1"/>
      <x v="1"/>
      <x v="462"/>
      <x v="1"/>
    </i>
    <i r="9">
      <x v="7"/>
      <x v="16"/>
      <x v="99"/>
      <x v="3"/>
      <x v="13"/>
      <x v="2"/>
      <x v="2"/>
      <x/>
      <x/>
      <x v="1"/>
      <x v="1"/>
      <x v="1"/>
      <x v="462"/>
      <x v="1"/>
    </i>
    <i>
      <x v="11"/>
      <x v="12"/>
      <x v="2"/>
      <x/>
      <x/>
      <x/>
      <x v="2"/>
      <x v="2"/>
      <x v="1"/>
      <x v="9"/>
      <x v="15"/>
      <x v="99"/>
      <x v="12"/>
      <x v="5"/>
      <x/>
      <x v="2"/>
      <x v="1"/>
      <x v="1"/>
      <x v="1"/>
      <x v="1"/>
      <x/>
      <x v="415"/>
      <x/>
    </i>
    <i r="21">
      <x v="416"/>
      <x/>
    </i>
    <i r="21">
      <x v="417"/>
      <x/>
    </i>
    <i>
      <x v="12"/>
      <x v="15"/>
      <x v="1"/>
      <x v="12"/>
      <x/>
      <x/>
      <x v="2"/>
      <x v="3"/>
      <x v="1"/>
      <x v="2"/>
      <x v="2"/>
      <x v="99"/>
      <x v="10"/>
      <x v="7"/>
      <x/>
      <x v="2"/>
      <x v="1"/>
      <x v="1"/>
      <x v="1"/>
      <x v="1"/>
      <x/>
      <x v="434"/>
      <x v="1"/>
    </i>
    <i r="4">
      <x v="1"/>
      <x/>
      <x v="2"/>
      <x v="3"/>
      <x v="1"/>
      <x v="2"/>
      <x v="2"/>
      <x v="99"/>
      <x v="6"/>
      <x v="2"/>
      <x/>
      <x v="2"/>
      <x v="1"/>
      <x v="1"/>
      <x v="1"/>
      <x v="1"/>
      <x/>
      <x v="424"/>
      <x v="1"/>
    </i>
    <i r="13">
      <x v="3"/>
      <x/>
      <x v="2"/>
      <x v="1"/>
      <x v="1"/>
      <x v="1"/>
      <x v="1"/>
      <x/>
      <x v="420"/>
      <x v="1"/>
    </i>
    <i r="21">
      <x v="421"/>
      <x v="1"/>
    </i>
    <i r="21">
      <x v="422"/>
      <x v="1"/>
    </i>
    <i r="21">
      <x v="428"/>
      <x v="1"/>
    </i>
    <i r="9">
      <x v="10"/>
      <x v="11"/>
      <x v="99"/>
      <x v="11"/>
      <x v="7"/>
      <x/>
      <x v="2"/>
      <x v="1"/>
      <x v="1"/>
      <x v="1"/>
      <x v="1"/>
      <x/>
      <x v="432"/>
      <x v="1"/>
    </i>
    <i r="2">
      <x v="2"/>
      <x v="12"/>
      <x/>
      <x/>
      <x v="2"/>
      <x v="3"/>
      <x/>
      <x v="2"/>
      <x v="2"/>
      <x v="99"/>
      <x v="10"/>
      <x v="7"/>
      <x/>
      <x v="2"/>
      <x v="1"/>
      <x v="1"/>
      <x v="1"/>
      <x v="1"/>
      <x/>
      <x v="433"/>
      <x/>
    </i>
    <i r="4">
      <x v="1"/>
      <x/>
      <x v="2"/>
      <x v="3"/>
      <x/>
      <x v="2"/>
      <x v="2"/>
      <x v="99"/>
      <x v="6"/>
      <x v="2"/>
      <x/>
      <x v="2"/>
      <x v="1"/>
      <x v="1"/>
      <x v="1"/>
      <x v="1"/>
      <x/>
      <x v="425"/>
      <x/>
    </i>
    <i r="13">
      <x v="3"/>
      <x/>
      <x v="2"/>
      <x v="1"/>
      <x v="1"/>
      <x v="1"/>
      <x v="1"/>
      <x/>
      <x v="423"/>
      <x/>
    </i>
    <i r="21">
      <x v="427"/>
      <x/>
    </i>
    <i r="9">
      <x v="10"/>
      <x v="11"/>
      <x v="99"/>
      <x v="11"/>
      <x v="7"/>
      <x/>
      <x v="2"/>
      <x v="1"/>
      <x v="1"/>
      <x v="1"/>
      <x v="1"/>
      <x/>
      <x v="431"/>
      <x/>
    </i>
    <i>
      <x v="13"/>
      <x v="1"/>
      <x v="1"/>
      <x v="14"/>
      <x v="2"/>
      <x/>
      <x v="2"/>
      <x v="3"/>
      <x v="1"/>
      <x v="14"/>
      <x v="12"/>
      <x v="99"/>
      <x v="11"/>
      <x v="4"/>
      <x/>
      <x v="2"/>
      <x v="1"/>
      <x v="1"/>
      <x v="1"/>
      <x v="1"/>
      <x/>
      <x v="212"/>
      <x v="1"/>
    </i>
    <i r="4">
      <x v="4"/>
      <x/>
      <x v="3"/>
      <x v="3"/>
      <x v="1"/>
      <x v="14"/>
      <x v="12"/>
      <x v="99"/>
      <x v="17"/>
      <x v="7"/>
      <x/>
      <x v="2"/>
      <x v="1"/>
      <x v="1"/>
      <x v="1"/>
      <x v="1"/>
      <x/>
      <x v="222"/>
      <x v="1"/>
    </i>
    <i r="2">
      <x v="2"/>
      <x v="14"/>
      <x/>
      <x/>
      <x v="2"/>
      <x/>
      <x v="1"/>
      <x v="7"/>
      <x/>
      <x v="99"/>
      <x v="11"/>
      <x v="4"/>
      <x/>
      <x v="2"/>
      <x v="1"/>
      <x v="1"/>
      <x v="1"/>
      <x v="1"/>
      <x/>
      <x v="213"/>
      <x/>
    </i>
    <i r="4">
      <x v="1"/>
      <x/>
      <x v="2"/>
      <x v="2"/>
      <x v="1"/>
      <x/>
      <x v="36"/>
      <x v="99"/>
      <x v="15"/>
      <x v="9"/>
      <x/>
      <x v="2"/>
      <x v="1"/>
      <x v="1"/>
      <x v="1"/>
      <x v="1"/>
      <x/>
      <x v="226"/>
      <x/>
    </i>
    <i r="6">
      <x v="3"/>
      <x v="2"/>
      <x v="1"/>
      <x v="12"/>
      <x v="37"/>
      <x v="99"/>
      <x v="18"/>
      <x v="10"/>
      <x/>
      <x v="2"/>
      <x v="1"/>
      <x v="1"/>
      <x v="1"/>
      <x v="1"/>
      <x/>
      <x v="231"/>
      <x/>
    </i>
    <i r="9">
      <x v="13"/>
      <x v="25"/>
      <x v="99"/>
      <x v="12"/>
      <x v="5"/>
      <x/>
      <x v="2"/>
      <x v="1"/>
      <x v="1"/>
      <x v="1"/>
      <x v="1"/>
      <x/>
      <x v="216"/>
      <x/>
    </i>
    <i r="21">
      <x v="217"/>
      <x/>
    </i>
    <i r="9">
      <x v="14"/>
      <x v="12"/>
      <x v="99"/>
      <x v="12"/>
      <x v="5"/>
      <x/>
      <x v="2"/>
      <x v="1"/>
      <x v="1"/>
      <x v="1"/>
      <x v="1"/>
      <x/>
      <x v="215"/>
      <x/>
    </i>
    <i r="12">
      <x v="14"/>
      <x v="8"/>
      <x/>
      <x v="2"/>
      <x v="1"/>
      <x v="1"/>
      <x v="1"/>
      <x v="1"/>
      <x/>
      <x v="225"/>
      <x/>
    </i>
    <i r="12">
      <x v="15"/>
      <x v="9"/>
      <x/>
      <x v="2"/>
      <x v="1"/>
      <x v="1"/>
      <x v="1"/>
      <x v="1"/>
      <x/>
      <x v="228"/>
      <x/>
    </i>
    <i r="10">
      <x v="24"/>
      <x v="99"/>
      <x v="12"/>
      <x v="5"/>
      <x/>
      <x v="2"/>
      <x v="1"/>
      <x v="1"/>
      <x v="1"/>
      <x v="1"/>
      <x/>
      <x v="214"/>
      <x/>
    </i>
    <i r="4">
      <x v="2"/>
      <x/>
      <x v="2"/>
      <x v="2"/>
      <x v="1"/>
      <x v="12"/>
      <x v="26"/>
      <x v="99"/>
      <x v="12"/>
      <x v="5"/>
      <x/>
      <x v="2"/>
      <x v="1"/>
      <x v="1"/>
      <x v="1"/>
      <x v="1"/>
      <x/>
      <x v="219"/>
      <x/>
    </i>
    <i r="9">
      <x v="13"/>
      <x v="25"/>
      <x v="99"/>
      <x v="12"/>
      <x v="5"/>
      <x/>
      <x v="2"/>
      <x v="1"/>
      <x v="1"/>
      <x v="1"/>
      <x v="1"/>
      <x/>
      <x v="218"/>
      <x/>
    </i>
    <i r="9">
      <x v="14"/>
      <x v="27"/>
      <x v="99"/>
      <x v="12"/>
      <x v="5"/>
      <x/>
      <x v="2"/>
      <x v="1"/>
      <x v="1"/>
      <x v="1"/>
      <x v="1"/>
      <x/>
      <x v="220"/>
      <x/>
    </i>
    <i r="7">
      <x v="3"/>
      <x v="1"/>
      <x/>
      <x v="39"/>
      <x v="99"/>
      <x v="16"/>
      <x v="11"/>
      <x/>
      <x v="2"/>
      <x v="1"/>
      <x v="1"/>
      <x v="1"/>
      <x v="1"/>
      <x/>
      <x v="232"/>
      <x/>
    </i>
    <i r="9">
      <x v="14"/>
      <x v="12"/>
      <x v="99"/>
      <x v="11"/>
      <x v="4"/>
      <x/>
      <x v="2"/>
      <x v="1"/>
      <x v="1"/>
      <x v="1"/>
      <x v="1"/>
      <x/>
      <x v="211"/>
      <x/>
    </i>
    <i r="12">
      <x v="15"/>
      <x v="9"/>
      <x/>
      <x v="2"/>
      <x v="1"/>
      <x v="1"/>
      <x v="1"/>
      <x v="1"/>
      <x/>
      <x v="229"/>
      <x/>
    </i>
    <i r="13">
      <x v="11"/>
      <x/>
      <x v="2"/>
      <x v="1"/>
      <x v="1"/>
      <x v="1"/>
      <x v="1"/>
      <x/>
      <x v="227"/>
      <x/>
    </i>
    <i r="4">
      <x v="3"/>
      <x/>
      <x v="3"/>
      <x v="3"/>
      <x v="1"/>
      <x v="14"/>
      <x v="12"/>
      <x v="99"/>
      <x v="17"/>
      <x v="7"/>
      <x/>
      <x v="2"/>
      <x v="1"/>
      <x v="1"/>
      <x v="1"/>
      <x v="1"/>
      <x/>
      <x v="223"/>
      <x/>
    </i>
    <i r="4">
      <x v="4"/>
      <x/>
      <x v="2"/>
      <x v="3"/>
      <x v="1"/>
      <x v="14"/>
      <x v="12"/>
      <x v="99"/>
      <x v="17"/>
      <x v="7"/>
      <x/>
      <x v="2"/>
      <x v="1"/>
      <x v="1"/>
      <x v="1"/>
      <x v="1"/>
      <x/>
      <x v="221"/>
      <x/>
    </i>
    <i r="4">
      <x v="7"/>
      <x/>
      <x/>
      <x v="2"/>
      <x v="1"/>
      <x v="11"/>
      <x v="30"/>
      <x v="99"/>
      <x v="14"/>
      <x v="8"/>
      <x/>
      <x v="2"/>
      <x v="1"/>
      <x v="1"/>
      <x v="1"/>
      <x v="1"/>
      <x/>
      <x v="224"/>
      <x/>
    </i>
    <i r="2">
      <x v="4"/>
      <x v="14"/>
      <x v="6"/>
      <x/>
      <x v="4"/>
      <x v="3"/>
      <x v="1"/>
      <x v="7"/>
      <x v="16"/>
      <x v="99"/>
      <x v="6"/>
      <x v="1"/>
      <x/>
      <x v="2"/>
      <x v="1"/>
      <x v="1"/>
      <x v="1"/>
      <x v="1"/>
      <x/>
      <x v="209"/>
      <x v="1"/>
    </i>
    <i r="1">
      <x v="2"/>
      <x v="1"/>
      <x v="14"/>
      <x/>
      <x/>
      <x v="2"/>
      <x v="3"/>
      <x v="1"/>
      <x v="6"/>
      <x v="4"/>
      <x v="99"/>
      <x v="18"/>
      <x v="15"/>
      <x v="1"/>
      <x v="2"/>
      <x/>
      <x/>
      <x v="1"/>
      <x v="1"/>
      <x v="1"/>
      <x v="462"/>
      <x v="1"/>
    </i>
    <i r="2">
      <x v="2"/>
      <x v="9"/>
      <x v="2"/>
      <x v="1"/>
      <x v="2"/>
      <x/>
      <x v="1"/>
      <x v="4"/>
      <x v="1"/>
      <x v="99"/>
      <x v="19"/>
      <x v="24"/>
      <x v="1"/>
      <x v="2"/>
      <x/>
      <x/>
      <x v="1"/>
      <x v="1"/>
      <x v="1"/>
      <x v="462"/>
      <x/>
    </i>
    <i r="3">
      <x v="14"/>
      <x/>
      <x/>
      <x v="2"/>
      <x v="3"/>
      <x v="1"/>
      <x v="4"/>
      <x v="1"/>
      <x v="99"/>
      <x v="18"/>
      <x v="15"/>
      <x v="1"/>
      <x v="2"/>
      <x/>
      <x/>
      <x v="1"/>
      <x v="1"/>
      <x v="1"/>
      <x v="462"/>
      <x/>
    </i>
    <i r="9">
      <x v="6"/>
      <x v="4"/>
      <x v="99"/>
      <x v="18"/>
      <x v="15"/>
      <x v="1"/>
      <x v="2"/>
      <x/>
      <x/>
      <x v="1"/>
      <x v="1"/>
      <x v="1"/>
      <x v="462"/>
      <x/>
    </i>
    <i r="4">
      <x v="2"/>
      <x/>
      <x v="2"/>
      <x v="3"/>
      <x v="1"/>
      <x v="4"/>
      <x v="1"/>
      <x v="99"/>
      <x v="18"/>
      <x v="15"/>
      <x v="1"/>
      <x v="2"/>
      <x/>
      <x/>
      <x v="1"/>
      <x v="1"/>
      <x v="1"/>
      <x v="462"/>
      <x/>
    </i>
    <i r="1">
      <x v="3"/>
      <x v="3"/>
      <x v="14"/>
      <x v="2"/>
      <x/>
      <x v="2"/>
      <x v="2"/>
      <x v="1"/>
      <x v="8"/>
      <x v="40"/>
      <x v="105"/>
      <x v="18"/>
      <x v="15"/>
      <x v="1"/>
      <x v="2"/>
      <x/>
      <x/>
      <x v="3"/>
      <x v="2"/>
      <x v="1"/>
      <x v="462"/>
      <x/>
    </i>
    <i r="11">
      <x v="106"/>
      <x v="18"/>
      <x v="15"/>
      <x v="1"/>
      <x v="2"/>
      <x/>
      <x/>
      <x v="3"/>
      <x v="2"/>
      <x v="1"/>
      <x v="462"/>
      <x/>
    </i>
    <i r="1">
      <x v="5"/>
      <x v="2"/>
      <x v="14"/>
      <x v="1"/>
      <x/>
      <x v="2"/>
      <x/>
      <x v="1"/>
      <x v="13"/>
      <x v="21"/>
      <x v="99"/>
      <x v="7"/>
      <x/>
      <x/>
      <x v="2"/>
      <x v="1"/>
      <x v="1"/>
      <x v="1"/>
      <x v="1"/>
      <x/>
      <x v="290"/>
      <x/>
    </i>
    <i r="1">
      <x v="8"/>
      <x v="2"/>
      <x v="9"/>
      <x v="2"/>
      <x/>
      <x v="2"/>
      <x/>
      <x v="1"/>
      <x v="5"/>
      <x v="10"/>
      <x v="99"/>
      <x v="20"/>
      <x v="12"/>
      <x v="1"/>
      <x v="2"/>
      <x/>
      <x/>
      <x v="1"/>
      <x v="1"/>
      <x v="1"/>
      <x v="462"/>
      <x/>
    </i>
    <i r="2">
      <x v="4"/>
      <x v="11"/>
      <x v="5"/>
      <x/>
      <x v="2"/>
      <x v="3"/>
      <x v="1"/>
      <x v="10"/>
      <x v="11"/>
      <x v="99"/>
      <x v="7"/>
      <x v="10"/>
      <x/>
      <x v="2"/>
      <x v="1"/>
      <x v="1"/>
      <x v="1"/>
      <x v="1"/>
      <x/>
      <x v="370"/>
      <x v="1"/>
    </i>
    <i r="1">
      <x v="11"/>
      <x v="1"/>
      <x v="14"/>
      <x/>
      <x/>
      <x v="2"/>
      <x v="3"/>
      <x/>
      <x v="3"/>
      <x v="5"/>
      <x v="99"/>
      <x v="7"/>
      <x v="10"/>
      <x/>
      <x v="2"/>
      <x v="1"/>
      <x v="1"/>
      <x v="1"/>
      <x v="1"/>
      <x/>
      <x v="412"/>
      <x v="1"/>
    </i>
    <i r="2">
      <x v="2"/>
      <x v="14"/>
      <x/>
      <x/>
      <x v="2"/>
      <x v="3"/>
      <x v="1"/>
      <x v="3"/>
      <x v="5"/>
      <x v="99"/>
      <x v="7"/>
      <x v="10"/>
      <x/>
      <x v="2"/>
      <x v="1"/>
      <x v="1"/>
      <x v="1"/>
      <x v="1"/>
      <x/>
      <x v="411"/>
      <x/>
    </i>
    <i r="2">
      <x v="6"/>
      <x v="14"/>
      <x v="4"/>
      <x/>
      <x v="2"/>
      <x v="3"/>
      <x v="1"/>
      <x v="14"/>
      <x v="24"/>
      <x v="99"/>
      <x v="16"/>
      <x v="11"/>
      <x/>
      <x v="2"/>
      <x v="1"/>
      <x v="1"/>
      <x v="1"/>
      <x v="1"/>
      <x/>
      <x v="414"/>
      <x v="1"/>
    </i>
    <i r="3">
      <x v="15"/>
      <x v="4"/>
      <x v="1"/>
      <x v="2"/>
      <x v="3"/>
      <x v="1"/>
      <x v="14"/>
      <x v="24"/>
      <x v="99"/>
      <x v="21"/>
      <x v="19"/>
      <x v="1"/>
      <x v="2"/>
      <x/>
      <x/>
      <x v="3"/>
      <x v="2"/>
      <x v="1"/>
      <x v="462"/>
      <x v="1"/>
    </i>
    <i r="2">
      <x v="8"/>
      <x v="9"/>
      <x v="4"/>
      <x/>
      <x v="4"/>
      <x v="3"/>
      <x v="1"/>
      <x v="3"/>
      <x v="5"/>
      <x v="99"/>
      <x v="7"/>
      <x v="15"/>
      <x v="1"/>
      <x v="2"/>
      <x/>
      <x/>
      <x v="1"/>
      <x v="1"/>
      <x v="1"/>
      <x v="462"/>
      <x v="1"/>
    </i>
    <i r="1">
      <x v="15"/>
      <x v="1"/>
      <x v="9"/>
      <x v="2"/>
      <x/>
      <x v="2"/>
      <x v="3"/>
      <x/>
      <x v="6"/>
      <x v="4"/>
      <x v="99"/>
      <x v="16"/>
      <x v="16"/>
      <x v="1"/>
      <x v="2"/>
      <x/>
      <x/>
      <x v="1"/>
      <x v="1"/>
      <x v="1"/>
      <x v="462"/>
      <x v="1"/>
    </i>
    <i r="8">
      <x v="1"/>
      <x v="4"/>
      <x v="1"/>
      <x v="99"/>
      <x v="16"/>
      <x v="15"/>
      <x v="1"/>
      <x v="2"/>
      <x/>
      <x/>
      <x v="1"/>
      <x v="1"/>
      <x v="1"/>
      <x v="462"/>
      <x v="1"/>
    </i>
    <i r="9">
      <x v="5"/>
      <x v="34"/>
      <x v="99"/>
      <x v="16"/>
      <x v="15"/>
      <x v="1"/>
      <x v="2"/>
      <x/>
      <x/>
      <x v="1"/>
      <x v="1"/>
      <x v="1"/>
      <x v="462"/>
      <x v="1"/>
    </i>
    <i r="9">
      <x v="6"/>
      <x v="6"/>
      <x v="99"/>
      <x v="16"/>
      <x v="16"/>
      <x v="1"/>
      <x v="2"/>
      <x/>
      <x/>
      <x v="1"/>
      <x v="1"/>
      <x v="1"/>
      <x v="462"/>
      <x v="1"/>
    </i>
    <i r="2">
      <x v="2"/>
      <x v="9"/>
      <x v="2"/>
      <x/>
      <x v="2"/>
      <x v="3"/>
      <x v="1"/>
      <x v="5"/>
      <x v="34"/>
      <x v="99"/>
      <x v="7"/>
      <x v="15"/>
      <x v="1"/>
      <x v="2"/>
      <x/>
      <x/>
      <x v="1"/>
      <x v="1"/>
      <x v="1"/>
      <x v="462"/>
      <x/>
    </i>
    <i r="9">
      <x v="6"/>
      <x v="6"/>
      <x v="99"/>
      <x v="16"/>
      <x v="16"/>
      <x v="1"/>
      <x v="2"/>
      <x/>
      <x/>
      <x v="1"/>
      <x v="1"/>
      <x v="1"/>
      <x v="462"/>
      <x/>
    </i>
    <i r="1">
      <x v="16"/>
      <x v="1"/>
      <x v="9"/>
      <x v="3"/>
      <x v="2"/>
      <x v="3"/>
      <x/>
      <x v="1"/>
      <x v="2"/>
      <x v="2"/>
      <x v="99"/>
      <x v="23"/>
      <x v="23"/>
      <x v="4"/>
      <x v="2"/>
      <x/>
      <x/>
      <x v="1"/>
      <x v="1"/>
      <x v="1"/>
      <x v="462"/>
      <x v="1"/>
    </i>
    <i r="4">
      <x v="4"/>
      <x v="2"/>
      <x v="3"/>
      <x v="3"/>
      <x v="1"/>
      <x v="14"/>
      <x v="12"/>
      <x v="99"/>
      <x v="21"/>
      <x v="19"/>
      <x v="1"/>
      <x v="2"/>
      <x/>
      <x/>
      <x v="1"/>
      <x v="1"/>
      <x v="1"/>
      <x v="462"/>
      <x v="1"/>
    </i>
    <i r="3">
      <x v="14"/>
      <x v="2"/>
      <x/>
      <x v="2"/>
      <x v="3"/>
      <x v="1"/>
      <x v="6"/>
      <x v="4"/>
      <x v="99"/>
      <x v="18"/>
      <x v="10"/>
      <x/>
      <x v="2"/>
      <x v="1"/>
      <x v="1"/>
      <x v="1"/>
      <x v="1"/>
      <x/>
      <x v="451"/>
      <x v="1"/>
    </i>
    <i r="13">
      <x v="11"/>
      <x/>
      <x v="2"/>
      <x v="1"/>
      <x v="1"/>
      <x v="1"/>
      <x v="1"/>
      <x/>
      <x v="450"/>
      <x v="1"/>
    </i>
    <i r="2">
      <x v="2"/>
      <x v="9"/>
      <x/>
      <x/>
      <x v="2"/>
      <x/>
      <x v="1"/>
      <x v="2"/>
      <x v="2"/>
      <x v="99"/>
      <x v="21"/>
      <x v="16"/>
      <x v="1"/>
      <x v="2"/>
      <x/>
      <x/>
      <x v="1"/>
      <x v="1"/>
      <x v="1"/>
      <x v="462"/>
      <x/>
    </i>
    <i r="9">
      <x v="5"/>
      <x v="10"/>
      <x v="99"/>
      <x v="21"/>
      <x v="16"/>
      <x v="1"/>
      <x v="2"/>
      <x/>
      <x/>
      <x v="1"/>
      <x v="1"/>
      <x v="1"/>
      <x v="462"/>
      <x/>
    </i>
    <i r="5">
      <x v="1"/>
      <x v="2"/>
      <x/>
      <x v="1"/>
      <x v="5"/>
      <x v="10"/>
      <x v="99"/>
      <x v="21"/>
      <x v="21"/>
      <x v="1"/>
      <x v="2"/>
      <x/>
      <x/>
      <x v="1"/>
      <x v="1"/>
      <x v="1"/>
      <x v="462"/>
      <x/>
    </i>
    <i r="5">
      <x v="2"/>
      <x v="3"/>
      <x/>
      <x v="1"/>
      <x v="2"/>
      <x v="2"/>
      <x v="99"/>
      <x v="21"/>
      <x v="21"/>
      <x v="1"/>
      <x v="2"/>
      <x/>
      <x/>
      <x v="1"/>
      <x v="1"/>
      <x v="1"/>
      <x v="462"/>
      <x/>
    </i>
    <i r="4">
      <x v="3"/>
      <x v="2"/>
      <x v="3"/>
      <x/>
      <x v="1"/>
      <x v="2"/>
      <x v="2"/>
      <x v="99"/>
      <x v="23"/>
      <x v="23"/>
      <x v="4"/>
      <x v="2"/>
      <x/>
      <x/>
      <x v="1"/>
      <x v="1"/>
      <x v="1"/>
      <x v="462"/>
      <x/>
    </i>
    <i r="4">
      <x v="4"/>
      <x/>
      <x v="3"/>
      <x/>
      <x v="1"/>
      <x v="3"/>
      <x v="5"/>
      <x v="99"/>
      <x v="21"/>
      <x v="16"/>
      <x v="1"/>
      <x v="2"/>
      <x/>
      <x/>
      <x v="1"/>
      <x v="1"/>
      <x v="1"/>
      <x v="462"/>
      <x/>
    </i>
    <i r="12">
      <x v="22"/>
      <x v="18"/>
      <x v="1"/>
      <x v="2"/>
      <x/>
      <x/>
      <x v="1"/>
      <x v="1"/>
      <x v="1"/>
      <x v="462"/>
      <x/>
    </i>
    <i r="5">
      <x v="2"/>
      <x v="1"/>
      <x/>
      <x v="1"/>
      <x v="14"/>
      <x v="24"/>
      <x v="99"/>
      <x v="21"/>
      <x v="21"/>
      <x v="1"/>
      <x v="2"/>
      <x/>
      <x/>
      <x v="1"/>
      <x v="1"/>
      <x v="1"/>
      <x v="462"/>
      <x/>
    </i>
    <i r="6">
      <x v="2"/>
      <x/>
      <x v="1"/>
      <x v="2"/>
      <x v="2"/>
      <x v="99"/>
      <x v="21"/>
      <x v="21"/>
      <x v="1"/>
      <x v="2"/>
      <x/>
      <x/>
      <x v="1"/>
      <x v="1"/>
      <x v="1"/>
      <x v="462"/>
      <x/>
    </i>
    <i r="4">
      <x v="6"/>
      <x v="2"/>
      <x v="1"/>
      <x/>
      <x v="1"/>
      <x v="7"/>
      <x v="16"/>
      <x v="99"/>
      <x v="21"/>
      <x v="21"/>
      <x v="1"/>
      <x v="2"/>
      <x/>
      <x/>
      <x v="1"/>
      <x v="1"/>
      <x v="1"/>
      <x v="462"/>
      <x/>
    </i>
    <i r="3">
      <x v="14"/>
      <x/>
      <x/>
      <x v="2"/>
      <x/>
      <x v="1"/>
      <x v="7"/>
      <x/>
      <x v="99"/>
      <x v="16"/>
      <x v="11"/>
      <x/>
      <x v="2"/>
      <x v="1"/>
      <x v="1"/>
      <x v="1"/>
      <x v="1"/>
      <x/>
      <x v="234"/>
      <x/>
    </i>
    <i r="21">
      <x v="235"/>
      <x/>
    </i>
    <i r="4">
      <x v="2"/>
      <x/>
      <x v="2"/>
      <x/>
      <x v="1"/>
      <x v="3"/>
      <x v="43"/>
      <x v="99"/>
      <x v="18"/>
      <x v="10"/>
      <x/>
      <x v="2"/>
      <x v="1"/>
      <x v="1"/>
      <x v="1"/>
      <x v="1"/>
      <x/>
      <x v="460"/>
      <x/>
    </i>
    <i r="13">
      <x v="11"/>
      <x/>
      <x v="2"/>
      <x v="1"/>
      <x v="1"/>
      <x v="1"/>
      <x v="1"/>
      <x/>
      <x v="461"/>
      <x/>
    </i>
    <i r="7">
      <x v="3"/>
      <x v="1"/>
      <x v="2"/>
      <x v="2"/>
      <x v="99"/>
      <x v="18"/>
      <x v="10"/>
      <x/>
      <x v="2"/>
      <x v="1"/>
      <x v="1"/>
      <x v="1"/>
      <x v="1"/>
      <x/>
      <x v="455"/>
      <x/>
    </i>
    <i r="13">
      <x v="11"/>
      <x/>
      <x v="2"/>
      <x v="1"/>
      <x v="1"/>
      <x v="1"/>
      <x v="1"/>
      <x/>
      <x v="456"/>
      <x/>
    </i>
    <i r="9">
      <x v="3"/>
      <x v="5"/>
      <x v="99"/>
      <x v="16"/>
      <x v="11"/>
      <x/>
      <x v="2"/>
      <x v="1"/>
      <x v="1"/>
      <x v="1"/>
      <x v="1"/>
      <x/>
      <x v="458"/>
      <x/>
    </i>
    <i r="12">
      <x v="18"/>
      <x v="10"/>
      <x/>
      <x v="2"/>
      <x v="1"/>
      <x v="1"/>
      <x v="1"/>
      <x v="1"/>
      <x/>
      <x v="457"/>
      <x/>
    </i>
    <i r="9">
      <x v="4"/>
      <x v="1"/>
      <x v="99"/>
      <x v="18"/>
      <x v="10"/>
      <x/>
      <x v="2"/>
      <x v="1"/>
      <x v="1"/>
      <x v="1"/>
      <x v="1"/>
      <x/>
      <x v="453"/>
      <x/>
    </i>
    <i r="13">
      <x v="11"/>
      <x/>
      <x v="2"/>
      <x v="1"/>
      <x v="1"/>
      <x v="1"/>
      <x v="1"/>
      <x/>
      <x v="452"/>
      <x/>
    </i>
    <i r="21">
      <x v="454"/>
      <x/>
    </i>
    <i r="9">
      <x v="6"/>
      <x v="4"/>
      <x v="99"/>
      <x v="18"/>
      <x v="10"/>
      <x/>
      <x v="2"/>
      <x v="1"/>
      <x v="1"/>
      <x v="1"/>
      <x v="1"/>
      <x/>
      <x v="449"/>
      <x/>
    </i>
    <i r="13">
      <x v="11"/>
      <x/>
      <x v="2"/>
      <x v="1"/>
      <x v="1"/>
      <x v="1"/>
      <x v="1"/>
      <x/>
      <x v="446"/>
      <x/>
    </i>
    <i r="9">
      <x v="10"/>
      <x v="11"/>
      <x v="99"/>
      <x v="11"/>
      <x v="4"/>
      <x/>
      <x v="2"/>
      <x v="1"/>
      <x v="1"/>
      <x v="1"/>
      <x v="1"/>
      <x/>
      <x v="444"/>
      <x/>
    </i>
    <i r="12">
      <x v="18"/>
      <x v="10"/>
      <x/>
      <x v="2"/>
      <x v="1"/>
      <x v="1"/>
      <x v="1"/>
      <x v="1"/>
      <x/>
      <x v="462"/>
      <x/>
    </i>
    <i r="9">
      <x v="15"/>
      <x v="41"/>
      <x v="99"/>
      <x v="18"/>
      <x v="11"/>
      <x/>
      <x v="2"/>
      <x v="1"/>
      <x v="1"/>
      <x v="1"/>
      <x v="1"/>
      <x/>
      <x v="447"/>
      <x/>
    </i>
    <i r="9">
      <x v="16"/>
      <x v="42"/>
      <x v="99"/>
      <x v="18"/>
      <x v="10"/>
      <x/>
      <x v="2"/>
      <x v="1"/>
      <x v="1"/>
      <x v="1"/>
      <x v="1"/>
      <x/>
      <x v="459"/>
      <x/>
    </i>
    <i r="2">
      <x v="3"/>
      <x v="9"/>
      <x/>
      <x v="2"/>
      <x v="3"/>
      <x/>
      <x v="1"/>
      <x v="2"/>
      <x v="2"/>
      <x v="99"/>
      <x v="21"/>
      <x v="21"/>
      <x v="1"/>
      <x v="2"/>
      <x/>
      <x/>
      <x v="1"/>
      <x v="1"/>
      <x v="1"/>
      <x v="462"/>
      <x/>
    </i>
    <i r="4">
      <x v="4"/>
      <x v="1"/>
      <x v="3"/>
      <x/>
      <x v="1"/>
      <x v="2"/>
      <x v="2"/>
      <x v="99"/>
      <x v="21"/>
      <x v="21"/>
      <x v="1"/>
      <x v="2"/>
      <x/>
      <x/>
      <x v="1"/>
      <x v="1"/>
      <x v="1"/>
      <x v="462"/>
      <x/>
    </i>
    <i r="5">
      <x v="2"/>
      <x v="3"/>
      <x v="3"/>
      <x v="1"/>
      <x v="14"/>
      <x v="12"/>
      <x v="99"/>
      <x v="21"/>
      <x v="19"/>
      <x v="1"/>
      <x v="2"/>
      <x/>
      <x/>
      <x v="1"/>
      <x v="1"/>
      <x v="1"/>
      <x v="462"/>
      <x/>
    </i>
    <i r="2">
      <x v="6"/>
      <x v="9"/>
      <x v="4"/>
      <x v="2"/>
      <x v="4"/>
      <x v="3"/>
      <x v="1"/>
      <x v="4"/>
      <x v="1"/>
      <x v="99"/>
      <x v="21"/>
      <x v="19"/>
      <x v="1"/>
      <x v="2"/>
      <x/>
      <x/>
      <x v="1"/>
      <x v="1"/>
      <x v="1"/>
      <x v="462"/>
      <x v="1"/>
    </i>
    <i r="1">
      <x v="18"/>
      <x v="8"/>
      <x v="9"/>
      <x v="4"/>
      <x v="2"/>
      <x v="4"/>
      <x v="3"/>
      <x v="1"/>
      <x v="4"/>
      <x v="1"/>
      <x v="99"/>
      <x v="19"/>
      <x v="20"/>
      <x v="1"/>
      <x v="2"/>
      <x/>
      <x/>
      <x v="1"/>
      <x v="1"/>
      <x v="1"/>
      <x v="462"/>
      <x v="1"/>
    </i>
    <i r="1">
      <x v="19"/>
      <x v="2"/>
      <x v="14"/>
      <x v="4"/>
      <x/>
      <x v="2"/>
      <x v="3"/>
      <x v="1"/>
      <x v="10"/>
      <x v="11"/>
      <x v="99"/>
      <x v="15"/>
      <x v="9"/>
      <x/>
      <x v="2"/>
      <x v="1"/>
      <x v="1"/>
      <x v="1"/>
      <x v="1"/>
      <x/>
      <x v="440"/>
      <x/>
    </i>
    <i r="1">
      <x v="22"/>
      <x v="1"/>
      <x v="9"/>
      <x v="2"/>
      <x/>
      <x v="2"/>
      <x v="3"/>
      <x v="1"/>
      <x v="4"/>
      <x v="1"/>
      <x v="99"/>
      <x v="16"/>
      <x v="15"/>
      <x v="1"/>
      <x v="2"/>
      <x/>
      <x/>
      <x v="1"/>
      <x v="1"/>
      <x v="1"/>
      <x v="462"/>
      <x v="1"/>
    </i>
    <i r="9">
      <x v="6"/>
      <x v="14"/>
      <x v="99"/>
      <x v="16"/>
      <x v="16"/>
      <x v="1"/>
      <x v="2"/>
      <x/>
      <x/>
      <x v="1"/>
      <x v="1"/>
      <x v="1"/>
      <x v="462"/>
      <x v="1"/>
    </i>
    <i r="9">
      <x v="7"/>
      <x/>
      <x v="99"/>
      <x v="16"/>
      <x v="15"/>
      <x v="1"/>
      <x v="2"/>
      <x/>
      <x/>
      <x v="1"/>
      <x v="1"/>
      <x v="1"/>
      <x v="462"/>
      <x v="1"/>
    </i>
    <i r="9">
      <x v="9"/>
      <x v="33"/>
      <x v="99"/>
      <x v="16"/>
      <x v="15"/>
      <x v="1"/>
      <x v="2"/>
      <x/>
      <x/>
      <x v="1"/>
      <x v="1"/>
      <x v="1"/>
      <x v="462"/>
      <x v="1"/>
    </i>
    <i r="2">
      <x v="2"/>
      <x v="9"/>
      <x v="2"/>
      <x/>
      <x v="2"/>
      <x v="3"/>
      <x v="1"/>
      <x v="6"/>
      <x v="14"/>
      <x v="99"/>
      <x v="16"/>
      <x v="16"/>
      <x v="1"/>
      <x v="2"/>
      <x/>
      <x/>
      <x v="1"/>
      <x v="1"/>
      <x v="1"/>
      <x v="462"/>
      <x/>
    </i>
    <i r="9">
      <x v="9"/>
      <x v="33"/>
      <x v="99"/>
      <x v="16"/>
      <x v="15"/>
      <x v="1"/>
      <x v="2"/>
      <x/>
      <x/>
      <x v="1"/>
      <x v="1"/>
      <x v="1"/>
      <x v="462"/>
      <x/>
    </i>
    <i r="2">
      <x v="3"/>
      <x v="9"/>
      <x v="2"/>
      <x/>
      <x v="2"/>
      <x v="3"/>
      <x v="1"/>
      <x v="7"/>
      <x/>
      <x v="99"/>
      <x v="16"/>
      <x v="15"/>
      <x v="1"/>
      <x v="2"/>
      <x/>
      <x/>
      <x v="1"/>
      <x v="1"/>
      <x v="1"/>
      <x v="462"/>
      <x/>
    </i>
    <i r="1">
      <x v="24"/>
      <x v="1"/>
      <x v="9"/>
      <x v="3"/>
      <x v="1"/>
      <x v="3"/>
      <x/>
      <x/>
      <x v="4"/>
      <x v="1"/>
      <x v="99"/>
      <x v="19"/>
      <x v="24"/>
      <x v="1"/>
      <x v="2"/>
      <x/>
      <x/>
      <x v="1"/>
      <x v="1"/>
      <x v="1"/>
      <x v="462"/>
      <x v="1"/>
    </i>
    <i r="2">
      <x v="2"/>
      <x v="9"/>
      <x v="3"/>
      <x v="1"/>
      <x v="3"/>
      <x/>
      <x/>
      <x v="5"/>
      <x v="10"/>
      <x v="99"/>
      <x v="19"/>
      <x v="24"/>
      <x v="1"/>
      <x v="2"/>
      <x/>
      <x/>
      <x v="1"/>
      <x v="1"/>
      <x v="1"/>
      <x v="462"/>
      <x/>
    </i>
    <i r="1">
      <x v="25"/>
      <x v="4"/>
      <x v="9"/>
      <x v="6"/>
      <x v="1"/>
      <x v="4"/>
      <x v="3"/>
      <x v="1"/>
      <x v="4"/>
      <x v="1"/>
      <x v="99"/>
      <x v="21"/>
      <x v="19"/>
      <x v="1"/>
      <x v="2"/>
      <x/>
      <x/>
      <x v="1"/>
      <x v="1"/>
      <x v="1"/>
      <x v="462"/>
      <x v="1"/>
    </i>
    <i r="1">
      <x v="26"/>
      <x v="2"/>
      <x v="9"/>
      <x v="2"/>
      <x v="1"/>
      <x v="2"/>
      <x/>
      <x v="1"/>
      <x v="3"/>
      <x v="43"/>
      <x v="99"/>
      <x v="19"/>
      <x v="17"/>
      <x v="1"/>
      <x v="2"/>
      <x/>
      <x/>
      <x v="1"/>
      <x v="1"/>
      <x v="1"/>
      <x v="462"/>
      <x/>
    </i>
    <i>
      <x v="14"/>
      <x v="17"/>
      <x v="2"/>
      <x v="2"/>
      <x v="1"/>
      <x/>
      <x v="1"/>
      <x v="3"/>
      <x v="1"/>
      <x v="4"/>
      <x v="1"/>
      <x v="99"/>
      <x v="12"/>
      <x v="9"/>
      <x/>
      <x v="2"/>
      <x v="1"/>
      <x v="1"/>
      <x v="1"/>
      <x v="1"/>
      <x/>
      <x v="347"/>
      <x/>
    </i>
    <i r="21">
      <x v="348"/>
      <x/>
    </i>
    <i r="6">
      <x v="3"/>
      <x v="3"/>
      <x v="1"/>
      <x v="4"/>
      <x v="1"/>
      <x v="99"/>
      <x v="12"/>
      <x v="9"/>
      <x/>
      <x v="2"/>
      <x v="1"/>
      <x v="1"/>
      <x v="1"/>
      <x v="1"/>
      <x/>
      <x v="291"/>
      <x/>
    </i>
    <i r="21">
      <x v="292"/>
      <x/>
    </i>
    <i r="21">
      <x v="293"/>
      <x/>
    </i>
    <i r="21">
      <x v="294"/>
      <x/>
    </i>
    <i r="21">
      <x v="295"/>
      <x/>
    </i>
    <i r="21">
      <x v="296"/>
      <x/>
    </i>
    <i r="21">
      <x v="297"/>
      <x/>
    </i>
    <i r="21">
      <x v="298"/>
      <x/>
    </i>
    <i r="21">
      <x v="299"/>
      <x/>
    </i>
    <i r="21">
      <x v="300"/>
      <x/>
    </i>
    <i r="21">
      <x v="301"/>
      <x/>
    </i>
    <i r="21">
      <x v="302"/>
      <x/>
    </i>
    <i r="21">
      <x v="303"/>
      <x/>
    </i>
    <i r="21">
      <x v="304"/>
      <x/>
    </i>
    <i r="21">
      <x v="305"/>
      <x/>
    </i>
    <i r="21">
      <x v="306"/>
      <x/>
    </i>
    <i r="21">
      <x v="307"/>
      <x/>
    </i>
    <i r="21">
      <x v="308"/>
      <x/>
    </i>
    <i r="21">
      <x v="309"/>
      <x/>
    </i>
    <i r="21">
      <x v="310"/>
      <x/>
    </i>
    <i r="21">
      <x v="311"/>
      <x/>
    </i>
    <i r="21">
      <x v="312"/>
      <x/>
    </i>
    <i r="21">
      <x v="313"/>
      <x/>
    </i>
    <i r="21">
      <x v="314"/>
      <x/>
    </i>
    <i r="21">
      <x v="315"/>
      <x/>
    </i>
    <i r="21">
      <x v="316"/>
      <x/>
    </i>
    <i r="21">
      <x v="317"/>
      <x/>
    </i>
    <i r="21">
      <x v="318"/>
      <x/>
    </i>
    <i r="21">
      <x v="319"/>
      <x/>
    </i>
    <i r="21">
      <x v="320"/>
      <x/>
    </i>
    <i r="21">
      <x v="321"/>
      <x/>
    </i>
    <i r="21">
      <x v="322"/>
      <x/>
    </i>
    <i r="21">
      <x v="323"/>
      <x/>
    </i>
    <i r="21">
      <x v="324"/>
      <x/>
    </i>
    <i r="21">
      <x v="325"/>
      <x/>
    </i>
    <i r="21">
      <x v="326"/>
      <x/>
    </i>
    <i r="21">
      <x v="327"/>
      <x/>
    </i>
    <i r="21">
      <x v="328"/>
      <x/>
    </i>
    <i r="21">
      <x v="329"/>
      <x/>
    </i>
    <i r="21">
      <x v="330"/>
      <x/>
    </i>
    <i r="21">
      <x v="331"/>
      <x/>
    </i>
    <i r="21">
      <x v="332"/>
      <x/>
    </i>
    <i r="21">
      <x v="333"/>
      <x/>
    </i>
    <i r="21">
      <x v="334"/>
      <x/>
    </i>
    <i r="21">
      <x v="335"/>
      <x/>
    </i>
    <i r="21">
      <x v="336"/>
      <x/>
    </i>
    <i r="21">
      <x v="337"/>
      <x/>
    </i>
    <i r="21">
      <x v="338"/>
      <x/>
    </i>
    <i r="21">
      <x v="339"/>
      <x/>
    </i>
    <i r="21">
      <x v="340"/>
      <x/>
    </i>
    <i r="21">
      <x v="341"/>
      <x/>
    </i>
    <i r="21">
      <x v="342"/>
      <x/>
    </i>
    <i r="21">
      <x v="343"/>
      <x/>
    </i>
    <i r="21">
      <x v="344"/>
      <x/>
    </i>
    <i r="6">
      <x v="4"/>
      <x v="3"/>
      <x v="1"/>
      <x v="4"/>
      <x v="1"/>
      <x v="99"/>
      <x v="12"/>
      <x v="9"/>
      <x/>
      <x v="2"/>
      <x v="1"/>
      <x v="1"/>
      <x v="1"/>
      <x v="1"/>
      <x/>
      <x v="345"/>
      <x/>
    </i>
    <i r="21">
      <x v="346"/>
      <x/>
    </i>
    <i r="3">
      <x v="17"/>
      <x v="2"/>
      <x/>
      <x v="2"/>
      <x v="3"/>
      <x v="1"/>
      <x v="5"/>
      <x v="34"/>
      <x v="99"/>
      <x v="18"/>
      <x v="10"/>
      <x/>
      <x v="2"/>
      <x v="1"/>
      <x v="1"/>
      <x v="1"/>
      <x v="1"/>
      <x/>
      <x v="349"/>
      <x/>
    </i>
    <i r="5">
      <x v="2"/>
      <x v="2"/>
      <x v="3"/>
      <x v="1"/>
      <x v="5"/>
      <x v="34"/>
      <x v="99"/>
      <x v="18"/>
      <x v="12"/>
      <x v="1"/>
      <x v="2"/>
      <x/>
      <x/>
      <x v="1"/>
      <x v="1"/>
      <x v="1"/>
      <x v="462"/>
      <x/>
    </i>
    <i>
      <x v="16"/>
      <x v="20"/>
      <x v="2"/>
      <x v="18"/>
      <x v="2"/>
      <x/>
      <x v="2"/>
      <x v="3"/>
      <x/>
      <x v="6"/>
      <x v="4"/>
      <x v="99"/>
      <x v="18"/>
      <x v="10"/>
      <x/>
      <x v="2"/>
      <x v="1"/>
      <x v="1"/>
      <x v="1"/>
      <x v="1"/>
      <x/>
      <x v="353"/>
      <x/>
    </i>
    <i>
      <x v="17"/>
      <x v="21"/>
      <x v="2"/>
      <x v="19"/>
      <x v="2"/>
      <x v="2"/>
      <x v="2"/>
      <x v="3"/>
      <x v="1"/>
      <x v="6"/>
      <x v="4"/>
      <x v="99"/>
      <x v="18"/>
      <x v="12"/>
      <x v="1"/>
      <x v="2"/>
      <x/>
      <x/>
      <x v="1"/>
      <x v="1"/>
      <x v="1"/>
      <x v="462"/>
      <x/>
    </i>
    <i>
      <x v="18"/>
      <x v="23"/>
      <x v="1"/>
      <x v="12"/>
      <x v="2"/>
      <x/>
      <x v="1"/>
      <x v="2"/>
      <x v="1"/>
      <x v="4"/>
      <x v="1"/>
      <x v="107"/>
      <x v="16"/>
      <x v="12"/>
      <x v="1"/>
      <x v="2"/>
      <x/>
      <x/>
      <x v="3"/>
      <x v="2"/>
      <x v="1"/>
      <x v="462"/>
      <x v="1"/>
    </i>
    <i r="11">
      <x v="124"/>
      <x v="16"/>
      <x v="12"/>
      <x v="1"/>
      <x v="2"/>
      <x/>
      <x/>
      <x v="3"/>
      <x v="2"/>
      <x v="1"/>
      <x v="462"/>
      <x v="1"/>
    </i>
    <i r="11">
      <x v="131"/>
      <x v="16"/>
      <x v="12"/>
      <x v="1"/>
      <x v="2"/>
      <x/>
      <x/>
      <x v="3"/>
      <x v="2"/>
      <x v="1"/>
      <x v="462"/>
      <x v="1"/>
    </i>
    <i r="6">
      <x v="2"/>
      <x v="2"/>
      <x v="1"/>
      <x v="4"/>
      <x v="1"/>
      <x v="108"/>
      <x v="16"/>
      <x v="12"/>
      <x v="1"/>
      <x v="2"/>
      <x/>
      <x/>
      <x v="3"/>
      <x v="2"/>
      <x v="1"/>
      <x v="462"/>
      <x v="1"/>
    </i>
    <i r="11">
      <x v="109"/>
      <x v="16"/>
      <x v="12"/>
      <x v="1"/>
      <x v="2"/>
      <x/>
      <x/>
      <x v="3"/>
      <x v="2"/>
      <x v="1"/>
      <x v="462"/>
      <x v="1"/>
    </i>
    <i r="11">
      <x v="110"/>
      <x v="16"/>
      <x v="12"/>
      <x v="1"/>
      <x v="2"/>
      <x/>
      <x/>
      <x v="3"/>
      <x v="2"/>
      <x v="1"/>
      <x v="462"/>
      <x v="1"/>
    </i>
    <i r="11">
      <x v="111"/>
      <x v="16"/>
      <x v="12"/>
      <x v="1"/>
      <x v="2"/>
      <x/>
      <x/>
      <x v="3"/>
      <x v="2"/>
      <x v="1"/>
      <x v="462"/>
      <x v="1"/>
    </i>
    <i r="11">
      <x v="112"/>
      <x v="16"/>
      <x v="12"/>
      <x v="1"/>
      <x v="2"/>
      <x/>
      <x/>
      <x v="3"/>
      <x v="2"/>
      <x v="1"/>
      <x v="462"/>
      <x v="1"/>
    </i>
    <i r="11">
      <x v="113"/>
      <x v="16"/>
      <x v="12"/>
      <x v="1"/>
      <x v="2"/>
      <x/>
      <x/>
      <x v="3"/>
      <x v="2"/>
      <x v="1"/>
      <x v="462"/>
      <x v="1"/>
    </i>
    <i r="11">
      <x v="114"/>
      <x v="16"/>
      <x v="12"/>
      <x v="1"/>
      <x v="2"/>
      <x/>
      <x/>
      <x v="3"/>
      <x v="2"/>
      <x v="1"/>
      <x v="462"/>
      <x v="1"/>
    </i>
    <i r="11">
      <x v="115"/>
      <x v="16"/>
      <x v="12"/>
      <x v="1"/>
      <x v="2"/>
      <x/>
      <x/>
      <x v="3"/>
      <x v="2"/>
      <x v="1"/>
      <x v="462"/>
      <x v="1"/>
    </i>
    <i r="11">
      <x v="116"/>
      <x v="16"/>
      <x v="12"/>
      <x v="1"/>
      <x v="2"/>
      <x/>
      <x/>
      <x v="3"/>
      <x v="2"/>
      <x v="1"/>
      <x v="462"/>
      <x v="1"/>
    </i>
    <i r="11">
      <x v="118"/>
      <x v="16"/>
      <x v="12"/>
      <x v="1"/>
      <x v="2"/>
      <x/>
      <x/>
      <x v="3"/>
      <x v="2"/>
      <x v="1"/>
      <x v="462"/>
      <x v="1"/>
    </i>
    <i r="11">
      <x v="119"/>
      <x v="16"/>
      <x v="12"/>
      <x v="1"/>
      <x v="2"/>
      <x/>
      <x/>
      <x v="3"/>
      <x v="2"/>
      <x v="1"/>
      <x v="462"/>
      <x v="1"/>
    </i>
    <i r="11">
      <x v="120"/>
      <x v="16"/>
      <x v="12"/>
      <x v="1"/>
      <x v="2"/>
      <x/>
      <x/>
      <x v="3"/>
      <x v="2"/>
      <x v="1"/>
      <x v="462"/>
      <x v="1"/>
    </i>
    <i r="11">
      <x v="121"/>
      <x v="16"/>
      <x v="12"/>
      <x v="1"/>
      <x v="2"/>
      <x/>
      <x/>
      <x v="3"/>
      <x v="2"/>
      <x v="1"/>
      <x v="462"/>
      <x v="1"/>
    </i>
    <i r="11">
      <x v="122"/>
      <x v="16"/>
      <x v="12"/>
      <x v="1"/>
      <x v="2"/>
      <x/>
      <x/>
      <x v="3"/>
      <x v="2"/>
      <x v="1"/>
      <x v="462"/>
      <x v="1"/>
    </i>
    <i r="11">
      <x v="125"/>
      <x v="16"/>
      <x v="12"/>
      <x v="1"/>
      <x v="2"/>
      <x/>
      <x/>
      <x v="3"/>
      <x v="2"/>
      <x v="1"/>
      <x v="462"/>
      <x v="1"/>
    </i>
    <i r="11">
      <x v="128"/>
      <x v="16"/>
      <x v="12"/>
      <x v="1"/>
      <x v="2"/>
      <x/>
      <x/>
      <x v="3"/>
      <x v="2"/>
      <x v="1"/>
      <x v="462"/>
      <x v="1"/>
    </i>
    <i r="11">
      <x v="129"/>
      <x v="16"/>
      <x v="12"/>
      <x v="1"/>
      <x v="2"/>
      <x/>
      <x/>
      <x v="3"/>
      <x v="2"/>
      <x v="1"/>
      <x v="462"/>
      <x v="1"/>
    </i>
    <i r="11">
      <x v="132"/>
      <x v="16"/>
      <x v="12"/>
      <x v="1"/>
      <x v="2"/>
      <x/>
      <x/>
      <x v="3"/>
      <x v="2"/>
      <x v="1"/>
      <x v="462"/>
      <x v="1"/>
    </i>
    <i r="11">
      <x v="133"/>
      <x v="16"/>
      <x v="12"/>
      <x v="1"/>
      <x v="2"/>
      <x/>
      <x/>
      <x v="3"/>
      <x v="2"/>
      <x v="1"/>
      <x v="462"/>
      <x v="1"/>
    </i>
    <i r="11">
      <x v="136"/>
      <x v="16"/>
      <x v="12"/>
      <x v="1"/>
      <x v="2"/>
      <x/>
      <x/>
      <x v="3"/>
      <x v="2"/>
      <x v="1"/>
      <x v="462"/>
      <x v="1"/>
    </i>
    <i r="11">
      <x v="139"/>
      <x v="16"/>
      <x v="12"/>
      <x v="1"/>
      <x v="2"/>
      <x/>
      <x/>
      <x v="3"/>
      <x v="2"/>
      <x v="1"/>
      <x v="462"/>
      <x v="1"/>
    </i>
    <i r="11">
      <x v="140"/>
      <x v="16"/>
      <x v="12"/>
      <x v="1"/>
      <x v="2"/>
      <x/>
      <x/>
      <x v="3"/>
      <x v="2"/>
      <x v="1"/>
      <x v="462"/>
      <x v="1"/>
    </i>
    <i r="11">
      <x v="141"/>
      <x v="16"/>
      <x v="12"/>
      <x v="1"/>
      <x v="2"/>
      <x/>
      <x/>
      <x v="3"/>
      <x v="2"/>
      <x v="1"/>
      <x v="462"/>
      <x v="1"/>
    </i>
    <i r="11">
      <x v="197"/>
      <x v="16"/>
      <x v="12"/>
      <x v="1"/>
      <x v="2"/>
      <x/>
      <x/>
      <x v="3"/>
      <x v="2"/>
      <x v="1"/>
      <x v="462"/>
      <x v="1"/>
    </i>
    <i r="7">
      <x v="3"/>
      <x v="1"/>
      <x v="4"/>
      <x v="1"/>
      <x v="190"/>
      <x v="16"/>
      <x v="12"/>
      <x v="1"/>
      <x v="2"/>
      <x/>
      <x/>
      <x v="1"/>
      <x v="1"/>
      <x v="1"/>
      <x v="462"/>
      <x v="1"/>
    </i>
    <i r="11">
      <x v="192"/>
      <x v="16"/>
      <x v="12"/>
      <x v="1"/>
      <x v="2"/>
      <x/>
      <x/>
      <x v="1"/>
      <x v="1"/>
      <x v="1"/>
      <x v="462"/>
      <x v="1"/>
    </i>
    <i r="11">
      <x v="194"/>
      <x v="16"/>
      <x v="12"/>
      <x v="1"/>
      <x v="2"/>
      <x/>
      <x/>
      <x v="1"/>
      <x v="1"/>
      <x v="1"/>
      <x v="462"/>
      <x v="1"/>
    </i>
    <i r="11">
      <x v="195"/>
      <x v="16"/>
      <x v="12"/>
      <x v="1"/>
      <x v="2"/>
      <x/>
      <x/>
      <x v="1"/>
      <x v="1"/>
      <x v="1"/>
      <x v="462"/>
      <x v="1"/>
    </i>
    <i r="5">
      <x v="2"/>
      <x v="2"/>
      <x v="2"/>
      <x v="1"/>
      <x v="4"/>
      <x v="1"/>
      <x v="196"/>
      <x v="24"/>
      <x v="25"/>
      <x v="3"/>
      <x v="2"/>
      <x/>
      <x/>
      <x v="1"/>
      <x v="1"/>
      <x v="1"/>
      <x v="462"/>
      <x v="1"/>
    </i>
    <i r="2">
      <x v="2"/>
      <x v="12"/>
      <x v="2"/>
      <x/>
      <x v="2"/>
      <x v="2"/>
      <x v="1"/>
      <x v="4"/>
      <x v="1"/>
      <x v="117"/>
      <x v="16"/>
      <x v="12"/>
      <x v="1"/>
      <x v="2"/>
      <x/>
      <x/>
      <x v="3"/>
      <x v="2"/>
      <x v="1"/>
      <x v="462"/>
      <x/>
    </i>
    <i r="11">
      <x v="123"/>
      <x v="16"/>
      <x v="12"/>
      <x v="1"/>
      <x v="2"/>
      <x/>
      <x/>
      <x v="3"/>
      <x v="2"/>
      <x v="1"/>
      <x v="462"/>
      <x/>
    </i>
    <i r="11">
      <x v="126"/>
      <x v="16"/>
      <x v="12"/>
      <x v="1"/>
      <x v="2"/>
      <x/>
      <x/>
      <x v="3"/>
      <x v="2"/>
      <x v="1"/>
      <x v="462"/>
      <x/>
    </i>
    <i r="11">
      <x v="127"/>
      <x v="16"/>
      <x v="12"/>
      <x v="1"/>
      <x v="2"/>
      <x/>
      <x/>
      <x v="3"/>
      <x v="2"/>
      <x v="1"/>
      <x v="462"/>
      <x/>
    </i>
    <i r="11">
      <x v="130"/>
      <x v="16"/>
      <x v="12"/>
      <x v="1"/>
      <x v="2"/>
      <x/>
      <x/>
      <x v="3"/>
      <x v="2"/>
      <x v="1"/>
      <x v="462"/>
      <x/>
    </i>
    <i r="11">
      <x v="134"/>
      <x v="16"/>
      <x v="12"/>
      <x v="1"/>
      <x v="2"/>
      <x/>
      <x/>
      <x v="3"/>
      <x v="2"/>
      <x v="1"/>
      <x v="462"/>
      <x/>
    </i>
    <i r="11">
      <x v="135"/>
      <x v="16"/>
      <x v="12"/>
      <x v="1"/>
      <x v="2"/>
      <x/>
      <x/>
      <x v="3"/>
      <x v="2"/>
      <x v="1"/>
      <x v="462"/>
      <x/>
    </i>
    <i r="11">
      <x v="137"/>
      <x v="16"/>
      <x v="12"/>
      <x v="1"/>
      <x v="2"/>
      <x/>
      <x/>
      <x v="3"/>
      <x v="2"/>
      <x v="1"/>
      <x v="462"/>
      <x/>
    </i>
    <i r="11">
      <x v="138"/>
      <x v="16"/>
      <x v="12"/>
      <x v="1"/>
      <x v="2"/>
      <x/>
      <x/>
      <x v="3"/>
      <x v="2"/>
      <x v="1"/>
      <x v="462"/>
      <x/>
    </i>
    <i r="11">
      <x v="197"/>
      <x v="16"/>
      <x v="12"/>
      <x v="1"/>
      <x v="2"/>
      <x/>
      <x/>
      <x v="3"/>
      <x v="2"/>
      <x v="1"/>
      <x v="462"/>
      <x/>
    </i>
    <i r="7">
      <x v="3"/>
      <x v="1"/>
      <x v="4"/>
      <x v="1"/>
      <x v="190"/>
      <x v="16"/>
      <x v="12"/>
      <x v="1"/>
      <x v="2"/>
      <x/>
      <x/>
      <x v="1"/>
      <x v="1"/>
      <x v="1"/>
      <x v="462"/>
      <x/>
    </i>
    <i r="11">
      <x v="191"/>
      <x v="16"/>
      <x v="12"/>
      <x v="1"/>
      <x v="2"/>
      <x/>
      <x/>
      <x v="1"/>
      <x v="1"/>
      <x v="1"/>
      <x v="462"/>
      <x/>
    </i>
    <i r="11">
      <x v="192"/>
      <x v="16"/>
      <x v="12"/>
      <x v="1"/>
      <x v="2"/>
      <x/>
      <x/>
      <x v="1"/>
      <x v="1"/>
      <x v="1"/>
      <x v="462"/>
      <x/>
    </i>
    <i r="11">
      <x v="193"/>
      <x v="16"/>
      <x v="12"/>
      <x v="1"/>
      <x v="2"/>
      <x/>
      <x/>
      <x v="1"/>
      <x v="1"/>
      <x v="1"/>
      <x v="462"/>
      <x/>
    </i>
    <i r="11">
      <x v="194"/>
      <x v="16"/>
      <x v="12"/>
      <x v="1"/>
      <x v="2"/>
      <x/>
      <x/>
      <x v="1"/>
      <x v="1"/>
      <x v="1"/>
      <x v="462"/>
      <x/>
    </i>
    <i r="11">
      <x v="195"/>
      <x v="16"/>
      <x v="12"/>
      <x v="1"/>
      <x v="2"/>
      <x/>
      <x/>
      <x v="1"/>
      <x v="1"/>
      <x v="1"/>
      <x v="462"/>
      <x/>
    </i>
    <i r="5">
      <x v="2"/>
      <x v="2"/>
      <x v="2"/>
      <x v="1"/>
      <x v="4"/>
      <x v="1"/>
      <x v="196"/>
      <x v="24"/>
      <x v="25"/>
      <x v="3"/>
      <x v="2"/>
      <x/>
      <x/>
      <x v="1"/>
      <x v="1"/>
      <x v="1"/>
      <x v="462"/>
      <x/>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0" totalsRowShown="0" headerRowDxfId="79" dataDxfId="78">
  <autoFilter ref="R1:S10"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476" totalsRowShown="0" headerRowDxfId="71" dataDxfId="69" headerRowBorderDxfId="70">
  <autoFilter ref="A3:BQ476"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0">
      <calculatedColumnFormula>_xlfn.IFNA(VLOOKUP(TRIM(AF4),Lookups!$R$1:$S$12,2,0),"N/A")</calculatedColumnFormula>
    </tableColumn>
    <tableColumn id="43" xr3:uid="{2686DEF9-CE0C-44D8-98CC-EB192356C884}" name="Status2" dataDxfId="24">
      <calculatedColumnFormula>TRIM(IF(TRIM(R4)="","N/A",PROPER(R4)))</calculatedColumnFormula>
    </tableColumn>
    <tableColumn id="44" xr3:uid="{E6ED212C-4ADD-44FC-9DE3-82C6EFA5E016}" name="BeneficiaryType2" dataDxfId="23">
      <calculatedColumnFormula>IF(TRIM(X4)="", "N/A",VLOOKUP(TRIM(X4),Lookups!$V$1:$W$8,2,0))</calculatedColumnFormula>
    </tableColumn>
    <tableColumn id="45" xr3:uid="{364B515D-9F00-4B62-AE14-EA3BE9FED522}" name="RuralUrban2" dataDxfId="22">
      <calculatedColumnFormula>TRIM(IF(TRIM(Q4)="","N/A",Q4))</calculatedColumnFormula>
    </tableColumn>
    <tableColumn id="46" xr3:uid="{C9133684-25F8-47E7-A38A-3B830B9C220C}" name="Modality2" dataDxfId="21">
      <calculatedColumnFormula>TRIM(IF(TRIM(G4)="","N/A",PROPER(LEFT(TRIM(G4),10))))</calculatedColumnFormula>
    </tableColumn>
    <tableColumn id="47" xr3:uid="{5BD7C968-3A4A-4644-9D89-92F7E49C0FE0}" name="RegionMap2" dataDxfId="20">
      <calculatedColumnFormula>IF(TRIM(M4)="","N/A",VLOOKUP(TRIM(M4),Table2[#All],2,0))</calculatedColumnFormula>
    </tableColumn>
    <tableColumn id="48" xr3:uid="{1D78F67F-1836-438B-AF96-045A0214AEF3}" name="DistrictMap2" dataDxfId="19">
      <calculatedColumnFormula>IF(TRIM(N4)="","N/A",VLOOKUP(TRIM(N4),Table4[#All],2,0))</calculatedColumnFormula>
    </tableColumn>
    <tableColumn id="49" xr3:uid="{B2CA14A6-2C8C-4013-BE88-E51E1916318E}" name="Location2" dataDxfId="18">
      <calculatedColumnFormula>IF(TRIM(P4)="","N/A",TRIM(P4))</calculatedColumnFormula>
    </tableColumn>
    <tableColumn id="50" xr3:uid="{454999D4-5350-4E91-AD66-E9C683C2AE4A}" name="StartMonth2" dataDxfId="17">
      <calculatedColumnFormula>EOMONTH(T4,0)</calculatedColumnFormula>
    </tableColumn>
    <tableColumn id="51" xr3:uid="{2008F2F6-DD4D-49AA-93C9-6A9031BAA842}" name="EndMonth2" dataDxfId="16">
      <calculatedColumnFormula>EOMONTH(U4,0)</calculatedColumnFormula>
    </tableColumn>
    <tableColumn id="52" xr3:uid="{1809EFE6-C3D4-42B9-8573-EDA64EDF4465}" name="EndYear2" dataDxfId="15">
      <calculatedColumnFormula>YEAR(BB4)</calculatedColumnFormula>
    </tableColumn>
    <tableColumn id="53" xr3:uid="{359D5A5B-68AD-4379-9C6C-ED96E17FD1A9}" name="LastUpdated2" dataDxfId="14">
      <calculatedColumnFormula>DATE(2019,12,31)</calculatedColumnFormula>
    </tableColumn>
    <tableColumn id="54" xr3:uid="{C775E39D-A6C1-4F23-8E6F-7BECACE4E367}" name="Individuals2" dataDxfId="13">
      <calculatedColumnFormula>Y4</calculatedColumnFormula>
    </tableColumn>
    <tableColumn id="55" xr3:uid="{4389DE13-42C6-4CB8-A8A4-E334114AF9BA}" name="Households2" dataDxfId="12">
      <calculatedColumnFormula>AA4</calculatedColumnFormula>
    </tableColumn>
    <tableColumn id="56" xr3:uid="{4E4ADF7C-E98D-4BC3-9C46-C00FFDD4362B}" name="Men2" dataDxfId="11">
      <calculatedColumnFormula>AC4</calculatedColumnFormula>
    </tableColumn>
    <tableColumn id="57" xr3:uid="{BF7EE226-B7BF-4DAF-BD73-D738CE9A4CC2}" name="Women2" dataDxfId="10">
      <calculatedColumnFormula>AB4</calculatedColumnFormula>
    </tableColumn>
    <tableColumn id="58" xr3:uid="{4E24A960-33AD-41C1-8DA0-BA457D625CEE}" name="Boys2" dataDxfId="9">
      <calculatedColumnFormula>AE4</calculatedColumnFormula>
    </tableColumn>
    <tableColumn id="59" xr3:uid="{33BA466E-1CA0-4202-8FF6-CFE1865DB1B5}" name="Girls2" dataDxfId="8">
      <calculatedColumnFormula>AE4</calculatedColumnFormula>
    </tableColumn>
    <tableColumn id="60" xr3:uid="{9C178435-D8A6-4A9A-9A08-CE6AC7C95282}" name="PIN2" dataDxfId="7"/>
    <tableColumn id="61" xr3:uid="{C3282A64-4062-4E35-BDE7-1BF7B3F9A44E}" name="Target2" dataDxfId="6"/>
    <tableColumn id="62" xr3:uid="{A00B6E6C-B739-4E35-808F-5E6CA6A938DA}" name="PCM2" dataDxfId="5">
      <calculatedColumnFormula>IF(ISBLANK(AH4),"Unk",AH4)</calculatedColumnFormula>
    </tableColumn>
    <tableColumn id="63" xr3:uid="{7676C992-E2BA-4A91-829D-E9DDFEB4B1A0}" name="CRFM2" dataDxfId="4">
      <calculatedColumnFormula>IF(ISBLANK(AI4),"Unk",AI4)</calculatedColumnFormula>
    </tableColumn>
    <tableColumn id="64" xr3:uid="{9B8139A9-7051-4669-96DD-80120DB923D5}" name="ReportYear2" dataDxfId="3"/>
    <tableColumn id="65" xr3:uid="{7792D648-97A5-4061-B64F-F951D7892D01}" name="Id2" dataDxfId="2"/>
    <tableColumn id="69" xr3:uid="{518AE575-21DD-4545-A1F0-14105B8A1B05}" name="ProgrammeCategory" dataDxfId="1">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416</v>
      </c>
      <c r="B1" s="38"/>
      <c r="C1" s="38"/>
      <c r="D1" s="38"/>
      <c r="E1" s="38"/>
      <c r="F1" s="38"/>
      <c r="G1" s="38"/>
      <c r="H1" s="38"/>
      <c r="I1" s="38"/>
      <c r="J1" s="38"/>
      <c r="K1" s="38"/>
      <c r="L1" s="38"/>
      <c r="M1" s="38"/>
      <c r="N1" s="38"/>
    </row>
    <row r="2" spans="1:14" x14ac:dyDescent="0.25">
      <c r="A2" s="36">
        <v>1</v>
      </c>
      <c r="B2" s="37" t="s">
        <v>417</v>
      </c>
    </row>
    <row r="3" spans="1:14" x14ac:dyDescent="0.25">
      <c r="A3" s="36">
        <v>2</v>
      </c>
      <c r="B3" s="37" t="s">
        <v>454</v>
      </c>
    </row>
    <row r="4" spans="1:14" x14ac:dyDescent="0.25">
      <c r="A4" s="36">
        <v>3</v>
      </c>
      <c r="B4" s="37" t="s">
        <v>455</v>
      </c>
    </row>
    <row r="5" spans="1:14" x14ac:dyDescent="0.25">
      <c r="A5" s="36">
        <v>4</v>
      </c>
      <c r="B5" s="37" t="s">
        <v>531</v>
      </c>
    </row>
    <row r="6" spans="1:14" x14ac:dyDescent="0.25">
      <c r="A6" s="36">
        <v>5</v>
      </c>
      <c r="B6" s="37" t="s">
        <v>470</v>
      </c>
    </row>
    <row r="7" spans="1:14" x14ac:dyDescent="0.25">
      <c r="A7" s="36">
        <v>6</v>
      </c>
      <c r="B7" s="37" t="s">
        <v>471</v>
      </c>
    </row>
    <row r="8" spans="1:14" x14ac:dyDescent="0.25">
      <c r="A8" s="36">
        <v>7</v>
      </c>
      <c r="B8" s="37" t="s">
        <v>472</v>
      </c>
    </row>
    <row r="9" spans="1:14" x14ac:dyDescent="0.25">
      <c r="A9" s="36">
        <v>8</v>
      </c>
      <c r="B9" s="37" t="s">
        <v>473</v>
      </c>
    </row>
    <row r="10" spans="1:14" x14ac:dyDescent="0.25">
      <c r="A10" s="36">
        <v>9</v>
      </c>
      <c r="B10" s="37" t="s">
        <v>529</v>
      </c>
    </row>
    <row r="11" spans="1:14" x14ac:dyDescent="0.25">
      <c r="A11" s="36">
        <v>10</v>
      </c>
      <c r="B11" s="37" t="s">
        <v>530</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470"/>
  <sheetViews>
    <sheetView tabSelected="1" zoomScale="85" zoomScaleNormal="85" workbookViewId="0">
      <selection activeCell="F25" sqref="F25"/>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380</v>
      </c>
    </row>
    <row r="4" spans="1:29" x14ac:dyDescent="0.25">
      <c r="A4" s="23" t="s">
        <v>172</v>
      </c>
      <c r="B4" s="23" t="s">
        <v>389</v>
      </c>
      <c r="C4" s="23" t="s">
        <v>381</v>
      </c>
      <c r="D4" s="23" t="s">
        <v>156</v>
      </c>
      <c r="E4" s="23" t="s">
        <v>198</v>
      </c>
      <c r="F4" s="23" t="s">
        <v>170</v>
      </c>
      <c r="G4" s="23" t="s">
        <v>384</v>
      </c>
      <c r="H4" s="23" t="s">
        <v>382</v>
      </c>
      <c r="I4" s="23" t="s">
        <v>157</v>
      </c>
      <c r="J4" s="23" t="s">
        <v>357</v>
      </c>
      <c r="K4" s="23" t="s">
        <v>360</v>
      </c>
      <c r="L4" s="23" t="s">
        <v>395</v>
      </c>
      <c r="M4" s="23" t="s">
        <v>388</v>
      </c>
      <c r="N4" s="23" t="s">
        <v>383</v>
      </c>
      <c r="O4" s="23" t="s">
        <v>396</v>
      </c>
      <c r="P4" s="23" t="s">
        <v>408</v>
      </c>
      <c r="Q4" s="23" t="s">
        <v>666</v>
      </c>
      <c r="R4" s="23" t="s">
        <v>667</v>
      </c>
      <c r="S4" s="23" t="s">
        <v>668</v>
      </c>
      <c r="T4" s="23" t="s">
        <v>669</v>
      </c>
      <c r="U4" s="23" t="s">
        <v>670</v>
      </c>
      <c r="V4" s="23" t="s">
        <v>671</v>
      </c>
      <c r="W4" s="23" t="s">
        <v>770</v>
      </c>
      <c r="X4" s="15" t="s">
        <v>160</v>
      </c>
      <c r="Y4" s="15" t="s">
        <v>161</v>
      </c>
      <c r="Z4" s="15" t="s">
        <v>163</v>
      </c>
      <c r="AA4" s="15" t="s">
        <v>162</v>
      </c>
      <c r="AB4" s="15" t="s">
        <v>165</v>
      </c>
      <c r="AC4" s="15" t="s">
        <v>164</v>
      </c>
    </row>
    <row r="5" spans="1:29" x14ac:dyDescent="0.25">
      <c r="A5" s="15" t="s">
        <v>220</v>
      </c>
      <c r="B5" s="15" t="s">
        <v>220</v>
      </c>
      <c r="C5" s="15" t="s">
        <v>485</v>
      </c>
      <c r="D5" s="15" t="s">
        <v>228</v>
      </c>
      <c r="E5" s="15" t="s">
        <v>195</v>
      </c>
      <c r="F5" s="15" t="s">
        <v>215</v>
      </c>
      <c r="G5" s="15" t="s">
        <v>390</v>
      </c>
      <c r="H5" s="15" t="s">
        <v>179</v>
      </c>
      <c r="I5" s="15" t="s">
        <v>216</v>
      </c>
      <c r="J5" s="15" t="s">
        <v>83</v>
      </c>
      <c r="K5" s="15" t="s">
        <v>84</v>
      </c>
      <c r="L5" s="15" t="s">
        <v>154</v>
      </c>
      <c r="M5" s="27">
        <v>43738</v>
      </c>
      <c r="N5" s="27">
        <v>43921</v>
      </c>
      <c r="O5" s="51">
        <v>2020</v>
      </c>
      <c r="P5" s="27">
        <v>43830</v>
      </c>
      <c r="Q5" s="15">
        <v>2200000</v>
      </c>
      <c r="R5" s="15">
        <v>1400000</v>
      </c>
      <c r="S5" s="15" t="s">
        <v>205</v>
      </c>
      <c r="T5" s="15" t="s">
        <v>205</v>
      </c>
      <c r="U5" s="15">
        <v>2020</v>
      </c>
      <c r="V5" s="15">
        <v>463</v>
      </c>
      <c r="W5" s="15" t="s">
        <v>768</v>
      </c>
      <c r="X5" s="24">
        <v>180</v>
      </c>
      <c r="Y5" s="24">
        <v>30</v>
      </c>
      <c r="Z5" s="24">
        <v>27</v>
      </c>
      <c r="AA5" s="24">
        <v>36</v>
      </c>
      <c r="AB5" s="24">
        <v>54</v>
      </c>
      <c r="AC5" s="24">
        <v>54</v>
      </c>
    </row>
    <row r="6" spans="1:29" x14ac:dyDescent="0.25">
      <c r="A6" s="15" t="s">
        <v>220</v>
      </c>
      <c r="B6" s="15" t="s">
        <v>220</v>
      </c>
      <c r="C6" s="15" t="s">
        <v>485</v>
      </c>
      <c r="D6" s="15" t="s">
        <v>228</v>
      </c>
      <c r="E6" s="15" t="s">
        <v>195</v>
      </c>
      <c r="F6" s="15" t="s">
        <v>215</v>
      </c>
      <c r="G6" s="15" t="s">
        <v>390</v>
      </c>
      <c r="H6" s="15" t="s">
        <v>179</v>
      </c>
      <c r="I6" s="15" t="s">
        <v>216</v>
      </c>
      <c r="J6" s="15" t="s">
        <v>83</v>
      </c>
      <c r="K6" s="15" t="s">
        <v>84</v>
      </c>
      <c r="L6" s="15" t="s">
        <v>154</v>
      </c>
      <c r="M6" s="27">
        <v>43738</v>
      </c>
      <c r="N6" s="27">
        <v>43890</v>
      </c>
      <c r="O6" s="51">
        <v>2020</v>
      </c>
      <c r="P6" s="27">
        <v>43830</v>
      </c>
      <c r="Q6" s="15">
        <v>2200000</v>
      </c>
      <c r="R6" s="15">
        <v>1400000</v>
      </c>
      <c r="S6" s="15" t="s">
        <v>204</v>
      </c>
      <c r="T6" s="15" t="s">
        <v>205</v>
      </c>
      <c r="U6" s="15">
        <v>2020</v>
      </c>
      <c r="V6" s="15">
        <v>463</v>
      </c>
      <c r="W6" s="15" t="s">
        <v>768</v>
      </c>
      <c r="X6" s="24">
        <v>180</v>
      </c>
      <c r="Y6" s="24">
        <v>30</v>
      </c>
      <c r="Z6" s="24">
        <v>27</v>
      </c>
      <c r="AA6" s="24">
        <v>36</v>
      </c>
      <c r="AB6" s="24">
        <v>54</v>
      </c>
      <c r="AC6" s="24">
        <v>54</v>
      </c>
    </row>
    <row r="7" spans="1:29" x14ac:dyDescent="0.25">
      <c r="A7" s="15" t="s">
        <v>220</v>
      </c>
      <c r="B7" s="15" t="s">
        <v>220</v>
      </c>
      <c r="C7" s="15" t="s">
        <v>485</v>
      </c>
      <c r="D7" s="15" t="s">
        <v>228</v>
      </c>
      <c r="E7" s="15" t="s">
        <v>195</v>
      </c>
      <c r="F7" s="15" t="s">
        <v>215</v>
      </c>
      <c r="G7" s="15" t="s">
        <v>390</v>
      </c>
      <c r="H7" s="15" t="s">
        <v>179</v>
      </c>
      <c r="I7" s="15" t="s">
        <v>216</v>
      </c>
      <c r="J7" s="15" t="s">
        <v>83</v>
      </c>
      <c r="K7" s="15" t="s">
        <v>84</v>
      </c>
      <c r="L7" s="15" t="s">
        <v>907</v>
      </c>
      <c r="M7" s="27">
        <v>43738</v>
      </c>
      <c r="N7" s="27">
        <v>43921</v>
      </c>
      <c r="O7" s="51">
        <v>2020</v>
      </c>
      <c r="P7" s="27">
        <v>43830</v>
      </c>
      <c r="Q7" s="15">
        <v>2200000</v>
      </c>
      <c r="R7" s="15">
        <v>1400000</v>
      </c>
      <c r="S7" s="15" t="s">
        <v>205</v>
      </c>
      <c r="T7" s="15" t="s">
        <v>205</v>
      </c>
      <c r="U7" s="15">
        <v>2020</v>
      </c>
      <c r="V7" s="15">
        <v>463</v>
      </c>
      <c r="W7" s="15" t="s">
        <v>768</v>
      </c>
      <c r="X7" s="24">
        <v>180</v>
      </c>
      <c r="Y7" s="24">
        <v>30</v>
      </c>
      <c r="Z7" s="24">
        <v>27</v>
      </c>
      <c r="AA7" s="24">
        <v>36</v>
      </c>
      <c r="AB7" s="24">
        <v>54</v>
      </c>
      <c r="AC7" s="24">
        <v>54</v>
      </c>
    </row>
    <row r="8" spans="1:29" x14ac:dyDescent="0.25">
      <c r="A8" s="15" t="s">
        <v>220</v>
      </c>
      <c r="B8" s="15" t="s">
        <v>220</v>
      </c>
      <c r="C8" s="15" t="s">
        <v>485</v>
      </c>
      <c r="D8" s="15" t="s">
        <v>228</v>
      </c>
      <c r="E8" s="15" t="s">
        <v>195</v>
      </c>
      <c r="F8" s="15" t="s">
        <v>215</v>
      </c>
      <c r="G8" s="15" t="s">
        <v>390</v>
      </c>
      <c r="H8" s="15" t="s">
        <v>179</v>
      </c>
      <c r="I8" s="15" t="s">
        <v>216</v>
      </c>
      <c r="J8" s="15" t="s">
        <v>83</v>
      </c>
      <c r="K8" s="15" t="s">
        <v>84</v>
      </c>
      <c r="L8" s="15" t="s">
        <v>907</v>
      </c>
      <c r="M8" s="27">
        <v>43738</v>
      </c>
      <c r="N8" s="27">
        <v>43890</v>
      </c>
      <c r="O8" s="51">
        <v>2020</v>
      </c>
      <c r="P8" s="27">
        <v>43830</v>
      </c>
      <c r="Q8" s="15">
        <v>2200000</v>
      </c>
      <c r="R8" s="15">
        <v>1400000</v>
      </c>
      <c r="S8" s="15" t="s">
        <v>204</v>
      </c>
      <c r="T8" s="15" t="s">
        <v>205</v>
      </c>
      <c r="U8" s="15">
        <v>2020</v>
      </c>
      <c r="V8" s="15">
        <v>463</v>
      </c>
      <c r="W8" s="15" t="s">
        <v>768</v>
      </c>
      <c r="X8" s="24">
        <v>180</v>
      </c>
      <c r="Y8" s="24">
        <v>30</v>
      </c>
      <c r="Z8" s="24">
        <v>27</v>
      </c>
      <c r="AA8" s="24">
        <v>36</v>
      </c>
      <c r="AB8" s="24">
        <v>54</v>
      </c>
      <c r="AC8" s="24">
        <v>54</v>
      </c>
    </row>
    <row r="9" spans="1:29" x14ac:dyDescent="0.25">
      <c r="A9" s="15" t="s">
        <v>220</v>
      </c>
      <c r="B9" s="15" t="s">
        <v>220</v>
      </c>
      <c r="C9" s="15" t="s">
        <v>485</v>
      </c>
      <c r="D9" s="15" t="s">
        <v>228</v>
      </c>
      <c r="E9" s="15" t="s">
        <v>195</v>
      </c>
      <c r="F9" s="15" t="s">
        <v>215</v>
      </c>
      <c r="G9" s="15" t="s">
        <v>390</v>
      </c>
      <c r="H9" s="15" t="s">
        <v>179</v>
      </c>
      <c r="I9" s="15" t="s">
        <v>216</v>
      </c>
      <c r="J9" s="15" t="s">
        <v>83</v>
      </c>
      <c r="K9" s="15" t="s">
        <v>84</v>
      </c>
      <c r="L9" s="15" t="s">
        <v>908</v>
      </c>
      <c r="M9" s="27">
        <v>43738</v>
      </c>
      <c r="N9" s="27">
        <v>43921</v>
      </c>
      <c r="O9" s="51">
        <v>2020</v>
      </c>
      <c r="P9" s="27">
        <v>43830</v>
      </c>
      <c r="Q9" s="15">
        <v>2200000</v>
      </c>
      <c r="R9" s="15">
        <v>1400000</v>
      </c>
      <c r="S9" s="15" t="s">
        <v>205</v>
      </c>
      <c r="T9" s="15" t="s">
        <v>205</v>
      </c>
      <c r="U9" s="15">
        <v>2020</v>
      </c>
      <c r="V9" s="15">
        <v>463</v>
      </c>
      <c r="W9" s="15" t="s">
        <v>768</v>
      </c>
      <c r="X9" s="24">
        <v>300</v>
      </c>
      <c r="Y9" s="24">
        <v>50</v>
      </c>
      <c r="Z9" s="24">
        <v>45</v>
      </c>
      <c r="AA9" s="24">
        <v>60</v>
      </c>
      <c r="AB9" s="24">
        <v>90</v>
      </c>
      <c r="AC9" s="24">
        <v>90</v>
      </c>
    </row>
    <row r="10" spans="1:29" x14ac:dyDescent="0.25">
      <c r="A10" s="15" t="s">
        <v>220</v>
      </c>
      <c r="B10" s="15" t="s">
        <v>220</v>
      </c>
      <c r="C10" s="15" t="s">
        <v>485</v>
      </c>
      <c r="D10" s="15" t="s">
        <v>228</v>
      </c>
      <c r="E10" s="15" t="s">
        <v>195</v>
      </c>
      <c r="F10" s="15" t="s">
        <v>215</v>
      </c>
      <c r="G10" s="15" t="s">
        <v>390</v>
      </c>
      <c r="H10" s="15" t="s">
        <v>179</v>
      </c>
      <c r="I10" s="15" t="s">
        <v>216</v>
      </c>
      <c r="J10" s="15" t="s">
        <v>83</v>
      </c>
      <c r="K10" s="15" t="s">
        <v>84</v>
      </c>
      <c r="L10" s="15" t="s">
        <v>908</v>
      </c>
      <c r="M10" s="27">
        <v>43738</v>
      </c>
      <c r="N10" s="27">
        <v>43890</v>
      </c>
      <c r="O10" s="51">
        <v>2020</v>
      </c>
      <c r="P10" s="27">
        <v>43830</v>
      </c>
      <c r="Q10" s="15">
        <v>2200000</v>
      </c>
      <c r="R10" s="15">
        <v>1400000</v>
      </c>
      <c r="S10" s="15" t="s">
        <v>204</v>
      </c>
      <c r="T10" s="15" t="s">
        <v>205</v>
      </c>
      <c r="U10" s="15">
        <v>2020</v>
      </c>
      <c r="V10" s="15">
        <v>463</v>
      </c>
      <c r="W10" s="15" t="s">
        <v>768</v>
      </c>
      <c r="X10" s="24">
        <v>300</v>
      </c>
      <c r="Y10" s="24">
        <v>50</v>
      </c>
      <c r="Z10" s="24">
        <v>45</v>
      </c>
      <c r="AA10" s="24">
        <v>60</v>
      </c>
      <c r="AB10" s="24">
        <v>90</v>
      </c>
      <c r="AC10" s="24">
        <v>90</v>
      </c>
    </row>
    <row r="11" spans="1:29" x14ac:dyDescent="0.25">
      <c r="A11" s="15" t="s">
        <v>220</v>
      </c>
      <c r="B11" s="15" t="s">
        <v>220</v>
      </c>
      <c r="C11" s="15" t="s">
        <v>485</v>
      </c>
      <c r="D11" s="15" t="s">
        <v>228</v>
      </c>
      <c r="E11" s="15" t="s">
        <v>195</v>
      </c>
      <c r="F11" s="15" t="s">
        <v>215</v>
      </c>
      <c r="G11" s="15" t="s">
        <v>390</v>
      </c>
      <c r="H11" s="15" t="s">
        <v>179</v>
      </c>
      <c r="I11" s="15" t="s">
        <v>216</v>
      </c>
      <c r="J11" s="15" t="s">
        <v>83</v>
      </c>
      <c r="K11" s="15" t="s">
        <v>84</v>
      </c>
      <c r="L11" s="15" t="s">
        <v>910</v>
      </c>
      <c r="M11" s="27">
        <v>43738</v>
      </c>
      <c r="N11" s="27">
        <v>43921</v>
      </c>
      <c r="O11" s="51">
        <v>2020</v>
      </c>
      <c r="P11" s="27">
        <v>43830</v>
      </c>
      <c r="Q11" s="15">
        <v>2200000</v>
      </c>
      <c r="R11" s="15">
        <v>1400000</v>
      </c>
      <c r="S11" s="15" t="s">
        <v>205</v>
      </c>
      <c r="T11" s="15" t="s">
        <v>205</v>
      </c>
      <c r="U11" s="15">
        <v>2020</v>
      </c>
      <c r="V11" s="15">
        <v>463</v>
      </c>
      <c r="W11" s="15" t="s">
        <v>768</v>
      </c>
      <c r="X11" s="24">
        <v>240</v>
      </c>
      <c r="Y11" s="24">
        <v>40</v>
      </c>
      <c r="Z11" s="24">
        <v>36</v>
      </c>
      <c r="AA11" s="24">
        <v>48</v>
      </c>
      <c r="AB11" s="24">
        <v>72</v>
      </c>
      <c r="AC11" s="24">
        <v>72</v>
      </c>
    </row>
    <row r="12" spans="1:29" x14ac:dyDescent="0.25">
      <c r="A12" s="15" t="s">
        <v>220</v>
      </c>
      <c r="B12" s="15" t="s">
        <v>220</v>
      </c>
      <c r="C12" s="15" t="s">
        <v>485</v>
      </c>
      <c r="D12" s="15" t="s">
        <v>228</v>
      </c>
      <c r="E12" s="15" t="s">
        <v>195</v>
      </c>
      <c r="F12" s="15" t="s">
        <v>215</v>
      </c>
      <c r="G12" s="15" t="s">
        <v>390</v>
      </c>
      <c r="H12" s="15" t="s">
        <v>179</v>
      </c>
      <c r="I12" s="15" t="s">
        <v>216</v>
      </c>
      <c r="J12" s="15" t="s">
        <v>83</v>
      </c>
      <c r="K12" s="15" t="s">
        <v>84</v>
      </c>
      <c r="L12" s="15" t="s">
        <v>910</v>
      </c>
      <c r="M12" s="27">
        <v>43738</v>
      </c>
      <c r="N12" s="27">
        <v>43890</v>
      </c>
      <c r="O12" s="51">
        <v>2020</v>
      </c>
      <c r="P12" s="27">
        <v>43830</v>
      </c>
      <c r="Q12" s="15">
        <v>2200000</v>
      </c>
      <c r="R12" s="15">
        <v>1400000</v>
      </c>
      <c r="S12" s="15" t="s">
        <v>204</v>
      </c>
      <c r="T12" s="15" t="s">
        <v>205</v>
      </c>
      <c r="U12" s="15">
        <v>2020</v>
      </c>
      <c r="V12" s="15">
        <v>463</v>
      </c>
      <c r="W12" s="15" t="s">
        <v>768</v>
      </c>
      <c r="X12" s="24">
        <v>240</v>
      </c>
      <c r="Y12" s="24">
        <v>40</v>
      </c>
      <c r="Z12" s="24">
        <v>36</v>
      </c>
      <c r="AA12" s="24">
        <v>48</v>
      </c>
      <c r="AB12" s="24">
        <v>72</v>
      </c>
      <c r="AC12" s="24">
        <v>72</v>
      </c>
    </row>
    <row r="13" spans="1:29" x14ac:dyDescent="0.25">
      <c r="A13" s="15" t="s">
        <v>220</v>
      </c>
      <c r="B13" s="15" t="s">
        <v>220</v>
      </c>
      <c r="C13" s="15" t="s">
        <v>485</v>
      </c>
      <c r="D13" s="15" t="s">
        <v>228</v>
      </c>
      <c r="E13" s="15" t="s">
        <v>195</v>
      </c>
      <c r="F13" s="15" t="s">
        <v>215</v>
      </c>
      <c r="G13" s="15" t="s">
        <v>390</v>
      </c>
      <c r="H13" s="15" t="s">
        <v>179</v>
      </c>
      <c r="I13" s="15" t="s">
        <v>216</v>
      </c>
      <c r="J13" s="15" t="s">
        <v>83</v>
      </c>
      <c r="K13" s="15" t="s">
        <v>84</v>
      </c>
      <c r="L13" s="15" t="s">
        <v>242</v>
      </c>
      <c r="M13" s="27">
        <v>43738</v>
      </c>
      <c r="N13" s="27">
        <v>43921</v>
      </c>
      <c r="O13" s="51">
        <v>2020</v>
      </c>
      <c r="P13" s="27">
        <v>43830</v>
      </c>
      <c r="Q13" s="15">
        <v>2200000</v>
      </c>
      <c r="R13" s="15">
        <v>1400000</v>
      </c>
      <c r="S13" s="15" t="s">
        <v>205</v>
      </c>
      <c r="T13" s="15" t="s">
        <v>205</v>
      </c>
      <c r="U13" s="15">
        <v>2020</v>
      </c>
      <c r="V13" s="15">
        <v>463</v>
      </c>
      <c r="W13" s="15" t="s">
        <v>768</v>
      </c>
      <c r="X13" s="24">
        <v>240</v>
      </c>
      <c r="Y13" s="24">
        <v>40</v>
      </c>
      <c r="Z13" s="24">
        <v>36</v>
      </c>
      <c r="AA13" s="24">
        <v>48</v>
      </c>
      <c r="AB13" s="24">
        <v>72</v>
      </c>
      <c r="AC13" s="24">
        <v>72</v>
      </c>
    </row>
    <row r="14" spans="1:29" x14ac:dyDescent="0.25">
      <c r="A14" s="15" t="s">
        <v>220</v>
      </c>
      <c r="B14" s="15" t="s">
        <v>220</v>
      </c>
      <c r="C14" s="15" t="s">
        <v>485</v>
      </c>
      <c r="D14" s="15" t="s">
        <v>228</v>
      </c>
      <c r="E14" s="15" t="s">
        <v>195</v>
      </c>
      <c r="F14" s="15" t="s">
        <v>215</v>
      </c>
      <c r="G14" s="15" t="s">
        <v>390</v>
      </c>
      <c r="H14" s="15" t="s">
        <v>179</v>
      </c>
      <c r="I14" s="15" t="s">
        <v>216</v>
      </c>
      <c r="J14" s="15" t="s">
        <v>83</v>
      </c>
      <c r="K14" s="15" t="s">
        <v>84</v>
      </c>
      <c r="L14" s="15" t="s">
        <v>242</v>
      </c>
      <c r="M14" s="27">
        <v>43738</v>
      </c>
      <c r="N14" s="27">
        <v>43890</v>
      </c>
      <c r="O14" s="51">
        <v>2020</v>
      </c>
      <c r="P14" s="27">
        <v>43830</v>
      </c>
      <c r="Q14" s="15">
        <v>2200000</v>
      </c>
      <c r="R14" s="15">
        <v>1400000</v>
      </c>
      <c r="S14" s="15" t="s">
        <v>204</v>
      </c>
      <c r="T14" s="15" t="s">
        <v>205</v>
      </c>
      <c r="U14" s="15">
        <v>2020</v>
      </c>
      <c r="V14" s="15">
        <v>463</v>
      </c>
      <c r="W14" s="15" t="s">
        <v>768</v>
      </c>
      <c r="X14" s="24">
        <v>240</v>
      </c>
      <c r="Y14" s="24">
        <v>40</v>
      </c>
      <c r="Z14" s="24">
        <v>36</v>
      </c>
      <c r="AA14" s="24">
        <v>48</v>
      </c>
      <c r="AB14" s="24">
        <v>72</v>
      </c>
      <c r="AC14" s="24">
        <v>72</v>
      </c>
    </row>
    <row r="15" spans="1:29" x14ac:dyDescent="0.25">
      <c r="A15" s="15" t="s">
        <v>220</v>
      </c>
      <c r="B15" s="15" t="s">
        <v>220</v>
      </c>
      <c r="C15" s="15" t="s">
        <v>485</v>
      </c>
      <c r="D15" s="15" t="s">
        <v>228</v>
      </c>
      <c r="E15" s="15" t="s">
        <v>195</v>
      </c>
      <c r="F15" s="15" t="s">
        <v>215</v>
      </c>
      <c r="G15" s="15" t="s">
        <v>390</v>
      </c>
      <c r="H15" s="15" t="s">
        <v>179</v>
      </c>
      <c r="I15" s="15" t="s">
        <v>216</v>
      </c>
      <c r="J15" s="15" t="s">
        <v>83</v>
      </c>
      <c r="K15" s="15" t="s">
        <v>84</v>
      </c>
      <c r="L15" s="15" t="s">
        <v>245</v>
      </c>
      <c r="M15" s="27">
        <v>43738</v>
      </c>
      <c r="N15" s="27">
        <v>43921</v>
      </c>
      <c r="O15" s="51">
        <v>2020</v>
      </c>
      <c r="P15" s="27">
        <v>43830</v>
      </c>
      <c r="Q15" s="15">
        <v>2200000</v>
      </c>
      <c r="R15" s="15">
        <v>1400000</v>
      </c>
      <c r="S15" s="15" t="s">
        <v>205</v>
      </c>
      <c r="T15" s="15" t="s">
        <v>205</v>
      </c>
      <c r="U15" s="15">
        <v>2020</v>
      </c>
      <c r="V15" s="15">
        <v>463</v>
      </c>
      <c r="W15" s="15" t="s">
        <v>768</v>
      </c>
      <c r="X15" s="24">
        <v>180</v>
      </c>
      <c r="Y15" s="24">
        <v>30</v>
      </c>
      <c r="Z15" s="24">
        <v>27</v>
      </c>
      <c r="AA15" s="24">
        <v>36</v>
      </c>
      <c r="AB15" s="24">
        <v>54</v>
      </c>
      <c r="AC15" s="24">
        <v>54</v>
      </c>
    </row>
    <row r="16" spans="1:29" x14ac:dyDescent="0.25">
      <c r="A16" s="15" t="s">
        <v>220</v>
      </c>
      <c r="B16" s="15" t="s">
        <v>220</v>
      </c>
      <c r="C16" s="15" t="s">
        <v>485</v>
      </c>
      <c r="D16" s="15" t="s">
        <v>228</v>
      </c>
      <c r="E16" s="15" t="s">
        <v>195</v>
      </c>
      <c r="F16" s="15" t="s">
        <v>215</v>
      </c>
      <c r="G16" s="15" t="s">
        <v>390</v>
      </c>
      <c r="H16" s="15" t="s">
        <v>179</v>
      </c>
      <c r="I16" s="15" t="s">
        <v>216</v>
      </c>
      <c r="J16" s="15" t="s">
        <v>83</v>
      </c>
      <c r="K16" s="15" t="s">
        <v>84</v>
      </c>
      <c r="L16" s="15" t="s">
        <v>245</v>
      </c>
      <c r="M16" s="27">
        <v>43738</v>
      </c>
      <c r="N16" s="27">
        <v>43890</v>
      </c>
      <c r="O16" s="51">
        <v>2020</v>
      </c>
      <c r="P16" s="27">
        <v>43830</v>
      </c>
      <c r="Q16" s="15">
        <v>2200000</v>
      </c>
      <c r="R16" s="15">
        <v>1400000</v>
      </c>
      <c r="S16" s="15" t="s">
        <v>204</v>
      </c>
      <c r="T16" s="15" t="s">
        <v>205</v>
      </c>
      <c r="U16" s="15">
        <v>2020</v>
      </c>
      <c r="V16" s="15">
        <v>463</v>
      </c>
      <c r="W16" s="15" t="s">
        <v>768</v>
      </c>
      <c r="X16" s="24">
        <v>180</v>
      </c>
      <c r="Y16" s="24">
        <v>30</v>
      </c>
      <c r="Z16" s="24">
        <v>27</v>
      </c>
      <c r="AA16" s="24">
        <v>36</v>
      </c>
      <c r="AB16" s="24">
        <v>54</v>
      </c>
      <c r="AC16" s="24">
        <v>54</v>
      </c>
    </row>
    <row r="17" spans="1:29" x14ac:dyDescent="0.25">
      <c r="A17" s="15" t="s">
        <v>220</v>
      </c>
      <c r="B17" s="15" t="s">
        <v>220</v>
      </c>
      <c r="C17" s="15" t="s">
        <v>485</v>
      </c>
      <c r="D17" s="15" t="s">
        <v>228</v>
      </c>
      <c r="E17" s="15" t="s">
        <v>195</v>
      </c>
      <c r="F17" s="15" t="s">
        <v>215</v>
      </c>
      <c r="G17" s="15" t="s">
        <v>390</v>
      </c>
      <c r="H17" s="15" t="s">
        <v>179</v>
      </c>
      <c r="I17" s="15" t="s">
        <v>216</v>
      </c>
      <c r="J17" s="15" t="s">
        <v>83</v>
      </c>
      <c r="K17" s="15" t="s">
        <v>84</v>
      </c>
      <c r="L17" s="15" t="s">
        <v>32</v>
      </c>
      <c r="M17" s="27">
        <v>43738</v>
      </c>
      <c r="N17" s="27">
        <v>43921</v>
      </c>
      <c r="O17" s="51">
        <v>2020</v>
      </c>
      <c r="P17" s="27">
        <v>43830</v>
      </c>
      <c r="Q17" s="15">
        <v>2200000</v>
      </c>
      <c r="R17" s="15">
        <v>1400000</v>
      </c>
      <c r="S17" s="15" t="s">
        <v>205</v>
      </c>
      <c r="T17" s="15" t="s">
        <v>205</v>
      </c>
      <c r="U17" s="15">
        <v>2020</v>
      </c>
      <c r="V17" s="15">
        <v>463</v>
      </c>
      <c r="W17" s="15" t="s">
        <v>768</v>
      </c>
      <c r="X17" s="24">
        <v>120</v>
      </c>
      <c r="Y17" s="24">
        <v>20</v>
      </c>
      <c r="Z17" s="24">
        <v>18</v>
      </c>
      <c r="AA17" s="24">
        <v>25</v>
      </c>
      <c r="AB17" s="24">
        <v>36</v>
      </c>
      <c r="AC17" s="24">
        <v>36</v>
      </c>
    </row>
    <row r="18" spans="1:29" x14ac:dyDescent="0.25">
      <c r="A18" s="15" t="s">
        <v>220</v>
      </c>
      <c r="B18" s="15" t="s">
        <v>220</v>
      </c>
      <c r="C18" s="15" t="s">
        <v>485</v>
      </c>
      <c r="D18" s="15" t="s">
        <v>228</v>
      </c>
      <c r="E18" s="15" t="s">
        <v>195</v>
      </c>
      <c r="F18" s="15" t="s">
        <v>215</v>
      </c>
      <c r="G18" s="15" t="s">
        <v>390</v>
      </c>
      <c r="H18" s="15" t="s">
        <v>179</v>
      </c>
      <c r="I18" s="15" t="s">
        <v>216</v>
      </c>
      <c r="J18" s="15" t="s">
        <v>83</v>
      </c>
      <c r="K18" s="15" t="s">
        <v>84</v>
      </c>
      <c r="L18" s="15" t="s">
        <v>32</v>
      </c>
      <c r="M18" s="27">
        <v>43738</v>
      </c>
      <c r="N18" s="27">
        <v>43890</v>
      </c>
      <c r="O18" s="51">
        <v>2020</v>
      </c>
      <c r="P18" s="27">
        <v>43830</v>
      </c>
      <c r="Q18" s="15">
        <v>2200000</v>
      </c>
      <c r="R18" s="15">
        <v>1400000</v>
      </c>
      <c r="S18" s="15" t="s">
        <v>204</v>
      </c>
      <c r="T18" s="15" t="s">
        <v>205</v>
      </c>
      <c r="U18" s="15">
        <v>2020</v>
      </c>
      <c r="V18" s="15">
        <v>463</v>
      </c>
      <c r="W18" s="15" t="s">
        <v>768</v>
      </c>
      <c r="X18" s="24">
        <v>120</v>
      </c>
      <c r="Y18" s="24">
        <v>20</v>
      </c>
      <c r="Z18" s="24">
        <v>18</v>
      </c>
      <c r="AA18" s="24">
        <v>25</v>
      </c>
      <c r="AB18" s="24">
        <v>36</v>
      </c>
      <c r="AC18" s="24">
        <v>36</v>
      </c>
    </row>
    <row r="19" spans="1:29" x14ac:dyDescent="0.25">
      <c r="A19" s="15" t="s">
        <v>220</v>
      </c>
      <c r="B19" s="15" t="s">
        <v>220</v>
      </c>
      <c r="C19" s="15" t="s">
        <v>485</v>
      </c>
      <c r="D19" s="15" t="s">
        <v>228</v>
      </c>
      <c r="E19" s="15" t="s">
        <v>195</v>
      </c>
      <c r="F19" s="15" t="s">
        <v>215</v>
      </c>
      <c r="G19" s="15" t="s">
        <v>390</v>
      </c>
      <c r="H19" s="15" t="s">
        <v>179</v>
      </c>
      <c r="I19" s="15" t="s">
        <v>216</v>
      </c>
      <c r="J19" s="15" t="s">
        <v>83</v>
      </c>
      <c r="K19" s="15" t="s">
        <v>84</v>
      </c>
      <c r="L19" s="15" t="s">
        <v>252</v>
      </c>
      <c r="M19" s="27">
        <v>43738</v>
      </c>
      <c r="N19" s="27">
        <v>43921</v>
      </c>
      <c r="O19" s="51">
        <v>2020</v>
      </c>
      <c r="P19" s="27">
        <v>43830</v>
      </c>
      <c r="Q19" s="15">
        <v>2200000</v>
      </c>
      <c r="R19" s="15">
        <v>1400000</v>
      </c>
      <c r="S19" s="15" t="s">
        <v>205</v>
      </c>
      <c r="T19" s="15" t="s">
        <v>205</v>
      </c>
      <c r="U19" s="15">
        <v>2020</v>
      </c>
      <c r="V19" s="15">
        <v>463</v>
      </c>
      <c r="W19" s="15" t="s">
        <v>768</v>
      </c>
      <c r="X19" s="24">
        <v>420</v>
      </c>
      <c r="Y19" s="24">
        <v>70</v>
      </c>
      <c r="Z19" s="24">
        <v>63</v>
      </c>
      <c r="AA19" s="24">
        <v>84</v>
      </c>
      <c r="AB19" s="24">
        <v>126</v>
      </c>
      <c r="AC19" s="24">
        <v>126</v>
      </c>
    </row>
    <row r="20" spans="1:29" x14ac:dyDescent="0.25">
      <c r="A20" s="15" t="s">
        <v>220</v>
      </c>
      <c r="B20" s="15" t="s">
        <v>220</v>
      </c>
      <c r="C20" s="15" t="s">
        <v>485</v>
      </c>
      <c r="D20" s="15" t="s">
        <v>228</v>
      </c>
      <c r="E20" s="15" t="s">
        <v>195</v>
      </c>
      <c r="F20" s="15" t="s">
        <v>215</v>
      </c>
      <c r="G20" s="15" t="s">
        <v>390</v>
      </c>
      <c r="H20" s="15" t="s">
        <v>179</v>
      </c>
      <c r="I20" s="15" t="s">
        <v>216</v>
      </c>
      <c r="J20" s="15" t="s">
        <v>83</v>
      </c>
      <c r="K20" s="15" t="s">
        <v>84</v>
      </c>
      <c r="L20" s="15" t="s">
        <v>252</v>
      </c>
      <c r="M20" s="27">
        <v>43738</v>
      </c>
      <c r="N20" s="27">
        <v>43890</v>
      </c>
      <c r="O20" s="51">
        <v>2020</v>
      </c>
      <c r="P20" s="27">
        <v>43830</v>
      </c>
      <c r="Q20" s="15">
        <v>2200000</v>
      </c>
      <c r="R20" s="15">
        <v>1400000</v>
      </c>
      <c r="S20" s="15" t="s">
        <v>204</v>
      </c>
      <c r="T20" s="15" t="s">
        <v>205</v>
      </c>
      <c r="U20" s="15">
        <v>2020</v>
      </c>
      <c r="V20" s="15">
        <v>463</v>
      </c>
      <c r="W20" s="15" t="s">
        <v>768</v>
      </c>
      <c r="X20" s="24">
        <v>240</v>
      </c>
      <c r="Y20" s="24">
        <v>40</v>
      </c>
      <c r="Z20" s="24">
        <v>36</v>
      </c>
      <c r="AA20" s="24">
        <v>48</v>
      </c>
      <c r="AB20" s="24">
        <v>72</v>
      </c>
      <c r="AC20" s="24">
        <v>72</v>
      </c>
    </row>
    <row r="21" spans="1:29" x14ac:dyDescent="0.25">
      <c r="A21" s="15" t="s">
        <v>220</v>
      </c>
      <c r="B21" s="15" t="s">
        <v>220</v>
      </c>
      <c r="C21" s="15" t="s">
        <v>485</v>
      </c>
      <c r="D21" s="15" t="s">
        <v>228</v>
      </c>
      <c r="E21" s="15" t="s">
        <v>195</v>
      </c>
      <c r="F21" s="15" t="s">
        <v>215</v>
      </c>
      <c r="G21" s="15" t="s">
        <v>390</v>
      </c>
      <c r="H21" s="15" t="s">
        <v>179</v>
      </c>
      <c r="I21" s="15" t="s">
        <v>216</v>
      </c>
      <c r="J21" s="15" t="s">
        <v>83</v>
      </c>
      <c r="K21" s="15" t="s">
        <v>84</v>
      </c>
      <c r="L21" s="15" t="s">
        <v>237</v>
      </c>
      <c r="M21" s="27">
        <v>43738</v>
      </c>
      <c r="N21" s="27">
        <v>43921</v>
      </c>
      <c r="O21" s="51">
        <v>2020</v>
      </c>
      <c r="P21" s="27">
        <v>43830</v>
      </c>
      <c r="Q21" s="15">
        <v>2200000</v>
      </c>
      <c r="R21" s="15">
        <v>1400000</v>
      </c>
      <c r="S21" s="15" t="s">
        <v>205</v>
      </c>
      <c r="T21" s="15" t="s">
        <v>205</v>
      </c>
      <c r="U21" s="15">
        <v>2020</v>
      </c>
      <c r="V21" s="15">
        <v>463</v>
      </c>
      <c r="W21" s="15" t="s">
        <v>768</v>
      </c>
      <c r="X21" s="24">
        <v>360</v>
      </c>
      <c r="Y21" s="24">
        <v>60</v>
      </c>
      <c r="Z21" s="24">
        <v>54</v>
      </c>
      <c r="AA21" s="24">
        <v>72</v>
      </c>
      <c r="AB21" s="24">
        <v>108</v>
      </c>
      <c r="AC21" s="24">
        <v>108</v>
      </c>
    </row>
    <row r="22" spans="1:29" x14ac:dyDescent="0.25">
      <c r="A22" s="15" t="s">
        <v>220</v>
      </c>
      <c r="B22" s="15" t="s">
        <v>220</v>
      </c>
      <c r="C22" s="15" t="s">
        <v>485</v>
      </c>
      <c r="D22" s="15" t="s">
        <v>228</v>
      </c>
      <c r="E22" s="15" t="s">
        <v>195</v>
      </c>
      <c r="F22" s="15" t="s">
        <v>215</v>
      </c>
      <c r="G22" s="15" t="s">
        <v>390</v>
      </c>
      <c r="H22" s="15" t="s">
        <v>179</v>
      </c>
      <c r="I22" s="15" t="s">
        <v>216</v>
      </c>
      <c r="J22" s="15" t="s">
        <v>83</v>
      </c>
      <c r="K22" s="15" t="s">
        <v>84</v>
      </c>
      <c r="L22" s="15" t="s">
        <v>237</v>
      </c>
      <c r="M22" s="27">
        <v>43738</v>
      </c>
      <c r="N22" s="27">
        <v>43890</v>
      </c>
      <c r="O22" s="51">
        <v>2020</v>
      </c>
      <c r="P22" s="27">
        <v>43830</v>
      </c>
      <c r="Q22" s="15">
        <v>2200000</v>
      </c>
      <c r="R22" s="15">
        <v>1400000</v>
      </c>
      <c r="S22" s="15" t="s">
        <v>204</v>
      </c>
      <c r="T22" s="15" t="s">
        <v>205</v>
      </c>
      <c r="U22" s="15">
        <v>2020</v>
      </c>
      <c r="V22" s="15">
        <v>463</v>
      </c>
      <c r="W22" s="15" t="s">
        <v>768</v>
      </c>
      <c r="X22" s="24">
        <v>360</v>
      </c>
      <c r="Y22" s="24">
        <v>60</v>
      </c>
      <c r="Z22" s="24">
        <v>54</v>
      </c>
      <c r="AA22" s="24">
        <v>72</v>
      </c>
      <c r="AB22" s="24">
        <v>108</v>
      </c>
      <c r="AC22" s="24">
        <v>108</v>
      </c>
    </row>
    <row r="23" spans="1:29" x14ac:dyDescent="0.25">
      <c r="A23" s="15" t="s">
        <v>220</v>
      </c>
      <c r="B23" s="15" t="s">
        <v>220</v>
      </c>
      <c r="C23" s="15" t="s">
        <v>485</v>
      </c>
      <c r="D23" s="15" t="s">
        <v>228</v>
      </c>
      <c r="E23" s="15" t="s">
        <v>195</v>
      </c>
      <c r="F23" s="15" t="s">
        <v>215</v>
      </c>
      <c r="G23" s="15" t="s">
        <v>390</v>
      </c>
      <c r="H23" s="15" t="s">
        <v>179</v>
      </c>
      <c r="I23" s="15" t="s">
        <v>216</v>
      </c>
      <c r="J23" s="15" t="s">
        <v>83</v>
      </c>
      <c r="K23" s="15" t="s">
        <v>84</v>
      </c>
      <c r="L23" s="15" t="s">
        <v>236</v>
      </c>
      <c r="M23" s="27">
        <v>43738</v>
      </c>
      <c r="N23" s="27">
        <v>43921</v>
      </c>
      <c r="O23" s="51">
        <v>2020</v>
      </c>
      <c r="P23" s="27">
        <v>43830</v>
      </c>
      <c r="Q23" s="15">
        <v>2200000</v>
      </c>
      <c r="R23" s="15">
        <v>1400000</v>
      </c>
      <c r="S23" s="15" t="s">
        <v>205</v>
      </c>
      <c r="T23" s="15" t="s">
        <v>205</v>
      </c>
      <c r="U23" s="15">
        <v>2020</v>
      </c>
      <c r="V23" s="15">
        <v>463</v>
      </c>
      <c r="W23" s="15" t="s">
        <v>768</v>
      </c>
      <c r="X23" s="24">
        <v>240</v>
      </c>
      <c r="Y23" s="24">
        <v>40</v>
      </c>
      <c r="Z23" s="24">
        <v>36</v>
      </c>
      <c r="AA23" s="24">
        <v>48</v>
      </c>
      <c r="AB23" s="24">
        <v>72</v>
      </c>
      <c r="AC23" s="24">
        <v>72</v>
      </c>
    </row>
    <row r="24" spans="1:29" x14ac:dyDescent="0.25">
      <c r="A24" s="15" t="s">
        <v>220</v>
      </c>
      <c r="B24" s="15" t="s">
        <v>220</v>
      </c>
      <c r="C24" s="15" t="s">
        <v>485</v>
      </c>
      <c r="D24" s="15" t="s">
        <v>228</v>
      </c>
      <c r="E24" s="15" t="s">
        <v>195</v>
      </c>
      <c r="F24" s="15" t="s">
        <v>215</v>
      </c>
      <c r="G24" s="15" t="s">
        <v>390</v>
      </c>
      <c r="H24" s="15" t="s">
        <v>179</v>
      </c>
      <c r="I24" s="15" t="s">
        <v>216</v>
      </c>
      <c r="J24" s="15" t="s">
        <v>83</v>
      </c>
      <c r="K24" s="15" t="s">
        <v>84</v>
      </c>
      <c r="L24" s="15" t="s">
        <v>236</v>
      </c>
      <c r="M24" s="27">
        <v>43738</v>
      </c>
      <c r="N24" s="27">
        <v>43890</v>
      </c>
      <c r="O24" s="51">
        <v>2020</v>
      </c>
      <c r="P24" s="27">
        <v>43830</v>
      </c>
      <c r="Q24" s="15">
        <v>2200000</v>
      </c>
      <c r="R24" s="15">
        <v>1400000</v>
      </c>
      <c r="S24" s="15" t="s">
        <v>204</v>
      </c>
      <c r="T24" s="15" t="s">
        <v>205</v>
      </c>
      <c r="U24" s="15">
        <v>2020</v>
      </c>
      <c r="V24" s="15">
        <v>463</v>
      </c>
      <c r="W24" s="15" t="s">
        <v>768</v>
      </c>
      <c r="X24" s="24">
        <v>240</v>
      </c>
      <c r="Y24" s="24">
        <v>40</v>
      </c>
      <c r="Z24" s="24">
        <v>36</v>
      </c>
      <c r="AA24" s="24">
        <v>48</v>
      </c>
      <c r="AB24" s="24">
        <v>72</v>
      </c>
      <c r="AC24" s="24">
        <v>72</v>
      </c>
    </row>
    <row r="25" spans="1:29" x14ac:dyDescent="0.25">
      <c r="A25" s="15" t="s">
        <v>220</v>
      </c>
      <c r="B25" s="15" t="s">
        <v>220</v>
      </c>
      <c r="C25" s="15" t="s">
        <v>485</v>
      </c>
      <c r="D25" s="15" t="s">
        <v>228</v>
      </c>
      <c r="E25" s="15" t="s">
        <v>195</v>
      </c>
      <c r="F25" s="15" t="s">
        <v>215</v>
      </c>
      <c r="G25" s="15" t="s">
        <v>390</v>
      </c>
      <c r="H25" s="15" t="s">
        <v>179</v>
      </c>
      <c r="I25" s="15" t="s">
        <v>216</v>
      </c>
      <c r="J25" s="15" t="s">
        <v>83</v>
      </c>
      <c r="K25" s="15" t="s">
        <v>84</v>
      </c>
      <c r="L25" s="15" t="s">
        <v>251</v>
      </c>
      <c r="M25" s="27">
        <v>43738</v>
      </c>
      <c r="N25" s="27">
        <v>43921</v>
      </c>
      <c r="O25" s="51">
        <v>2020</v>
      </c>
      <c r="P25" s="27">
        <v>43830</v>
      </c>
      <c r="Q25" s="15">
        <v>2200000</v>
      </c>
      <c r="R25" s="15">
        <v>1400000</v>
      </c>
      <c r="S25" s="15" t="s">
        <v>205</v>
      </c>
      <c r="T25" s="15" t="s">
        <v>205</v>
      </c>
      <c r="U25" s="15">
        <v>2020</v>
      </c>
      <c r="V25" s="15">
        <v>463</v>
      </c>
      <c r="W25" s="15" t="s">
        <v>768</v>
      </c>
      <c r="X25" s="24">
        <v>300</v>
      </c>
      <c r="Y25" s="24">
        <v>50</v>
      </c>
      <c r="Z25" s="24">
        <v>45</v>
      </c>
      <c r="AA25" s="24">
        <v>60</v>
      </c>
      <c r="AB25" s="24">
        <v>90</v>
      </c>
      <c r="AC25" s="24">
        <v>90</v>
      </c>
    </row>
    <row r="26" spans="1:29" x14ac:dyDescent="0.25">
      <c r="A26" s="15" t="s">
        <v>220</v>
      </c>
      <c r="B26" s="15" t="s">
        <v>220</v>
      </c>
      <c r="C26" s="15" t="s">
        <v>485</v>
      </c>
      <c r="D26" s="15" t="s">
        <v>228</v>
      </c>
      <c r="E26" s="15" t="s">
        <v>195</v>
      </c>
      <c r="F26" s="15" t="s">
        <v>215</v>
      </c>
      <c r="G26" s="15" t="s">
        <v>390</v>
      </c>
      <c r="H26" s="15" t="s">
        <v>179</v>
      </c>
      <c r="I26" s="15" t="s">
        <v>216</v>
      </c>
      <c r="J26" s="15" t="s">
        <v>83</v>
      </c>
      <c r="K26" s="15" t="s">
        <v>84</v>
      </c>
      <c r="L26" s="15" t="s">
        <v>251</v>
      </c>
      <c r="M26" s="27">
        <v>43738</v>
      </c>
      <c r="N26" s="27">
        <v>43890</v>
      </c>
      <c r="O26" s="51">
        <v>2020</v>
      </c>
      <c r="P26" s="27">
        <v>43830</v>
      </c>
      <c r="Q26" s="15">
        <v>2200000</v>
      </c>
      <c r="R26" s="15">
        <v>1400000</v>
      </c>
      <c r="S26" s="15" t="s">
        <v>204</v>
      </c>
      <c r="T26" s="15" t="s">
        <v>205</v>
      </c>
      <c r="U26" s="15">
        <v>2020</v>
      </c>
      <c r="V26" s="15">
        <v>463</v>
      </c>
      <c r="W26" s="15" t="s">
        <v>768</v>
      </c>
      <c r="X26" s="24">
        <v>300</v>
      </c>
      <c r="Y26" s="24">
        <v>50</v>
      </c>
      <c r="Z26" s="24">
        <v>45</v>
      </c>
      <c r="AA26" s="24">
        <v>60</v>
      </c>
      <c r="AB26" s="24">
        <v>90</v>
      </c>
      <c r="AC26" s="24">
        <v>90</v>
      </c>
    </row>
    <row r="27" spans="1:29" x14ac:dyDescent="0.25">
      <c r="A27" s="15" t="s">
        <v>220</v>
      </c>
      <c r="B27" s="15" t="s">
        <v>220</v>
      </c>
      <c r="C27" s="15" t="s">
        <v>485</v>
      </c>
      <c r="D27" s="15" t="s">
        <v>228</v>
      </c>
      <c r="E27" s="15" t="s">
        <v>387</v>
      </c>
      <c r="F27" s="15" t="s">
        <v>215</v>
      </c>
      <c r="G27" s="15" t="s">
        <v>391</v>
      </c>
      <c r="H27" s="15" t="s">
        <v>115</v>
      </c>
      <c r="I27" s="15" t="s">
        <v>216</v>
      </c>
      <c r="J27" s="15" t="s">
        <v>34</v>
      </c>
      <c r="K27" s="15" t="s">
        <v>60</v>
      </c>
      <c r="L27" s="15" t="s">
        <v>870</v>
      </c>
      <c r="M27" s="27">
        <v>43738</v>
      </c>
      <c r="N27" s="27">
        <v>43921</v>
      </c>
      <c r="O27" s="51">
        <v>2020</v>
      </c>
      <c r="P27" s="27">
        <v>43830</v>
      </c>
      <c r="Q27" s="15">
        <v>2200000</v>
      </c>
      <c r="R27" s="15">
        <v>1400000</v>
      </c>
      <c r="S27" s="15" t="s">
        <v>205</v>
      </c>
      <c r="T27" s="15" t="s">
        <v>205</v>
      </c>
      <c r="U27" s="15">
        <v>2020</v>
      </c>
      <c r="V27" s="15">
        <v>463</v>
      </c>
      <c r="W27" s="15" t="s">
        <v>768</v>
      </c>
      <c r="X27" s="24">
        <v>240</v>
      </c>
      <c r="Y27" s="24">
        <v>40</v>
      </c>
      <c r="Z27" s="24">
        <v>48</v>
      </c>
      <c r="AA27" s="24">
        <v>48</v>
      </c>
      <c r="AB27" s="24">
        <v>70</v>
      </c>
      <c r="AC27" s="24">
        <v>70</v>
      </c>
    </row>
    <row r="28" spans="1:29" x14ac:dyDescent="0.25">
      <c r="A28" s="15" t="s">
        <v>220</v>
      </c>
      <c r="B28" s="15" t="s">
        <v>220</v>
      </c>
      <c r="C28" s="15" t="s">
        <v>485</v>
      </c>
      <c r="D28" s="15" t="s">
        <v>228</v>
      </c>
      <c r="E28" s="15" t="s">
        <v>387</v>
      </c>
      <c r="F28" s="15" t="s">
        <v>215</v>
      </c>
      <c r="G28" s="15" t="s">
        <v>391</v>
      </c>
      <c r="H28" s="15" t="s">
        <v>115</v>
      </c>
      <c r="I28" s="15" t="s">
        <v>216</v>
      </c>
      <c r="J28" s="15" t="s">
        <v>34</v>
      </c>
      <c r="K28" s="15" t="s">
        <v>60</v>
      </c>
      <c r="L28" s="15" t="s">
        <v>871</v>
      </c>
      <c r="M28" s="27">
        <v>43738</v>
      </c>
      <c r="N28" s="27">
        <v>43921</v>
      </c>
      <c r="O28" s="51">
        <v>2020</v>
      </c>
      <c r="P28" s="27">
        <v>43830</v>
      </c>
      <c r="Q28" s="15">
        <v>2200000</v>
      </c>
      <c r="R28" s="15">
        <v>1400000</v>
      </c>
      <c r="S28" s="15" t="s">
        <v>205</v>
      </c>
      <c r="T28" s="15" t="s">
        <v>205</v>
      </c>
      <c r="U28" s="15">
        <v>2020</v>
      </c>
      <c r="V28" s="15">
        <v>463</v>
      </c>
      <c r="W28" s="15" t="s">
        <v>768</v>
      </c>
      <c r="X28" s="24">
        <v>648</v>
      </c>
      <c r="Y28" s="24">
        <v>108</v>
      </c>
      <c r="Z28" s="24">
        <v>128</v>
      </c>
      <c r="AA28" s="24">
        <v>132</v>
      </c>
      <c r="AB28" s="24">
        <v>190</v>
      </c>
      <c r="AC28" s="24">
        <v>190</v>
      </c>
    </row>
    <row r="29" spans="1:29" x14ac:dyDescent="0.25">
      <c r="A29" s="15" t="s">
        <v>220</v>
      </c>
      <c r="B29" s="15" t="s">
        <v>220</v>
      </c>
      <c r="C29" s="15" t="s">
        <v>485</v>
      </c>
      <c r="D29" s="15" t="s">
        <v>228</v>
      </c>
      <c r="E29" s="15" t="s">
        <v>387</v>
      </c>
      <c r="F29" s="15" t="s">
        <v>215</v>
      </c>
      <c r="G29" s="15" t="s">
        <v>391</v>
      </c>
      <c r="H29" s="15" t="s">
        <v>115</v>
      </c>
      <c r="I29" s="15" t="s">
        <v>216</v>
      </c>
      <c r="J29" s="15" t="s">
        <v>34</v>
      </c>
      <c r="K29" s="15" t="s">
        <v>60</v>
      </c>
      <c r="L29" s="15" t="s">
        <v>872</v>
      </c>
      <c r="M29" s="27">
        <v>43738</v>
      </c>
      <c r="N29" s="27">
        <v>43921</v>
      </c>
      <c r="O29" s="51">
        <v>2020</v>
      </c>
      <c r="P29" s="27">
        <v>43830</v>
      </c>
      <c r="Q29" s="15">
        <v>2200000</v>
      </c>
      <c r="R29" s="15">
        <v>1400000</v>
      </c>
      <c r="S29" s="15" t="s">
        <v>205</v>
      </c>
      <c r="T29" s="15" t="s">
        <v>205</v>
      </c>
      <c r="U29" s="15">
        <v>2020</v>
      </c>
      <c r="V29" s="15">
        <v>463</v>
      </c>
      <c r="W29" s="15" t="s">
        <v>768</v>
      </c>
      <c r="X29" s="24">
        <v>30</v>
      </c>
      <c r="Y29" s="24">
        <v>5</v>
      </c>
      <c r="Z29" s="24">
        <v>6</v>
      </c>
      <c r="AA29" s="24">
        <v>6</v>
      </c>
      <c r="AB29" s="24">
        <v>9</v>
      </c>
      <c r="AC29" s="24">
        <v>9</v>
      </c>
    </row>
    <row r="30" spans="1:29" x14ac:dyDescent="0.25">
      <c r="A30" s="15" t="s">
        <v>220</v>
      </c>
      <c r="B30" s="15" t="s">
        <v>220</v>
      </c>
      <c r="C30" s="15" t="s">
        <v>485</v>
      </c>
      <c r="D30" s="15" t="s">
        <v>228</v>
      </c>
      <c r="E30" s="15" t="s">
        <v>387</v>
      </c>
      <c r="F30" s="15" t="s">
        <v>215</v>
      </c>
      <c r="G30" s="15" t="s">
        <v>391</v>
      </c>
      <c r="H30" s="15" t="s">
        <v>179</v>
      </c>
      <c r="I30" s="15" t="s">
        <v>216</v>
      </c>
      <c r="J30" s="15" t="s">
        <v>34</v>
      </c>
      <c r="K30" s="15" t="s">
        <v>60</v>
      </c>
      <c r="L30" s="15" t="s">
        <v>866</v>
      </c>
      <c r="M30" s="27">
        <v>43738</v>
      </c>
      <c r="N30" s="27">
        <v>43921</v>
      </c>
      <c r="O30" s="51">
        <v>2020</v>
      </c>
      <c r="P30" s="27">
        <v>43830</v>
      </c>
      <c r="Q30" s="15">
        <v>2200000</v>
      </c>
      <c r="R30" s="15">
        <v>1400000</v>
      </c>
      <c r="S30" s="15" t="s">
        <v>205</v>
      </c>
      <c r="T30" s="15" t="s">
        <v>205</v>
      </c>
      <c r="U30" s="15">
        <v>2020</v>
      </c>
      <c r="V30" s="15">
        <v>463</v>
      </c>
      <c r="W30" s="15" t="s">
        <v>768</v>
      </c>
      <c r="X30" s="24">
        <v>216</v>
      </c>
      <c r="Y30" s="24">
        <v>36</v>
      </c>
      <c r="Z30" s="24">
        <v>42</v>
      </c>
      <c r="AA30" s="24">
        <v>44</v>
      </c>
      <c r="AB30" s="24">
        <v>64</v>
      </c>
      <c r="AC30" s="24">
        <v>64</v>
      </c>
    </row>
    <row r="31" spans="1:29" x14ac:dyDescent="0.25">
      <c r="A31" s="15" t="s">
        <v>220</v>
      </c>
      <c r="B31" s="15" t="s">
        <v>220</v>
      </c>
      <c r="C31" s="15" t="s">
        <v>485</v>
      </c>
      <c r="D31" s="15" t="s">
        <v>228</v>
      </c>
      <c r="E31" s="15" t="s">
        <v>387</v>
      </c>
      <c r="F31" s="15" t="s">
        <v>215</v>
      </c>
      <c r="G31" s="15" t="s">
        <v>391</v>
      </c>
      <c r="H31" s="15" t="s">
        <v>179</v>
      </c>
      <c r="I31" s="15" t="s">
        <v>216</v>
      </c>
      <c r="J31" s="15" t="s">
        <v>34</v>
      </c>
      <c r="K31" s="15" t="s">
        <v>60</v>
      </c>
      <c r="L31" s="15" t="s">
        <v>867</v>
      </c>
      <c r="M31" s="27">
        <v>43738</v>
      </c>
      <c r="N31" s="27">
        <v>43921</v>
      </c>
      <c r="O31" s="51">
        <v>2020</v>
      </c>
      <c r="P31" s="27">
        <v>43830</v>
      </c>
      <c r="Q31" s="15">
        <v>2200000</v>
      </c>
      <c r="R31" s="15">
        <v>1400000</v>
      </c>
      <c r="S31" s="15" t="s">
        <v>205</v>
      </c>
      <c r="T31" s="15" t="s">
        <v>205</v>
      </c>
      <c r="U31" s="15">
        <v>2020</v>
      </c>
      <c r="V31" s="15">
        <v>463</v>
      </c>
      <c r="W31" s="15" t="s">
        <v>768</v>
      </c>
      <c r="X31" s="24">
        <v>180</v>
      </c>
      <c r="Y31" s="24">
        <v>30</v>
      </c>
      <c r="Z31" s="24">
        <v>38</v>
      </c>
      <c r="AA31" s="24">
        <v>38</v>
      </c>
      <c r="AB31" s="24">
        <v>52</v>
      </c>
      <c r="AC31" s="24">
        <v>52</v>
      </c>
    </row>
    <row r="32" spans="1:29" x14ac:dyDescent="0.25">
      <c r="A32" s="15" t="s">
        <v>220</v>
      </c>
      <c r="B32" s="15" t="s">
        <v>220</v>
      </c>
      <c r="C32" s="15" t="s">
        <v>485</v>
      </c>
      <c r="D32" s="15" t="s">
        <v>228</v>
      </c>
      <c r="E32" s="15" t="s">
        <v>387</v>
      </c>
      <c r="F32" s="15" t="s">
        <v>215</v>
      </c>
      <c r="G32" s="15" t="s">
        <v>391</v>
      </c>
      <c r="H32" s="15" t="s">
        <v>179</v>
      </c>
      <c r="I32" s="15" t="s">
        <v>216</v>
      </c>
      <c r="J32" s="15" t="s">
        <v>34</v>
      </c>
      <c r="K32" s="15" t="s">
        <v>60</v>
      </c>
      <c r="L32" s="15" t="s">
        <v>868</v>
      </c>
      <c r="M32" s="27">
        <v>43738</v>
      </c>
      <c r="N32" s="27">
        <v>43921</v>
      </c>
      <c r="O32" s="51">
        <v>2020</v>
      </c>
      <c r="P32" s="27">
        <v>43830</v>
      </c>
      <c r="Q32" s="15">
        <v>2200000</v>
      </c>
      <c r="R32" s="15">
        <v>1400000</v>
      </c>
      <c r="S32" s="15" t="s">
        <v>205</v>
      </c>
      <c r="T32" s="15" t="s">
        <v>205</v>
      </c>
      <c r="U32" s="15">
        <v>2020</v>
      </c>
      <c r="V32" s="15">
        <v>463</v>
      </c>
      <c r="W32" s="15" t="s">
        <v>768</v>
      </c>
      <c r="X32" s="24">
        <v>144</v>
      </c>
      <c r="Y32" s="24">
        <v>24</v>
      </c>
      <c r="Z32" s="24">
        <v>28</v>
      </c>
      <c r="AA32" s="24">
        <v>30</v>
      </c>
      <c r="AB32" s="24">
        <v>42</v>
      </c>
      <c r="AC32" s="24">
        <v>42</v>
      </c>
    </row>
    <row r="33" spans="1:29" x14ac:dyDescent="0.25">
      <c r="A33" s="15" t="s">
        <v>220</v>
      </c>
      <c r="B33" s="15" t="s">
        <v>220</v>
      </c>
      <c r="C33" s="15" t="s">
        <v>485</v>
      </c>
      <c r="D33" s="15" t="s">
        <v>228</v>
      </c>
      <c r="E33" s="15" t="s">
        <v>387</v>
      </c>
      <c r="F33" s="15" t="s">
        <v>215</v>
      </c>
      <c r="G33" s="15" t="s">
        <v>391</v>
      </c>
      <c r="H33" s="15" t="s">
        <v>179</v>
      </c>
      <c r="I33" s="15" t="s">
        <v>216</v>
      </c>
      <c r="J33" s="15" t="s">
        <v>34</v>
      </c>
      <c r="K33" s="15" t="s">
        <v>60</v>
      </c>
      <c r="L33" s="15" t="s">
        <v>869</v>
      </c>
      <c r="M33" s="27">
        <v>43738</v>
      </c>
      <c r="N33" s="27">
        <v>43921</v>
      </c>
      <c r="O33" s="51">
        <v>2020</v>
      </c>
      <c r="P33" s="27">
        <v>43830</v>
      </c>
      <c r="Q33" s="15">
        <v>2200000</v>
      </c>
      <c r="R33" s="15">
        <v>1400000</v>
      </c>
      <c r="S33" s="15" t="s">
        <v>205</v>
      </c>
      <c r="T33" s="15" t="s">
        <v>205</v>
      </c>
      <c r="U33" s="15">
        <v>2020</v>
      </c>
      <c r="V33" s="15">
        <v>463</v>
      </c>
      <c r="W33" s="15" t="s">
        <v>768</v>
      </c>
      <c r="X33" s="24">
        <v>192</v>
      </c>
      <c r="Y33" s="24">
        <v>32</v>
      </c>
      <c r="Z33" s="24">
        <v>40</v>
      </c>
      <c r="AA33" s="24">
        <v>40</v>
      </c>
      <c r="AB33" s="24">
        <v>56</v>
      </c>
      <c r="AC33" s="24">
        <v>56</v>
      </c>
    </row>
    <row r="34" spans="1:29" x14ac:dyDescent="0.25">
      <c r="A34" s="15" t="s">
        <v>220</v>
      </c>
      <c r="B34" s="15" t="s">
        <v>220</v>
      </c>
      <c r="C34" s="15" t="s">
        <v>485</v>
      </c>
      <c r="D34" s="15" t="s">
        <v>228</v>
      </c>
      <c r="E34" s="15" t="s">
        <v>387</v>
      </c>
      <c r="F34" s="15" t="s">
        <v>215</v>
      </c>
      <c r="G34" s="15" t="s">
        <v>391</v>
      </c>
      <c r="H34" s="15" t="s">
        <v>179</v>
      </c>
      <c r="I34" s="15" t="s">
        <v>216</v>
      </c>
      <c r="J34" s="15" t="s">
        <v>34</v>
      </c>
      <c r="K34" s="15" t="s">
        <v>60</v>
      </c>
      <c r="L34" s="15" t="s">
        <v>872</v>
      </c>
      <c r="M34" s="27">
        <v>43738</v>
      </c>
      <c r="N34" s="27">
        <v>43921</v>
      </c>
      <c r="O34" s="51">
        <v>2020</v>
      </c>
      <c r="P34" s="27">
        <v>43830</v>
      </c>
      <c r="Q34" s="15">
        <v>2200000</v>
      </c>
      <c r="R34" s="15">
        <v>1400000</v>
      </c>
      <c r="S34" s="15" t="s">
        <v>205</v>
      </c>
      <c r="T34" s="15" t="s">
        <v>205</v>
      </c>
      <c r="U34" s="15">
        <v>2020</v>
      </c>
      <c r="V34" s="15">
        <v>463</v>
      </c>
      <c r="W34" s="15" t="s">
        <v>768</v>
      </c>
      <c r="X34" s="24">
        <v>30</v>
      </c>
      <c r="Y34" s="24">
        <v>5</v>
      </c>
      <c r="Z34" s="24">
        <v>6</v>
      </c>
      <c r="AA34" s="24">
        <v>6</v>
      </c>
      <c r="AB34" s="24">
        <v>9</v>
      </c>
      <c r="AC34" s="24">
        <v>9</v>
      </c>
    </row>
    <row r="35" spans="1:29" x14ac:dyDescent="0.25">
      <c r="A35" s="15" t="s">
        <v>220</v>
      </c>
      <c r="B35" s="15" t="s">
        <v>220</v>
      </c>
      <c r="C35" s="15" t="s">
        <v>485</v>
      </c>
      <c r="D35" s="15" t="s">
        <v>228</v>
      </c>
      <c r="E35" s="15" t="s">
        <v>387</v>
      </c>
      <c r="F35" s="15" t="s">
        <v>215</v>
      </c>
      <c r="G35" s="15" t="s">
        <v>391</v>
      </c>
      <c r="H35" s="15" t="s">
        <v>179</v>
      </c>
      <c r="I35" s="15" t="s">
        <v>216</v>
      </c>
      <c r="J35" s="15" t="s">
        <v>34</v>
      </c>
      <c r="K35" s="15" t="s">
        <v>141</v>
      </c>
      <c r="L35" s="15" t="s">
        <v>873</v>
      </c>
      <c r="M35" s="27">
        <v>43738</v>
      </c>
      <c r="N35" s="27">
        <v>43951</v>
      </c>
      <c r="O35" s="51">
        <v>2020</v>
      </c>
      <c r="P35" s="27">
        <v>43830</v>
      </c>
      <c r="Q35" s="15">
        <v>2200000</v>
      </c>
      <c r="R35" s="15">
        <v>1400000</v>
      </c>
      <c r="S35" s="15" t="s">
        <v>205</v>
      </c>
      <c r="T35" s="15" t="s">
        <v>205</v>
      </c>
      <c r="U35" s="15">
        <v>2020</v>
      </c>
      <c r="V35" s="15">
        <v>463</v>
      </c>
      <c r="W35" s="15" t="s">
        <v>768</v>
      </c>
      <c r="X35" s="24">
        <v>720</v>
      </c>
      <c r="Y35" s="24">
        <v>120</v>
      </c>
      <c r="Z35" s="24">
        <v>142</v>
      </c>
      <c r="AA35" s="24">
        <v>146</v>
      </c>
      <c r="AB35" s="24">
        <v>212</v>
      </c>
      <c r="AC35" s="24">
        <v>212</v>
      </c>
    </row>
    <row r="36" spans="1:29" x14ac:dyDescent="0.25">
      <c r="A36" s="15" t="s">
        <v>220</v>
      </c>
      <c r="B36" s="15" t="s">
        <v>220</v>
      </c>
      <c r="C36" s="15" t="s">
        <v>485</v>
      </c>
      <c r="D36" s="15" t="s">
        <v>222</v>
      </c>
      <c r="E36" s="15" t="s">
        <v>195</v>
      </c>
      <c r="F36" s="15" t="s">
        <v>215</v>
      </c>
      <c r="G36" s="15" t="s">
        <v>390</v>
      </c>
      <c r="H36" s="15" t="s">
        <v>179</v>
      </c>
      <c r="I36" s="15" t="s">
        <v>216</v>
      </c>
      <c r="J36" s="15" t="s">
        <v>34</v>
      </c>
      <c r="K36" s="15" t="s">
        <v>140</v>
      </c>
      <c r="L36" s="15" t="s">
        <v>351</v>
      </c>
      <c r="M36" s="27">
        <v>43616</v>
      </c>
      <c r="N36" s="27">
        <v>43616</v>
      </c>
      <c r="O36" s="51">
        <v>2019</v>
      </c>
      <c r="P36" s="27">
        <v>43830</v>
      </c>
      <c r="Q36" s="15">
        <v>2300000</v>
      </c>
      <c r="R36" s="15">
        <v>1600000</v>
      </c>
      <c r="S36" s="15" t="s">
        <v>678</v>
      </c>
      <c r="T36" s="15" t="s">
        <v>678</v>
      </c>
      <c r="U36" s="15">
        <v>2019</v>
      </c>
      <c r="V36" s="15">
        <v>2</v>
      </c>
      <c r="W36" s="15" t="s">
        <v>768</v>
      </c>
      <c r="X36" s="24">
        <v>1800</v>
      </c>
      <c r="Y36" s="24">
        <v>300</v>
      </c>
      <c r="Z36" s="24">
        <v>375</v>
      </c>
      <c r="AA36" s="24">
        <v>363</v>
      </c>
      <c r="AB36" s="24">
        <v>537</v>
      </c>
      <c r="AC36" s="24">
        <v>537</v>
      </c>
    </row>
    <row r="37" spans="1:29" x14ac:dyDescent="0.25">
      <c r="A37" s="15" t="s">
        <v>220</v>
      </c>
      <c r="B37" s="15" t="s">
        <v>220</v>
      </c>
      <c r="C37" s="15" t="s">
        <v>483</v>
      </c>
      <c r="D37" s="15" t="s">
        <v>228</v>
      </c>
      <c r="E37" s="15" t="s">
        <v>195</v>
      </c>
      <c r="F37" s="15" t="s">
        <v>215</v>
      </c>
      <c r="G37" s="15" t="s">
        <v>392</v>
      </c>
      <c r="H37" s="15" t="s">
        <v>179</v>
      </c>
      <c r="I37" s="15" t="s">
        <v>469</v>
      </c>
      <c r="J37" s="15" t="s">
        <v>34</v>
      </c>
      <c r="K37" s="15" t="s">
        <v>60</v>
      </c>
      <c r="L37" s="15" t="s">
        <v>351</v>
      </c>
      <c r="M37" s="27">
        <v>43524</v>
      </c>
      <c r="N37" s="27">
        <v>43677</v>
      </c>
      <c r="O37" s="51">
        <v>2019</v>
      </c>
      <c r="P37" s="27">
        <v>43830</v>
      </c>
      <c r="Q37" s="15">
        <v>2300000</v>
      </c>
      <c r="R37" s="15">
        <v>1600000</v>
      </c>
      <c r="S37" s="15" t="s">
        <v>678</v>
      </c>
      <c r="T37" s="15" t="s">
        <v>678</v>
      </c>
      <c r="U37" s="15">
        <v>2019</v>
      </c>
      <c r="V37" s="15">
        <v>30</v>
      </c>
      <c r="W37" s="15" t="s">
        <v>769</v>
      </c>
      <c r="X37" s="24">
        <v>2100</v>
      </c>
      <c r="Y37" s="24">
        <v>350</v>
      </c>
      <c r="Z37" s="24">
        <v>437</v>
      </c>
      <c r="AA37" s="24">
        <v>424</v>
      </c>
      <c r="AB37" s="24">
        <v>626</v>
      </c>
      <c r="AC37" s="24">
        <v>626</v>
      </c>
    </row>
    <row r="38" spans="1:29" x14ac:dyDescent="0.25">
      <c r="A38" s="15" t="s">
        <v>220</v>
      </c>
      <c r="B38" s="15" t="s">
        <v>220</v>
      </c>
      <c r="C38" s="15" t="s">
        <v>483</v>
      </c>
      <c r="D38" s="15" t="s">
        <v>228</v>
      </c>
      <c r="E38" s="15" t="s">
        <v>195</v>
      </c>
      <c r="F38" s="15" t="s">
        <v>215</v>
      </c>
      <c r="G38" s="15" t="s">
        <v>392</v>
      </c>
      <c r="H38" s="15" t="s">
        <v>179</v>
      </c>
      <c r="I38" s="15" t="s">
        <v>469</v>
      </c>
      <c r="J38" s="15" t="s">
        <v>34</v>
      </c>
      <c r="K38" s="15" t="s">
        <v>60</v>
      </c>
      <c r="L38" s="15" t="s">
        <v>351</v>
      </c>
      <c r="M38" s="27">
        <v>43524</v>
      </c>
      <c r="N38" s="27">
        <v>43677</v>
      </c>
      <c r="O38" s="51">
        <v>2019</v>
      </c>
      <c r="P38" s="27">
        <v>43830</v>
      </c>
      <c r="Q38" s="15">
        <v>2300000</v>
      </c>
      <c r="R38" s="15">
        <v>1600000</v>
      </c>
      <c r="S38" s="15" t="s">
        <v>678</v>
      </c>
      <c r="T38" s="15" t="s">
        <v>678</v>
      </c>
      <c r="U38" s="15">
        <v>2019</v>
      </c>
      <c r="V38" s="15">
        <v>31</v>
      </c>
      <c r="W38" s="15" t="s">
        <v>769</v>
      </c>
      <c r="X38" s="24">
        <v>150</v>
      </c>
      <c r="Y38" s="24">
        <v>25</v>
      </c>
      <c r="Z38" s="24">
        <v>31</v>
      </c>
      <c r="AA38" s="24">
        <v>30</v>
      </c>
      <c r="AB38" s="24">
        <v>45</v>
      </c>
      <c r="AC38" s="24">
        <v>45</v>
      </c>
    </row>
    <row r="39" spans="1:29" x14ac:dyDescent="0.25">
      <c r="A39" s="15" t="s">
        <v>220</v>
      </c>
      <c r="B39" s="15" t="s">
        <v>220</v>
      </c>
      <c r="C39" s="15" t="s">
        <v>483</v>
      </c>
      <c r="D39" s="15" t="s">
        <v>228</v>
      </c>
      <c r="E39" s="15" t="s">
        <v>195</v>
      </c>
      <c r="F39" s="15" t="s">
        <v>215</v>
      </c>
      <c r="G39" s="15" t="s">
        <v>390</v>
      </c>
      <c r="H39" s="15" t="s">
        <v>179</v>
      </c>
      <c r="I39" s="15" t="s">
        <v>216</v>
      </c>
      <c r="J39" s="15" t="s">
        <v>83</v>
      </c>
      <c r="K39" s="15" t="s">
        <v>84</v>
      </c>
      <c r="L39" s="15" t="s">
        <v>883</v>
      </c>
      <c r="M39" s="27">
        <v>43738</v>
      </c>
      <c r="N39" s="27">
        <v>43921</v>
      </c>
      <c r="O39" s="51">
        <v>2020</v>
      </c>
      <c r="P39" s="27">
        <v>43830</v>
      </c>
      <c r="Q39" s="15">
        <v>2200000</v>
      </c>
      <c r="R39" s="15">
        <v>1400000</v>
      </c>
      <c r="S39" s="15" t="s">
        <v>918</v>
      </c>
      <c r="T39" s="15" t="s">
        <v>205</v>
      </c>
      <c r="U39" s="15">
        <v>2020</v>
      </c>
      <c r="V39" s="15">
        <v>463</v>
      </c>
      <c r="W39" s="15" t="s">
        <v>769</v>
      </c>
      <c r="X39" s="24">
        <v>600</v>
      </c>
      <c r="Y39" s="24">
        <v>100</v>
      </c>
      <c r="Z39" s="24">
        <v>90</v>
      </c>
      <c r="AA39" s="24">
        <v>120</v>
      </c>
      <c r="AB39" s="24">
        <v>180</v>
      </c>
      <c r="AC39" s="24">
        <v>180</v>
      </c>
    </row>
    <row r="40" spans="1:29" x14ac:dyDescent="0.25">
      <c r="A40" s="15" t="s">
        <v>220</v>
      </c>
      <c r="B40" s="15" t="s">
        <v>220</v>
      </c>
      <c r="C40" s="15" t="s">
        <v>483</v>
      </c>
      <c r="D40" s="15" t="s">
        <v>228</v>
      </c>
      <c r="E40" s="15" t="s">
        <v>195</v>
      </c>
      <c r="F40" s="15" t="s">
        <v>215</v>
      </c>
      <c r="G40" s="15" t="s">
        <v>390</v>
      </c>
      <c r="H40" s="15" t="s">
        <v>179</v>
      </c>
      <c r="I40" s="15" t="s">
        <v>216</v>
      </c>
      <c r="J40" s="15" t="s">
        <v>83</v>
      </c>
      <c r="K40" s="15" t="s">
        <v>84</v>
      </c>
      <c r="L40" s="15" t="s">
        <v>154</v>
      </c>
      <c r="M40" s="27">
        <v>43738</v>
      </c>
      <c r="N40" s="27">
        <v>43921</v>
      </c>
      <c r="O40" s="51">
        <v>2020</v>
      </c>
      <c r="P40" s="27">
        <v>43830</v>
      </c>
      <c r="Q40" s="15">
        <v>2200000</v>
      </c>
      <c r="R40" s="15">
        <v>1400000</v>
      </c>
      <c r="S40" s="15" t="s">
        <v>918</v>
      </c>
      <c r="T40" s="15" t="s">
        <v>205</v>
      </c>
      <c r="U40" s="15">
        <v>2020</v>
      </c>
      <c r="V40" s="15">
        <v>463</v>
      </c>
      <c r="W40" s="15" t="s">
        <v>769</v>
      </c>
      <c r="X40" s="24">
        <v>240</v>
      </c>
      <c r="Y40" s="24">
        <v>40</v>
      </c>
      <c r="Z40" s="24">
        <v>36</v>
      </c>
      <c r="AA40" s="24">
        <v>48</v>
      </c>
      <c r="AB40" s="24">
        <v>72</v>
      </c>
      <c r="AC40" s="24">
        <v>72</v>
      </c>
    </row>
    <row r="41" spans="1:29" x14ac:dyDescent="0.25">
      <c r="A41" s="15" t="s">
        <v>220</v>
      </c>
      <c r="B41" s="15" t="s">
        <v>220</v>
      </c>
      <c r="C41" s="15" t="s">
        <v>483</v>
      </c>
      <c r="D41" s="15" t="s">
        <v>228</v>
      </c>
      <c r="E41" s="15" t="s">
        <v>195</v>
      </c>
      <c r="F41" s="15" t="s">
        <v>215</v>
      </c>
      <c r="G41" s="15" t="s">
        <v>390</v>
      </c>
      <c r="H41" s="15" t="s">
        <v>179</v>
      </c>
      <c r="I41" s="15" t="s">
        <v>216</v>
      </c>
      <c r="J41" s="15" t="s">
        <v>83</v>
      </c>
      <c r="K41" s="15" t="s">
        <v>84</v>
      </c>
      <c r="L41" s="15" t="s">
        <v>885</v>
      </c>
      <c r="M41" s="27">
        <v>43738</v>
      </c>
      <c r="N41" s="27">
        <v>43921</v>
      </c>
      <c r="O41" s="51">
        <v>2020</v>
      </c>
      <c r="P41" s="27">
        <v>43830</v>
      </c>
      <c r="Q41" s="15">
        <v>2200000</v>
      </c>
      <c r="R41" s="15">
        <v>1400000</v>
      </c>
      <c r="S41" s="15" t="s">
        <v>918</v>
      </c>
      <c r="T41" s="15" t="s">
        <v>205</v>
      </c>
      <c r="U41" s="15">
        <v>2020</v>
      </c>
      <c r="V41" s="15">
        <v>463</v>
      </c>
      <c r="W41" s="15" t="s">
        <v>769</v>
      </c>
      <c r="X41" s="24">
        <v>900</v>
      </c>
      <c r="Y41" s="24">
        <v>150</v>
      </c>
      <c r="Z41" s="24">
        <v>138</v>
      </c>
      <c r="AA41" s="24">
        <v>178</v>
      </c>
      <c r="AB41" s="24">
        <v>270</v>
      </c>
      <c r="AC41" s="24">
        <v>270</v>
      </c>
    </row>
    <row r="42" spans="1:29" x14ac:dyDescent="0.25">
      <c r="A42" s="15" t="s">
        <v>220</v>
      </c>
      <c r="B42" s="15" t="s">
        <v>220</v>
      </c>
      <c r="C42" s="15" t="s">
        <v>483</v>
      </c>
      <c r="D42" s="15" t="s">
        <v>228</v>
      </c>
      <c r="E42" s="15" t="s">
        <v>195</v>
      </c>
      <c r="F42" s="15" t="s">
        <v>215</v>
      </c>
      <c r="G42" s="15" t="s">
        <v>390</v>
      </c>
      <c r="H42" s="15" t="s">
        <v>179</v>
      </c>
      <c r="I42" s="15" t="s">
        <v>216</v>
      </c>
      <c r="J42" s="15" t="s">
        <v>83</v>
      </c>
      <c r="K42" s="15" t="s">
        <v>84</v>
      </c>
      <c r="L42" s="15" t="s">
        <v>241</v>
      </c>
      <c r="M42" s="27">
        <v>43738</v>
      </c>
      <c r="N42" s="27">
        <v>43921</v>
      </c>
      <c r="O42" s="51">
        <v>2020</v>
      </c>
      <c r="P42" s="27">
        <v>43830</v>
      </c>
      <c r="Q42" s="15">
        <v>2200000</v>
      </c>
      <c r="R42" s="15">
        <v>1400000</v>
      </c>
      <c r="S42" s="15" t="s">
        <v>918</v>
      </c>
      <c r="T42" s="15" t="s">
        <v>205</v>
      </c>
      <c r="U42" s="15">
        <v>2020</v>
      </c>
      <c r="V42" s="15">
        <v>463</v>
      </c>
      <c r="W42" s="15" t="s">
        <v>769</v>
      </c>
      <c r="X42" s="24">
        <v>840</v>
      </c>
      <c r="Y42" s="24">
        <v>140</v>
      </c>
      <c r="Z42" s="24">
        <v>126</v>
      </c>
      <c r="AA42" s="24">
        <v>168</v>
      </c>
      <c r="AB42" s="24">
        <v>252</v>
      </c>
      <c r="AC42" s="24">
        <v>252</v>
      </c>
    </row>
    <row r="43" spans="1:29" x14ac:dyDescent="0.25">
      <c r="A43" s="15" t="s">
        <v>220</v>
      </c>
      <c r="B43" s="15" t="s">
        <v>220</v>
      </c>
      <c r="C43" s="15" t="s">
        <v>483</v>
      </c>
      <c r="D43" s="15" t="s">
        <v>228</v>
      </c>
      <c r="E43" s="15" t="s">
        <v>195</v>
      </c>
      <c r="F43" s="15" t="s">
        <v>215</v>
      </c>
      <c r="G43" s="15" t="s">
        <v>390</v>
      </c>
      <c r="H43" s="15" t="s">
        <v>179</v>
      </c>
      <c r="I43" s="15" t="s">
        <v>216</v>
      </c>
      <c r="J43" s="15" t="s">
        <v>83</v>
      </c>
      <c r="K43" s="15" t="s">
        <v>84</v>
      </c>
      <c r="L43" s="15" t="s">
        <v>886</v>
      </c>
      <c r="M43" s="27">
        <v>43738</v>
      </c>
      <c r="N43" s="27">
        <v>43921</v>
      </c>
      <c r="O43" s="51">
        <v>2020</v>
      </c>
      <c r="P43" s="27">
        <v>43830</v>
      </c>
      <c r="Q43" s="15">
        <v>2200000</v>
      </c>
      <c r="R43" s="15">
        <v>1400000</v>
      </c>
      <c r="S43" s="15" t="s">
        <v>918</v>
      </c>
      <c r="T43" s="15" t="s">
        <v>205</v>
      </c>
      <c r="U43" s="15">
        <v>2020</v>
      </c>
      <c r="V43" s="15">
        <v>463</v>
      </c>
      <c r="W43" s="15" t="s">
        <v>769</v>
      </c>
      <c r="X43" s="24">
        <v>450</v>
      </c>
      <c r="Y43" s="24">
        <v>75</v>
      </c>
      <c r="Z43" s="24">
        <v>69</v>
      </c>
      <c r="AA43" s="24">
        <v>89</v>
      </c>
      <c r="AB43" s="24">
        <v>135</v>
      </c>
      <c r="AC43" s="24">
        <v>135</v>
      </c>
    </row>
    <row r="44" spans="1:29" x14ac:dyDescent="0.25">
      <c r="A44" s="15" t="s">
        <v>220</v>
      </c>
      <c r="B44" s="15" t="s">
        <v>220</v>
      </c>
      <c r="C44" s="15" t="s">
        <v>483</v>
      </c>
      <c r="D44" s="15" t="s">
        <v>228</v>
      </c>
      <c r="E44" s="15" t="s">
        <v>195</v>
      </c>
      <c r="F44" s="15" t="s">
        <v>215</v>
      </c>
      <c r="G44" s="15" t="s">
        <v>390</v>
      </c>
      <c r="H44" s="15" t="s">
        <v>179</v>
      </c>
      <c r="I44" s="15" t="s">
        <v>216</v>
      </c>
      <c r="J44" s="15" t="s">
        <v>83</v>
      </c>
      <c r="K44" s="15" t="s">
        <v>84</v>
      </c>
      <c r="L44" s="15" t="s">
        <v>887</v>
      </c>
      <c r="M44" s="27">
        <v>43738</v>
      </c>
      <c r="N44" s="27">
        <v>43921</v>
      </c>
      <c r="O44" s="51">
        <v>2020</v>
      </c>
      <c r="P44" s="27">
        <v>43830</v>
      </c>
      <c r="Q44" s="15">
        <v>2200000</v>
      </c>
      <c r="R44" s="15">
        <v>1400000</v>
      </c>
      <c r="S44" s="15" t="s">
        <v>918</v>
      </c>
      <c r="T44" s="15" t="s">
        <v>205</v>
      </c>
      <c r="U44" s="15">
        <v>2020</v>
      </c>
      <c r="V44" s="15">
        <v>463</v>
      </c>
      <c r="W44" s="15" t="s">
        <v>769</v>
      </c>
      <c r="X44" s="24">
        <v>780</v>
      </c>
      <c r="Y44" s="24">
        <v>130</v>
      </c>
      <c r="Z44" s="24">
        <v>118</v>
      </c>
      <c r="AA44" s="24">
        <v>156</v>
      </c>
      <c r="AB44" s="24">
        <v>234</v>
      </c>
      <c r="AC44" s="24">
        <v>234</v>
      </c>
    </row>
    <row r="45" spans="1:29" x14ac:dyDescent="0.25">
      <c r="A45" s="15" t="s">
        <v>220</v>
      </c>
      <c r="B45" s="15" t="s">
        <v>220</v>
      </c>
      <c r="C45" s="15" t="s">
        <v>483</v>
      </c>
      <c r="D45" s="15" t="s">
        <v>228</v>
      </c>
      <c r="E45" s="15" t="s">
        <v>195</v>
      </c>
      <c r="F45" s="15" t="s">
        <v>215</v>
      </c>
      <c r="G45" s="15" t="s">
        <v>390</v>
      </c>
      <c r="H45" s="15" t="s">
        <v>179</v>
      </c>
      <c r="I45" s="15" t="s">
        <v>216</v>
      </c>
      <c r="J45" s="15" t="s">
        <v>83</v>
      </c>
      <c r="K45" s="15" t="s">
        <v>84</v>
      </c>
      <c r="L45" s="15" t="s">
        <v>888</v>
      </c>
      <c r="M45" s="27">
        <v>43738</v>
      </c>
      <c r="N45" s="27">
        <v>43921</v>
      </c>
      <c r="O45" s="51">
        <v>2020</v>
      </c>
      <c r="P45" s="27">
        <v>43830</v>
      </c>
      <c r="Q45" s="15">
        <v>2200000</v>
      </c>
      <c r="R45" s="15">
        <v>1400000</v>
      </c>
      <c r="S45" s="15" t="s">
        <v>918</v>
      </c>
      <c r="T45" s="15" t="s">
        <v>205</v>
      </c>
      <c r="U45" s="15">
        <v>2020</v>
      </c>
      <c r="V45" s="15">
        <v>463</v>
      </c>
      <c r="W45" s="15" t="s">
        <v>769</v>
      </c>
      <c r="X45" s="24">
        <v>540</v>
      </c>
      <c r="Y45" s="24">
        <v>90</v>
      </c>
      <c r="Z45" s="24">
        <v>82</v>
      </c>
      <c r="AA45" s="24">
        <v>108</v>
      </c>
      <c r="AB45" s="24">
        <v>162</v>
      </c>
      <c r="AC45" s="24">
        <v>162</v>
      </c>
    </row>
    <row r="46" spans="1:29" x14ac:dyDescent="0.25">
      <c r="A46" s="15" t="s">
        <v>220</v>
      </c>
      <c r="B46" s="15" t="s">
        <v>220</v>
      </c>
      <c r="C46" s="15" t="s">
        <v>483</v>
      </c>
      <c r="D46" s="15" t="s">
        <v>228</v>
      </c>
      <c r="E46" s="15" t="s">
        <v>195</v>
      </c>
      <c r="F46" s="15" t="s">
        <v>215</v>
      </c>
      <c r="G46" s="15" t="s">
        <v>390</v>
      </c>
      <c r="H46" s="15" t="s">
        <v>179</v>
      </c>
      <c r="I46" s="15" t="s">
        <v>216</v>
      </c>
      <c r="J46" s="15" t="s">
        <v>83</v>
      </c>
      <c r="K46" s="15" t="s">
        <v>84</v>
      </c>
      <c r="L46" s="15" t="s">
        <v>889</v>
      </c>
      <c r="M46" s="27">
        <v>43738</v>
      </c>
      <c r="N46" s="27">
        <v>43921</v>
      </c>
      <c r="O46" s="51">
        <v>2020</v>
      </c>
      <c r="P46" s="27">
        <v>43830</v>
      </c>
      <c r="Q46" s="15">
        <v>2200000</v>
      </c>
      <c r="R46" s="15">
        <v>1400000</v>
      </c>
      <c r="S46" s="15" t="s">
        <v>918</v>
      </c>
      <c r="T46" s="15" t="s">
        <v>205</v>
      </c>
      <c r="U46" s="15">
        <v>2020</v>
      </c>
      <c r="V46" s="15">
        <v>463</v>
      </c>
      <c r="W46" s="15" t="s">
        <v>769</v>
      </c>
      <c r="X46" s="24">
        <v>450</v>
      </c>
      <c r="Y46" s="24">
        <v>75</v>
      </c>
      <c r="Z46" s="24">
        <v>69</v>
      </c>
      <c r="AA46" s="24">
        <v>89</v>
      </c>
      <c r="AB46" s="24">
        <v>135</v>
      </c>
      <c r="AC46" s="24">
        <v>135</v>
      </c>
    </row>
    <row r="47" spans="1:29" x14ac:dyDescent="0.25">
      <c r="A47" s="15" t="s">
        <v>220</v>
      </c>
      <c r="B47" s="15" t="s">
        <v>220</v>
      </c>
      <c r="C47" s="15" t="s">
        <v>483</v>
      </c>
      <c r="D47" s="15" t="s">
        <v>228</v>
      </c>
      <c r="E47" s="15" t="s">
        <v>195</v>
      </c>
      <c r="F47" s="15" t="s">
        <v>215</v>
      </c>
      <c r="G47" s="15" t="s">
        <v>390</v>
      </c>
      <c r="H47" s="15" t="s">
        <v>179</v>
      </c>
      <c r="I47" s="15" t="s">
        <v>216</v>
      </c>
      <c r="J47" s="15" t="s">
        <v>83</v>
      </c>
      <c r="K47" s="15" t="s">
        <v>84</v>
      </c>
      <c r="L47" s="15" t="s">
        <v>890</v>
      </c>
      <c r="M47" s="27">
        <v>43738</v>
      </c>
      <c r="N47" s="27">
        <v>43921</v>
      </c>
      <c r="O47" s="51">
        <v>2020</v>
      </c>
      <c r="P47" s="27">
        <v>43830</v>
      </c>
      <c r="Q47" s="15">
        <v>2200000</v>
      </c>
      <c r="R47" s="15">
        <v>1400000</v>
      </c>
      <c r="S47" s="15" t="s">
        <v>918</v>
      </c>
      <c r="T47" s="15" t="s">
        <v>205</v>
      </c>
      <c r="U47" s="15">
        <v>2020</v>
      </c>
      <c r="V47" s="15">
        <v>463</v>
      </c>
      <c r="W47" s="15" t="s">
        <v>769</v>
      </c>
      <c r="X47" s="24">
        <v>720</v>
      </c>
      <c r="Y47" s="24">
        <v>120</v>
      </c>
      <c r="Z47" s="24">
        <v>108</v>
      </c>
      <c r="AA47" s="24">
        <v>144</v>
      </c>
      <c r="AB47" s="24">
        <v>216</v>
      </c>
      <c r="AC47" s="24">
        <v>216</v>
      </c>
    </row>
    <row r="48" spans="1:29" x14ac:dyDescent="0.25">
      <c r="A48" s="15" t="s">
        <v>220</v>
      </c>
      <c r="B48" s="15" t="s">
        <v>220</v>
      </c>
      <c r="C48" s="15" t="s">
        <v>483</v>
      </c>
      <c r="D48" s="15" t="s">
        <v>228</v>
      </c>
      <c r="E48" s="15" t="s">
        <v>195</v>
      </c>
      <c r="F48" s="15" t="s">
        <v>215</v>
      </c>
      <c r="G48" s="15" t="s">
        <v>390</v>
      </c>
      <c r="H48" s="15" t="s">
        <v>179</v>
      </c>
      <c r="I48" s="15" t="s">
        <v>216</v>
      </c>
      <c r="J48" s="15" t="s">
        <v>83</v>
      </c>
      <c r="K48" s="15" t="s">
        <v>84</v>
      </c>
      <c r="L48" s="15" t="s">
        <v>891</v>
      </c>
      <c r="M48" s="27">
        <v>43738</v>
      </c>
      <c r="N48" s="27">
        <v>43921</v>
      </c>
      <c r="O48" s="51">
        <v>2020</v>
      </c>
      <c r="P48" s="27">
        <v>43830</v>
      </c>
      <c r="Q48" s="15">
        <v>2200000</v>
      </c>
      <c r="R48" s="15">
        <v>1400000</v>
      </c>
      <c r="S48" s="15" t="s">
        <v>918</v>
      </c>
      <c r="T48" s="15" t="s">
        <v>205</v>
      </c>
      <c r="U48" s="15">
        <v>2020</v>
      </c>
      <c r="V48" s="15">
        <v>463</v>
      </c>
      <c r="W48" s="15" t="s">
        <v>769</v>
      </c>
      <c r="X48" s="24">
        <v>480</v>
      </c>
      <c r="Y48" s="24">
        <v>80</v>
      </c>
      <c r="Z48" s="24">
        <v>72</v>
      </c>
      <c r="AA48" s="24">
        <v>96</v>
      </c>
      <c r="AB48" s="24">
        <v>144</v>
      </c>
      <c r="AC48" s="24">
        <v>144</v>
      </c>
    </row>
    <row r="49" spans="1:29" x14ac:dyDescent="0.25">
      <c r="A49" s="15" t="s">
        <v>220</v>
      </c>
      <c r="B49" s="15" t="s">
        <v>220</v>
      </c>
      <c r="C49" s="15" t="s">
        <v>483</v>
      </c>
      <c r="D49" s="15" t="s">
        <v>228</v>
      </c>
      <c r="E49" s="15" t="s">
        <v>195</v>
      </c>
      <c r="F49" s="15" t="s">
        <v>215</v>
      </c>
      <c r="G49" s="15" t="s">
        <v>390</v>
      </c>
      <c r="H49" s="15" t="s">
        <v>179</v>
      </c>
      <c r="I49" s="15" t="s">
        <v>216</v>
      </c>
      <c r="J49" s="15" t="s">
        <v>83</v>
      </c>
      <c r="K49" s="15" t="s">
        <v>84</v>
      </c>
      <c r="L49" s="15" t="s">
        <v>892</v>
      </c>
      <c r="M49" s="27">
        <v>43738</v>
      </c>
      <c r="N49" s="27">
        <v>43921</v>
      </c>
      <c r="O49" s="51">
        <v>2020</v>
      </c>
      <c r="P49" s="27">
        <v>43830</v>
      </c>
      <c r="Q49" s="15">
        <v>2200000</v>
      </c>
      <c r="R49" s="15">
        <v>1400000</v>
      </c>
      <c r="S49" s="15" t="s">
        <v>918</v>
      </c>
      <c r="T49" s="15" t="s">
        <v>205</v>
      </c>
      <c r="U49" s="15">
        <v>2020</v>
      </c>
      <c r="V49" s="15">
        <v>463</v>
      </c>
      <c r="W49" s="15" t="s">
        <v>769</v>
      </c>
      <c r="X49" s="24">
        <v>360</v>
      </c>
      <c r="Y49" s="24">
        <v>60</v>
      </c>
      <c r="Z49" s="24">
        <v>54</v>
      </c>
      <c r="AA49" s="24">
        <v>72</v>
      </c>
      <c r="AB49" s="24">
        <v>108</v>
      </c>
      <c r="AC49" s="24">
        <v>108</v>
      </c>
    </row>
    <row r="50" spans="1:29" x14ac:dyDescent="0.25">
      <c r="A50" s="15" t="s">
        <v>220</v>
      </c>
      <c r="B50" s="15" t="s">
        <v>220</v>
      </c>
      <c r="C50" s="15" t="s">
        <v>483</v>
      </c>
      <c r="D50" s="15" t="s">
        <v>228</v>
      </c>
      <c r="E50" s="15" t="s">
        <v>195</v>
      </c>
      <c r="F50" s="15" t="s">
        <v>215</v>
      </c>
      <c r="G50" s="15" t="s">
        <v>390</v>
      </c>
      <c r="H50" s="15" t="s">
        <v>179</v>
      </c>
      <c r="I50" s="15" t="s">
        <v>216</v>
      </c>
      <c r="J50" s="15" t="s">
        <v>83</v>
      </c>
      <c r="K50" s="15" t="s">
        <v>84</v>
      </c>
      <c r="L50" s="15" t="s">
        <v>893</v>
      </c>
      <c r="M50" s="27">
        <v>43738</v>
      </c>
      <c r="N50" s="27">
        <v>43921</v>
      </c>
      <c r="O50" s="51">
        <v>2020</v>
      </c>
      <c r="P50" s="27">
        <v>43830</v>
      </c>
      <c r="Q50" s="15">
        <v>2200000</v>
      </c>
      <c r="R50" s="15">
        <v>1400000</v>
      </c>
      <c r="S50" s="15" t="s">
        <v>918</v>
      </c>
      <c r="T50" s="15" t="s">
        <v>205</v>
      </c>
      <c r="U50" s="15">
        <v>2020</v>
      </c>
      <c r="V50" s="15">
        <v>463</v>
      </c>
      <c r="W50" s="15" t="s">
        <v>769</v>
      </c>
      <c r="X50" s="24">
        <v>330</v>
      </c>
      <c r="Y50" s="24">
        <v>55</v>
      </c>
      <c r="Z50" s="24">
        <v>50</v>
      </c>
      <c r="AA50" s="24">
        <v>66</v>
      </c>
      <c r="AB50" s="24">
        <v>99</v>
      </c>
      <c r="AC50" s="24">
        <v>99</v>
      </c>
    </row>
    <row r="51" spans="1:29" x14ac:dyDescent="0.25">
      <c r="A51" s="15" t="s">
        <v>220</v>
      </c>
      <c r="B51" s="15" t="s">
        <v>220</v>
      </c>
      <c r="C51" s="15" t="s">
        <v>483</v>
      </c>
      <c r="D51" s="15" t="s">
        <v>228</v>
      </c>
      <c r="E51" s="15" t="s">
        <v>195</v>
      </c>
      <c r="F51" s="15" t="s">
        <v>215</v>
      </c>
      <c r="G51" s="15" t="s">
        <v>390</v>
      </c>
      <c r="H51" s="15" t="s">
        <v>179</v>
      </c>
      <c r="I51" s="15" t="s">
        <v>216</v>
      </c>
      <c r="J51" s="15" t="s">
        <v>83</v>
      </c>
      <c r="K51" s="15" t="s">
        <v>84</v>
      </c>
      <c r="L51" s="15" t="s">
        <v>894</v>
      </c>
      <c r="M51" s="27">
        <v>43738</v>
      </c>
      <c r="N51" s="27">
        <v>43921</v>
      </c>
      <c r="O51" s="51">
        <v>2020</v>
      </c>
      <c r="P51" s="27">
        <v>43830</v>
      </c>
      <c r="Q51" s="15">
        <v>2200000</v>
      </c>
      <c r="R51" s="15">
        <v>1400000</v>
      </c>
      <c r="S51" s="15" t="s">
        <v>918</v>
      </c>
      <c r="T51" s="15" t="s">
        <v>205</v>
      </c>
      <c r="U51" s="15">
        <v>2020</v>
      </c>
      <c r="V51" s="15">
        <v>463</v>
      </c>
      <c r="W51" s="15" t="s">
        <v>769</v>
      </c>
      <c r="X51" s="24">
        <v>480</v>
      </c>
      <c r="Y51" s="24">
        <v>80</v>
      </c>
      <c r="Z51" s="24">
        <v>72</v>
      </c>
      <c r="AA51" s="24">
        <v>96</v>
      </c>
      <c r="AB51" s="24">
        <v>144</v>
      </c>
      <c r="AC51" s="24">
        <v>144</v>
      </c>
    </row>
    <row r="52" spans="1:29" x14ac:dyDescent="0.25">
      <c r="A52" s="15" t="s">
        <v>220</v>
      </c>
      <c r="B52" s="15" t="s">
        <v>220</v>
      </c>
      <c r="C52" s="15" t="s">
        <v>483</v>
      </c>
      <c r="D52" s="15" t="s">
        <v>228</v>
      </c>
      <c r="E52" s="15" t="s">
        <v>195</v>
      </c>
      <c r="F52" s="15" t="s">
        <v>215</v>
      </c>
      <c r="G52" s="15" t="s">
        <v>390</v>
      </c>
      <c r="H52" s="15" t="s">
        <v>179</v>
      </c>
      <c r="I52" s="15" t="s">
        <v>216</v>
      </c>
      <c r="J52" s="15" t="s">
        <v>83</v>
      </c>
      <c r="K52" s="15" t="s">
        <v>84</v>
      </c>
      <c r="L52" s="15" t="s">
        <v>895</v>
      </c>
      <c r="M52" s="27">
        <v>43738</v>
      </c>
      <c r="N52" s="27">
        <v>43921</v>
      </c>
      <c r="O52" s="51">
        <v>2020</v>
      </c>
      <c r="P52" s="27">
        <v>43830</v>
      </c>
      <c r="Q52" s="15">
        <v>2200000</v>
      </c>
      <c r="R52" s="15">
        <v>1400000</v>
      </c>
      <c r="S52" s="15" t="s">
        <v>918</v>
      </c>
      <c r="T52" s="15" t="s">
        <v>205</v>
      </c>
      <c r="U52" s="15">
        <v>2020</v>
      </c>
      <c r="V52" s="15">
        <v>463</v>
      </c>
      <c r="W52" s="15" t="s">
        <v>769</v>
      </c>
      <c r="X52" s="24">
        <v>840</v>
      </c>
      <c r="Y52" s="24">
        <v>140</v>
      </c>
      <c r="Z52" s="24">
        <v>126</v>
      </c>
      <c r="AA52" s="24">
        <v>168</v>
      </c>
      <c r="AB52" s="24">
        <v>252</v>
      </c>
      <c r="AC52" s="24">
        <v>252</v>
      </c>
    </row>
    <row r="53" spans="1:29" x14ac:dyDescent="0.25">
      <c r="A53" s="15" t="s">
        <v>220</v>
      </c>
      <c r="B53" s="15" t="s">
        <v>220</v>
      </c>
      <c r="C53" s="15" t="s">
        <v>483</v>
      </c>
      <c r="D53" s="15" t="s">
        <v>228</v>
      </c>
      <c r="E53" s="15" t="s">
        <v>195</v>
      </c>
      <c r="F53" s="15" t="s">
        <v>215</v>
      </c>
      <c r="G53" s="15" t="s">
        <v>390</v>
      </c>
      <c r="H53" s="15" t="s">
        <v>179</v>
      </c>
      <c r="I53" s="15" t="s">
        <v>216</v>
      </c>
      <c r="J53" s="15" t="s">
        <v>83</v>
      </c>
      <c r="K53" s="15" t="s">
        <v>84</v>
      </c>
      <c r="L53" s="15" t="s">
        <v>897</v>
      </c>
      <c r="M53" s="27">
        <v>43738</v>
      </c>
      <c r="N53" s="27">
        <v>43921</v>
      </c>
      <c r="O53" s="51">
        <v>2020</v>
      </c>
      <c r="P53" s="27">
        <v>43830</v>
      </c>
      <c r="Q53" s="15">
        <v>2200000</v>
      </c>
      <c r="R53" s="15">
        <v>1400000</v>
      </c>
      <c r="S53" s="15" t="s">
        <v>918</v>
      </c>
      <c r="T53" s="15" t="s">
        <v>205</v>
      </c>
      <c r="U53" s="15">
        <v>2020</v>
      </c>
      <c r="V53" s="15">
        <v>463</v>
      </c>
      <c r="W53" s="15" t="s">
        <v>769</v>
      </c>
      <c r="X53" s="24">
        <v>360</v>
      </c>
      <c r="Y53" s="24">
        <v>60</v>
      </c>
      <c r="Z53" s="24">
        <v>54</v>
      </c>
      <c r="AA53" s="24">
        <v>72</v>
      </c>
      <c r="AB53" s="24">
        <v>108</v>
      </c>
      <c r="AC53" s="24">
        <v>108</v>
      </c>
    </row>
    <row r="54" spans="1:29" x14ac:dyDescent="0.25">
      <c r="A54" s="15" t="s">
        <v>220</v>
      </c>
      <c r="B54" s="15" t="s">
        <v>220</v>
      </c>
      <c r="C54" s="15" t="s">
        <v>483</v>
      </c>
      <c r="D54" s="15" t="s">
        <v>228</v>
      </c>
      <c r="E54" s="15" t="s">
        <v>195</v>
      </c>
      <c r="F54" s="15" t="s">
        <v>215</v>
      </c>
      <c r="G54" s="15" t="s">
        <v>390</v>
      </c>
      <c r="H54" s="15" t="s">
        <v>179</v>
      </c>
      <c r="I54" s="15" t="s">
        <v>216</v>
      </c>
      <c r="J54" s="15" t="s">
        <v>83</v>
      </c>
      <c r="K54" s="15" t="s">
        <v>84</v>
      </c>
      <c r="L54" s="15" t="s">
        <v>920</v>
      </c>
      <c r="M54" s="27">
        <v>43738</v>
      </c>
      <c r="N54" s="27">
        <v>43921</v>
      </c>
      <c r="O54" s="51">
        <v>2020</v>
      </c>
      <c r="P54" s="27">
        <v>43830</v>
      </c>
      <c r="Q54" s="15">
        <v>2200000</v>
      </c>
      <c r="R54" s="15">
        <v>1400000</v>
      </c>
      <c r="S54" s="15" t="s">
        <v>918</v>
      </c>
      <c r="T54" s="15" t="s">
        <v>205</v>
      </c>
      <c r="U54" s="15">
        <v>2020</v>
      </c>
      <c r="V54" s="15">
        <v>463</v>
      </c>
      <c r="W54" s="15" t="s">
        <v>769</v>
      </c>
      <c r="X54" s="24">
        <v>540</v>
      </c>
      <c r="Y54" s="24">
        <v>90</v>
      </c>
      <c r="Z54" s="24">
        <v>82</v>
      </c>
      <c r="AA54" s="24">
        <v>108</v>
      </c>
      <c r="AB54" s="24">
        <v>162</v>
      </c>
      <c r="AC54" s="24">
        <v>162</v>
      </c>
    </row>
    <row r="55" spans="1:29" x14ac:dyDescent="0.25">
      <c r="A55" s="15" t="s">
        <v>220</v>
      </c>
      <c r="B55" s="15" t="s">
        <v>220</v>
      </c>
      <c r="C55" s="15" t="s">
        <v>483</v>
      </c>
      <c r="D55" s="15" t="s">
        <v>228</v>
      </c>
      <c r="E55" s="15" t="s">
        <v>195</v>
      </c>
      <c r="F55" s="15" t="s">
        <v>215</v>
      </c>
      <c r="G55" s="15" t="s">
        <v>390</v>
      </c>
      <c r="H55" s="15" t="s">
        <v>179</v>
      </c>
      <c r="I55" s="15" t="s">
        <v>216</v>
      </c>
      <c r="J55" s="15" t="s">
        <v>83</v>
      </c>
      <c r="K55" s="15" t="s">
        <v>84</v>
      </c>
      <c r="L55" s="15" t="s">
        <v>899</v>
      </c>
      <c r="M55" s="27">
        <v>43738</v>
      </c>
      <c r="N55" s="27">
        <v>43921</v>
      </c>
      <c r="O55" s="51">
        <v>2020</v>
      </c>
      <c r="P55" s="27">
        <v>43830</v>
      </c>
      <c r="Q55" s="15">
        <v>2200000</v>
      </c>
      <c r="R55" s="15">
        <v>1400000</v>
      </c>
      <c r="S55" s="15" t="s">
        <v>918</v>
      </c>
      <c r="T55" s="15" t="s">
        <v>205</v>
      </c>
      <c r="U55" s="15">
        <v>2020</v>
      </c>
      <c r="V55" s="15">
        <v>463</v>
      </c>
      <c r="W55" s="15" t="s">
        <v>769</v>
      </c>
      <c r="X55" s="24">
        <v>450</v>
      </c>
      <c r="Y55" s="24">
        <v>75</v>
      </c>
      <c r="Z55" s="24">
        <v>69</v>
      </c>
      <c r="AA55" s="24">
        <v>89</v>
      </c>
      <c r="AB55" s="24">
        <v>135</v>
      </c>
      <c r="AC55" s="24">
        <v>135</v>
      </c>
    </row>
    <row r="56" spans="1:29" x14ac:dyDescent="0.25">
      <c r="A56" s="15" t="s">
        <v>220</v>
      </c>
      <c r="B56" s="15" t="s">
        <v>220</v>
      </c>
      <c r="C56" s="15" t="s">
        <v>483</v>
      </c>
      <c r="D56" s="15" t="s">
        <v>228</v>
      </c>
      <c r="E56" s="15" t="s">
        <v>195</v>
      </c>
      <c r="F56" s="15" t="s">
        <v>215</v>
      </c>
      <c r="G56" s="15" t="s">
        <v>390</v>
      </c>
      <c r="H56" s="15" t="s">
        <v>179</v>
      </c>
      <c r="I56" s="15" t="s">
        <v>216</v>
      </c>
      <c r="J56" s="15" t="s">
        <v>83</v>
      </c>
      <c r="K56" s="15" t="s">
        <v>84</v>
      </c>
      <c r="L56" s="15" t="s">
        <v>900</v>
      </c>
      <c r="M56" s="27">
        <v>43738</v>
      </c>
      <c r="N56" s="27">
        <v>43921</v>
      </c>
      <c r="O56" s="51">
        <v>2020</v>
      </c>
      <c r="P56" s="27">
        <v>43830</v>
      </c>
      <c r="Q56" s="15">
        <v>2200000</v>
      </c>
      <c r="R56" s="15">
        <v>1400000</v>
      </c>
      <c r="S56" s="15" t="s">
        <v>918</v>
      </c>
      <c r="T56" s="15" t="s">
        <v>205</v>
      </c>
      <c r="U56" s="15">
        <v>2020</v>
      </c>
      <c r="V56" s="15">
        <v>463</v>
      </c>
      <c r="W56" s="15" t="s">
        <v>769</v>
      </c>
      <c r="X56" s="24">
        <v>300</v>
      </c>
      <c r="Y56" s="24">
        <v>50</v>
      </c>
      <c r="Z56" s="24">
        <v>45</v>
      </c>
      <c r="AA56" s="24">
        <v>60</v>
      </c>
      <c r="AB56" s="24">
        <v>90</v>
      </c>
      <c r="AC56" s="24">
        <v>90</v>
      </c>
    </row>
    <row r="57" spans="1:29" x14ac:dyDescent="0.25">
      <c r="A57" s="15" t="s">
        <v>220</v>
      </c>
      <c r="B57" s="15" t="s">
        <v>220</v>
      </c>
      <c r="C57" s="15" t="s">
        <v>483</v>
      </c>
      <c r="D57" s="15" t="s">
        <v>228</v>
      </c>
      <c r="E57" s="15" t="s">
        <v>195</v>
      </c>
      <c r="F57" s="15" t="s">
        <v>215</v>
      </c>
      <c r="G57" s="15" t="s">
        <v>390</v>
      </c>
      <c r="H57" s="15" t="s">
        <v>179</v>
      </c>
      <c r="I57" s="15" t="s">
        <v>216</v>
      </c>
      <c r="J57" s="15" t="s">
        <v>83</v>
      </c>
      <c r="K57" s="15" t="s">
        <v>84</v>
      </c>
      <c r="L57" s="15" t="s">
        <v>901</v>
      </c>
      <c r="M57" s="27">
        <v>43738</v>
      </c>
      <c r="N57" s="27">
        <v>43921</v>
      </c>
      <c r="O57" s="51">
        <v>2020</v>
      </c>
      <c r="P57" s="27">
        <v>43830</v>
      </c>
      <c r="Q57" s="15">
        <v>2200000</v>
      </c>
      <c r="R57" s="15">
        <v>1400000</v>
      </c>
      <c r="S57" s="15" t="s">
        <v>918</v>
      </c>
      <c r="T57" s="15" t="s">
        <v>205</v>
      </c>
      <c r="U57" s="15">
        <v>2020</v>
      </c>
      <c r="V57" s="15">
        <v>463</v>
      </c>
      <c r="W57" s="15" t="s">
        <v>769</v>
      </c>
      <c r="X57" s="24">
        <v>360</v>
      </c>
      <c r="Y57" s="24">
        <v>60</v>
      </c>
      <c r="Z57" s="24">
        <v>54</v>
      </c>
      <c r="AA57" s="24">
        <v>72</v>
      </c>
      <c r="AB57" s="24">
        <v>108</v>
      </c>
      <c r="AC57" s="24">
        <v>108</v>
      </c>
    </row>
    <row r="58" spans="1:29" x14ac:dyDescent="0.25">
      <c r="A58" s="15" t="s">
        <v>220</v>
      </c>
      <c r="B58" s="15" t="s">
        <v>220</v>
      </c>
      <c r="C58" s="15" t="s">
        <v>483</v>
      </c>
      <c r="D58" s="15" t="s">
        <v>228</v>
      </c>
      <c r="E58" s="15" t="s">
        <v>195</v>
      </c>
      <c r="F58" s="15" t="s">
        <v>215</v>
      </c>
      <c r="G58" s="15" t="s">
        <v>390</v>
      </c>
      <c r="H58" s="15" t="s">
        <v>179</v>
      </c>
      <c r="I58" s="15" t="s">
        <v>216</v>
      </c>
      <c r="J58" s="15" t="s">
        <v>83</v>
      </c>
      <c r="K58" s="15" t="s">
        <v>84</v>
      </c>
      <c r="L58" s="15" t="s">
        <v>902</v>
      </c>
      <c r="M58" s="27">
        <v>43738</v>
      </c>
      <c r="N58" s="27">
        <v>43921</v>
      </c>
      <c r="O58" s="51">
        <v>2020</v>
      </c>
      <c r="P58" s="27">
        <v>43830</v>
      </c>
      <c r="Q58" s="15">
        <v>2200000</v>
      </c>
      <c r="R58" s="15">
        <v>1400000</v>
      </c>
      <c r="S58" s="15" t="s">
        <v>918</v>
      </c>
      <c r="T58" s="15" t="s">
        <v>205</v>
      </c>
      <c r="U58" s="15">
        <v>2020</v>
      </c>
      <c r="V58" s="15">
        <v>463</v>
      </c>
      <c r="W58" s="15" t="s">
        <v>769</v>
      </c>
      <c r="X58" s="24">
        <v>840</v>
      </c>
      <c r="Y58" s="24">
        <v>140</v>
      </c>
      <c r="Z58" s="24">
        <v>126</v>
      </c>
      <c r="AA58" s="24">
        <v>168</v>
      </c>
      <c r="AB58" s="24">
        <v>252</v>
      </c>
      <c r="AC58" s="24">
        <v>252</v>
      </c>
    </row>
    <row r="59" spans="1:29" x14ac:dyDescent="0.25">
      <c r="A59" s="15" t="s">
        <v>220</v>
      </c>
      <c r="B59" s="15" t="s">
        <v>220</v>
      </c>
      <c r="C59" s="15" t="s">
        <v>483</v>
      </c>
      <c r="D59" s="15" t="s">
        <v>228</v>
      </c>
      <c r="E59" s="15" t="s">
        <v>195</v>
      </c>
      <c r="F59" s="15" t="s">
        <v>215</v>
      </c>
      <c r="G59" s="15" t="s">
        <v>390</v>
      </c>
      <c r="H59" s="15" t="s">
        <v>179</v>
      </c>
      <c r="I59" s="15" t="s">
        <v>216</v>
      </c>
      <c r="J59" s="15" t="s">
        <v>83</v>
      </c>
      <c r="K59" s="15" t="s">
        <v>84</v>
      </c>
      <c r="L59" s="15" t="s">
        <v>903</v>
      </c>
      <c r="M59" s="27">
        <v>43738</v>
      </c>
      <c r="N59" s="27">
        <v>43921</v>
      </c>
      <c r="O59" s="51">
        <v>2020</v>
      </c>
      <c r="P59" s="27">
        <v>43830</v>
      </c>
      <c r="Q59" s="15">
        <v>2200000</v>
      </c>
      <c r="R59" s="15">
        <v>1400000</v>
      </c>
      <c r="S59" s="15" t="s">
        <v>918</v>
      </c>
      <c r="T59" s="15" t="s">
        <v>205</v>
      </c>
      <c r="U59" s="15">
        <v>2020</v>
      </c>
      <c r="V59" s="15">
        <v>463</v>
      </c>
      <c r="W59" s="15" t="s">
        <v>769</v>
      </c>
      <c r="X59" s="24">
        <v>420</v>
      </c>
      <c r="Y59" s="24">
        <v>70</v>
      </c>
      <c r="Z59" s="24">
        <v>63</v>
      </c>
      <c r="AA59" s="24">
        <v>84</v>
      </c>
      <c r="AB59" s="24">
        <v>126</v>
      </c>
      <c r="AC59" s="24">
        <v>126</v>
      </c>
    </row>
    <row r="60" spans="1:29" x14ac:dyDescent="0.25">
      <c r="A60" s="15" t="s">
        <v>220</v>
      </c>
      <c r="B60" s="15" t="s">
        <v>220</v>
      </c>
      <c r="C60" s="15" t="s">
        <v>483</v>
      </c>
      <c r="D60" s="15" t="s">
        <v>228</v>
      </c>
      <c r="E60" s="15" t="s">
        <v>195</v>
      </c>
      <c r="F60" s="15" t="s">
        <v>215</v>
      </c>
      <c r="G60" s="15" t="s">
        <v>390</v>
      </c>
      <c r="H60" s="15" t="s">
        <v>179</v>
      </c>
      <c r="I60" s="15" t="s">
        <v>216</v>
      </c>
      <c r="J60" s="15" t="s">
        <v>83</v>
      </c>
      <c r="K60" s="15" t="s">
        <v>84</v>
      </c>
      <c r="L60" s="15" t="s">
        <v>904</v>
      </c>
      <c r="M60" s="27">
        <v>43738</v>
      </c>
      <c r="N60" s="27">
        <v>43921</v>
      </c>
      <c r="O60" s="51">
        <v>2020</v>
      </c>
      <c r="P60" s="27">
        <v>43830</v>
      </c>
      <c r="Q60" s="15">
        <v>2200000</v>
      </c>
      <c r="R60" s="15">
        <v>1400000</v>
      </c>
      <c r="S60" s="15" t="s">
        <v>918</v>
      </c>
      <c r="T60" s="15" t="s">
        <v>205</v>
      </c>
      <c r="U60" s="15">
        <v>2020</v>
      </c>
      <c r="V60" s="15">
        <v>463</v>
      </c>
      <c r="W60" s="15" t="s">
        <v>769</v>
      </c>
      <c r="X60" s="24">
        <v>360</v>
      </c>
      <c r="Y60" s="24">
        <v>60</v>
      </c>
      <c r="Z60" s="24">
        <v>54</v>
      </c>
      <c r="AA60" s="24">
        <v>72</v>
      </c>
      <c r="AB60" s="24">
        <v>108</v>
      </c>
      <c r="AC60" s="24">
        <v>108</v>
      </c>
    </row>
    <row r="61" spans="1:29" x14ac:dyDescent="0.25">
      <c r="A61" s="15" t="s">
        <v>220</v>
      </c>
      <c r="B61" s="15" t="s">
        <v>220</v>
      </c>
      <c r="C61" s="15" t="s">
        <v>483</v>
      </c>
      <c r="D61" s="15" t="s">
        <v>228</v>
      </c>
      <c r="E61" s="15" t="s">
        <v>195</v>
      </c>
      <c r="F61" s="15" t="s">
        <v>215</v>
      </c>
      <c r="G61" s="15" t="s">
        <v>390</v>
      </c>
      <c r="H61" s="15" t="s">
        <v>179</v>
      </c>
      <c r="I61" s="15" t="s">
        <v>216</v>
      </c>
      <c r="J61" s="15" t="s">
        <v>83</v>
      </c>
      <c r="K61" s="15" t="s">
        <v>84</v>
      </c>
      <c r="L61" s="15" t="s">
        <v>905</v>
      </c>
      <c r="M61" s="27">
        <v>43738</v>
      </c>
      <c r="N61" s="27">
        <v>43921</v>
      </c>
      <c r="O61" s="51">
        <v>2020</v>
      </c>
      <c r="P61" s="27">
        <v>43830</v>
      </c>
      <c r="Q61" s="15">
        <v>2200000</v>
      </c>
      <c r="R61" s="15">
        <v>1400000</v>
      </c>
      <c r="S61" s="15" t="s">
        <v>918</v>
      </c>
      <c r="T61" s="15" t="s">
        <v>205</v>
      </c>
      <c r="U61" s="15">
        <v>2020</v>
      </c>
      <c r="V61" s="15">
        <v>463</v>
      </c>
      <c r="W61" s="15" t="s">
        <v>769</v>
      </c>
      <c r="X61" s="24">
        <v>480</v>
      </c>
      <c r="Y61" s="24">
        <v>80</v>
      </c>
      <c r="Z61" s="24">
        <v>72</v>
      </c>
      <c r="AA61" s="24">
        <v>96</v>
      </c>
      <c r="AB61" s="24">
        <v>144</v>
      </c>
      <c r="AC61" s="24">
        <v>144</v>
      </c>
    </row>
    <row r="62" spans="1:29" x14ac:dyDescent="0.25">
      <c r="A62" s="15" t="s">
        <v>220</v>
      </c>
      <c r="B62" s="15" t="s">
        <v>220</v>
      </c>
      <c r="C62" s="15" t="s">
        <v>483</v>
      </c>
      <c r="D62" s="15" t="s">
        <v>228</v>
      </c>
      <c r="E62" s="15" t="s">
        <v>195</v>
      </c>
      <c r="F62" s="15" t="s">
        <v>215</v>
      </c>
      <c r="G62" s="15" t="s">
        <v>390</v>
      </c>
      <c r="H62" s="15" t="s">
        <v>179</v>
      </c>
      <c r="I62" s="15" t="s">
        <v>216</v>
      </c>
      <c r="J62" s="15" t="s">
        <v>83</v>
      </c>
      <c r="K62" s="15" t="s">
        <v>84</v>
      </c>
      <c r="L62" s="15" t="s">
        <v>906</v>
      </c>
      <c r="M62" s="27">
        <v>43738</v>
      </c>
      <c r="N62" s="27">
        <v>43921</v>
      </c>
      <c r="O62" s="51">
        <v>2020</v>
      </c>
      <c r="P62" s="27">
        <v>43830</v>
      </c>
      <c r="Q62" s="15">
        <v>2200000</v>
      </c>
      <c r="R62" s="15">
        <v>1400000</v>
      </c>
      <c r="S62" s="15" t="s">
        <v>918</v>
      </c>
      <c r="T62" s="15" t="s">
        <v>205</v>
      </c>
      <c r="U62" s="15">
        <v>2020</v>
      </c>
      <c r="V62" s="15">
        <v>463</v>
      </c>
      <c r="W62" s="15" t="s">
        <v>769</v>
      </c>
      <c r="X62" s="24">
        <v>600</v>
      </c>
      <c r="Y62" s="24">
        <v>100</v>
      </c>
      <c r="Z62" s="24">
        <v>90</v>
      </c>
      <c r="AA62" s="24">
        <v>120</v>
      </c>
      <c r="AB62" s="24">
        <v>180</v>
      </c>
      <c r="AC62" s="24">
        <v>180</v>
      </c>
    </row>
    <row r="63" spans="1:29" x14ac:dyDescent="0.25">
      <c r="A63" s="15" t="s">
        <v>220</v>
      </c>
      <c r="B63" s="15" t="s">
        <v>220</v>
      </c>
      <c r="C63" s="15" t="s">
        <v>483</v>
      </c>
      <c r="D63" s="15" t="s">
        <v>228</v>
      </c>
      <c r="E63" s="15" t="s">
        <v>195</v>
      </c>
      <c r="F63" s="15" t="s">
        <v>215</v>
      </c>
      <c r="G63" s="15" t="s">
        <v>390</v>
      </c>
      <c r="H63" s="15" t="s">
        <v>179</v>
      </c>
      <c r="I63" s="15" t="s">
        <v>216</v>
      </c>
      <c r="J63" s="15" t="s">
        <v>83</v>
      </c>
      <c r="K63" s="15" t="s">
        <v>84</v>
      </c>
      <c r="L63" s="15" t="s">
        <v>907</v>
      </c>
      <c r="M63" s="27">
        <v>43738</v>
      </c>
      <c r="N63" s="27">
        <v>43921</v>
      </c>
      <c r="O63" s="51">
        <v>2020</v>
      </c>
      <c r="P63" s="27">
        <v>43830</v>
      </c>
      <c r="Q63" s="15">
        <v>2200000</v>
      </c>
      <c r="R63" s="15">
        <v>1400000</v>
      </c>
      <c r="S63" s="15" t="s">
        <v>918</v>
      </c>
      <c r="T63" s="15" t="s">
        <v>205</v>
      </c>
      <c r="U63" s="15">
        <v>2020</v>
      </c>
      <c r="V63" s="15">
        <v>463</v>
      </c>
      <c r="W63" s="15" t="s">
        <v>769</v>
      </c>
      <c r="X63" s="24">
        <v>360</v>
      </c>
      <c r="Y63" s="24">
        <v>60</v>
      </c>
      <c r="Z63" s="24">
        <v>54</v>
      </c>
      <c r="AA63" s="24">
        <v>72</v>
      </c>
      <c r="AB63" s="24">
        <v>108</v>
      </c>
      <c r="AC63" s="24">
        <v>108</v>
      </c>
    </row>
    <row r="64" spans="1:29" x14ac:dyDescent="0.25">
      <c r="A64" s="15" t="s">
        <v>220</v>
      </c>
      <c r="B64" s="15" t="s">
        <v>220</v>
      </c>
      <c r="C64" s="15" t="s">
        <v>483</v>
      </c>
      <c r="D64" s="15" t="s">
        <v>228</v>
      </c>
      <c r="E64" s="15" t="s">
        <v>195</v>
      </c>
      <c r="F64" s="15" t="s">
        <v>215</v>
      </c>
      <c r="G64" s="15" t="s">
        <v>390</v>
      </c>
      <c r="H64" s="15" t="s">
        <v>179</v>
      </c>
      <c r="I64" s="15" t="s">
        <v>216</v>
      </c>
      <c r="J64" s="15" t="s">
        <v>83</v>
      </c>
      <c r="K64" s="15" t="s">
        <v>84</v>
      </c>
      <c r="L64" s="15" t="s">
        <v>908</v>
      </c>
      <c r="M64" s="27">
        <v>43738</v>
      </c>
      <c r="N64" s="27">
        <v>43921</v>
      </c>
      <c r="O64" s="51">
        <v>2020</v>
      </c>
      <c r="P64" s="27">
        <v>43830</v>
      </c>
      <c r="Q64" s="15">
        <v>2200000</v>
      </c>
      <c r="R64" s="15">
        <v>1400000</v>
      </c>
      <c r="S64" s="15" t="s">
        <v>918</v>
      </c>
      <c r="T64" s="15" t="s">
        <v>205</v>
      </c>
      <c r="U64" s="15">
        <v>2020</v>
      </c>
      <c r="V64" s="15">
        <v>463</v>
      </c>
      <c r="W64" s="15" t="s">
        <v>769</v>
      </c>
      <c r="X64" s="24">
        <v>360</v>
      </c>
      <c r="Y64" s="24">
        <v>60</v>
      </c>
      <c r="Z64" s="24">
        <v>54</v>
      </c>
      <c r="AA64" s="24">
        <v>72</v>
      </c>
      <c r="AB64" s="24">
        <v>108</v>
      </c>
      <c r="AC64" s="24">
        <v>108</v>
      </c>
    </row>
    <row r="65" spans="1:29" x14ac:dyDescent="0.25">
      <c r="A65" s="15" t="s">
        <v>220</v>
      </c>
      <c r="B65" s="15" t="s">
        <v>220</v>
      </c>
      <c r="C65" s="15" t="s">
        <v>483</v>
      </c>
      <c r="D65" s="15" t="s">
        <v>228</v>
      </c>
      <c r="E65" s="15" t="s">
        <v>387</v>
      </c>
      <c r="F65" s="15" t="s">
        <v>215</v>
      </c>
      <c r="G65" s="15" t="s">
        <v>391</v>
      </c>
      <c r="H65" s="15" t="s">
        <v>115</v>
      </c>
      <c r="I65" s="15" t="s">
        <v>216</v>
      </c>
      <c r="J65" s="15" t="s">
        <v>34</v>
      </c>
      <c r="K65" s="15" t="s">
        <v>60</v>
      </c>
      <c r="L65" s="15" t="s">
        <v>870</v>
      </c>
      <c r="M65" s="27">
        <v>43738</v>
      </c>
      <c r="N65" s="27">
        <v>43921</v>
      </c>
      <c r="O65" s="51">
        <v>2020</v>
      </c>
      <c r="P65" s="27">
        <v>43830</v>
      </c>
      <c r="Q65" s="15">
        <v>2200000</v>
      </c>
      <c r="R65" s="15">
        <v>1400000</v>
      </c>
      <c r="S65" s="15" t="s">
        <v>205</v>
      </c>
      <c r="T65" s="15" t="s">
        <v>205</v>
      </c>
      <c r="U65" s="15">
        <v>2020</v>
      </c>
      <c r="V65" s="15">
        <v>463</v>
      </c>
      <c r="W65" s="15" t="s">
        <v>769</v>
      </c>
      <c r="X65" s="24">
        <v>600</v>
      </c>
      <c r="Y65" s="24">
        <v>100</v>
      </c>
      <c r="Z65" s="24">
        <v>118</v>
      </c>
      <c r="AA65" s="24">
        <v>122</v>
      </c>
      <c r="AB65" s="24">
        <v>176</v>
      </c>
      <c r="AC65" s="24">
        <v>176</v>
      </c>
    </row>
    <row r="66" spans="1:29" x14ac:dyDescent="0.25">
      <c r="A66" s="15" t="s">
        <v>220</v>
      </c>
      <c r="B66" s="15" t="s">
        <v>220</v>
      </c>
      <c r="C66" s="15" t="s">
        <v>483</v>
      </c>
      <c r="D66" s="15" t="s">
        <v>228</v>
      </c>
      <c r="E66" s="15" t="s">
        <v>387</v>
      </c>
      <c r="F66" s="15" t="s">
        <v>215</v>
      </c>
      <c r="G66" s="15" t="s">
        <v>391</v>
      </c>
      <c r="H66" s="15" t="s">
        <v>115</v>
      </c>
      <c r="I66" s="15" t="s">
        <v>216</v>
      </c>
      <c r="J66" s="15" t="s">
        <v>34</v>
      </c>
      <c r="K66" s="15" t="s">
        <v>60</v>
      </c>
      <c r="L66" s="15" t="s">
        <v>871</v>
      </c>
      <c r="M66" s="27">
        <v>43738</v>
      </c>
      <c r="N66" s="27">
        <v>43921</v>
      </c>
      <c r="O66" s="51">
        <v>2020</v>
      </c>
      <c r="P66" s="27">
        <v>43830</v>
      </c>
      <c r="Q66" s="15">
        <v>2200000</v>
      </c>
      <c r="R66" s="15">
        <v>1400000</v>
      </c>
      <c r="S66" s="15" t="s">
        <v>205</v>
      </c>
      <c r="T66" s="15" t="s">
        <v>205</v>
      </c>
      <c r="U66" s="15">
        <v>2020</v>
      </c>
      <c r="V66" s="15">
        <v>463</v>
      </c>
      <c r="W66" s="15" t="s">
        <v>769</v>
      </c>
      <c r="X66" s="24">
        <v>1620</v>
      </c>
      <c r="Y66" s="24">
        <v>270</v>
      </c>
      <c r="Z66" s="24">
        <v>318</v>
      </c>
      <c r="AA66" s="24">
        <v>330</v>
      </c>
      <c r="AB66" s="24">
        <v>476</v>
      </c>
      <c r="AC66" s="24">
        <v>476</v>
      </c>
    </row>
    <row r="67" spans="1:29" x14ac:dyDescent="0.25">
      <c r="A67" s="15" t="s">
        <v>220</v>
      </c>
      <c r="B67" s="15" t="s">
        <v>220</v>
      </c>
      <c r="C67" s="15" t="s">
        <v>483</v>
      </c>
      <c r="D67" s="15" t="s">
        <v>228</v>
      </c>
      <c r="E67" s="15" t="s">
        <v>387</v>
      </c>
      <c r="F67" s="15" t="s">
        <v>215</v>
      </c>
      <c r="G67" s="15" t="s">
        <v>391</v>
      </c>
      <c r="H67" s="15" t="s">
        <v>115</v>
      </c>
      <c r="I67" s="15" t="s">
        <v>216</v>
      </c>
      <c r="J67" s="15" t="s">
        <v>34</v>
      </c>
      <c r="K67" s="15" t="s">
        <v>60</v>
      </c>
      <c r="L67" s="15" t="s">
        <v>872</v>
      </c>
      <c r="M67" s="27">
        <v>43738</v>
      </c>
      <c r="N67" s="27">
        <v>43921</v>
      </c>
      <c r="O67" s="51">
        <v>2020</v>
      </c>
      <c r="P67" s="27">
        <v>43830</v>
      </c>
      <c r="Q67" s="15">
        <v>2200000</v>
      </c>
      <c r="R67" s="15">
        <v>1400000</v>
      </c>
      <c r="S67" s="15" t="s">
        <v>205</v>
      </c>
      <c r="T67" s="15" t="s">
        <v>205</v>
      </c>
      <c r="U67" s="15">
        <v>2020</v>
      </c>
      <c r="V67" s="15">
        <v>463</v>
      </c>
      <c r="W67" s="15" t="s">
        <v>769</v>
      </c>
      <c r="X67" s="24">
        <v>150</v>
      </c>
      <c r="Y67" s="24">
        <v>25</v>
      </c>
      <c r="Z67" s="24">
        <v>29</v>
      </c>
      <c r="AA67" s="24">
        <v>31</v>
      </c>
      <c r="AB67" s="24">
        <v>44</v>
      </c>
      <c r="AC67" s="24">
        <v>44</v>
      </c>
    </row>
    <row r="68" spans="1:29" x14ac:dyDescent="0.25">
      <c r="A68" s="15" t="s">
        <v>220</v>
      </c>
      <c r="B68" s="15" t="s">
        <v>220</v>
      </c>
      <c r="C68" s="15" t="s">
        <v>483</v>
      </c>
      <c r="D68" s="15" t="s">
        <v>228</v>
      </c>
      <c r="E68" s="15" t="s">
        <v>387</v>
      </c>
      <c r="F68" s="15" t="s">
        <v>215</v>
      </c>
      <c r="G68" s="15" t="s">
        <v>391</v>
      </c>
      <c r="H68" s="15" t="s">
        <v>179</v>
      </c>
      <c r="I68" s="15" t="s">
        <v>469</v>
      </c>
      <c r="J68" s="15" t="s">
        <v>83</v>
      </c>
      <c r="K68" s="15" t="s">
        <v>84</v>
      </c>
      <c r="L68" s="15" t="s">
        <v>351</v>
      </c>
      <c r="M68" s="27">
        <v>43524</v>
      </c>
      <c r="N68" s="27">
        <v>43646</v>
      </c>
      <c r="O68" s="51">
        <v>2019</v>
      </c>
      <c r="P68" s="27">
        <v>43830</v>
      </c>
      <c r="Q68" s="15">
        <v>2300000</v>
      </c>
      <c r="R68" s="15">
        <v>1600000</v>
      </c>
      <c r="S68" s="15" t="s">
        <v>678</v>
      </c>
      <c r="T68" s="15" t="s">
        <v>678</v>
      </c>
      <c r="U68" s="15">
        <v>2019</v>
      </c>
      <c r="V68" s="15">
        <v>5</v>
      </c>
      <c r="W68" s="15" t="s">
        <v>769</v>
      </c>
      <c r="X68" s="24">
        <v>360</v>
      </c>
      <c r="Y68" s="24">
        <v>60</v>
      </c>
      <c r="Z68" s="24">
        <v>61</v>
      </c>
      <c r="AA68" s="24">
        <v>64</v>
      </c>
      <c r="AB68" s="24">
        <v>132</v>
      </c>
      <c r="AC68" s="24">
        <v>132</v>
      </c>
    </row>
    <row r="69" spans="1:29" x14ac:dyDescent="0.25">
      <c r="A69" s="15" t="s">
        <v>220</v>
      </c>
      <c r="B69" s="15" t="s">
        <v>220</v>
      </c>
      <c r="C69" s="15" t="s">
        <v>483</v>
      </c>
      <c r="D69" s="15" t="s">
        <v>228</v>
      </c>
      <c r="E69" s="15" t="s">
        <v>387</v>
      </c>
      <c r="F69" s="15" t="s">
        <v>215</v>
      </c>
      <c r="G69" s="15" t="s">
        <v>391</v>
      </c>
      <c r="H69" s="15" t="s">
        <v>179</v>
      </c>
      <c r="I69" s="15" t="s">
        <v>469</v>
      </c>
      <c r="J69" s="15" t="s">
        <v>83</v>
      </c>
      <c r="K69" s="15" t="s">
        <v>84</v>
      </c>
      <c r="L69" s="15" t="s">
        <v>351</v>
      </c>
      <c r="M69" s="27">
        <v>43524</v>
      </c>
      <c r="N69" s="27">
        <v>43646</v>
      </c>
      <c r="O69" s="51">
        <v>2019</v>
      </c>
      <c r="P69" s="27">
        <v>43830</v>
      </c>
      <c r="Q69" s="15">
        <v>2300000</v>
      </c>
      <c r="R69" s="15">
        <v>1600000</v>
      </c>
      <c r="S69" s="15" t="s">
        <v>678</v>
      </c>
      <c r="T69" s="15" t="s">
        <v>678</v>
      </c>
      <c r="U69" s="15">
        <v>2019</v>
      </c>
      <c r="V69" s="15">
        <v>6</v>
      </c>
      <c r="W69" s="15" t="s">
        <v>769</v>
      </c>
      <c r="X69" s="24">
        <v>600</v>
      </c>
      <c r="Y69" s="24">
        <v>100</v>
      </c>
      <c r="Z69" s="24">
        <v>102</v>
      </c>
      <c r="AA69" s="24">
        <v>106</v>
      </c>
      <c r="AB69" s="24">
        <v>220</v>
      </c>
      <c r="AC69" s="24">
        <v>220</v>
      </c>
    </row>
    <row r="70" spans="1:29" x14ac:dyDescent="0.25">
      <c r="A70" s="15" t="s">
        <v>220</v>
      </c>
      <c r="B70" s="15" t="s">
        <v>220</v>
      </c>
      <c r="C70" s="15" t="s">
        <v>483</v>
      </c>
      <c r="D70" s="15" t="s">
        <v>228</v>
      </c>
      <c r="E70" s="15" t="s">
        <v>387</v>
      </c>
      <c r="F70" s="15" t="s">
        <v>215</v>
      </c>
      <c r="G70" s="15" t="s">
        <v>391</v>
      </c>
      <c r="H70" s="15" t="s">
        <v>179</v>
      </c>
      <c r="I70" s="15" t="s">
        <v>469</v>
      </c>
      <c r="J70" s="15" t="s">
        <v>83</v>
      </c>
      <c r="K70" s="15" t="s">
        <v>84</v>
      </c>
      <c r="L70" s="15" t="s">
        <v>351</v>
      </c>
      <c r="M70" s="27">
        <v>43524</v>
      </c>
      <c r="N70" s="27">
        <v>43646</v>
      </c>
      <c r="O70" s="51">
        <v>2019</v>
      </c>
      <c r="P70" s="27">
        <v>43830</v>
      </c>
      <c r="Q70" s="15">
        <v>2300000</v>
      </c>
      <c r="R70" s="15">
        <v>1600000</v>
      </c>
      <c r="S70" s="15" t="s">
        <v>678</v>
      </c>
      <c r="T70" s="15" t="s">
        <v>678</v>
      </c>
      <c r="U70" s="15">
        <v>2019</v>
      </c>
      <c r="V70" s="15">
        <v>7</v>
      </c>
      <c r="W70" s="15" t="s">
        <v>769</v>
      </c>
      <c r="X70" s="24">
        <v>300</v>
      </c>
      <c r="Y70" s="24">
        <v>50</v>
      </c>
      <c r="Z70" s="24">
        <v>51</v>
      </c>
      <c r="AA70" s="24">
        <v>53</v>
      </c>
      <c r="AB70" s="24">
        <v>110</v>
      </c>
      <c r="AC70" s="24">
        <v>110</v>
      </c>
    </row>
    <row r="71" spans="1:29" x14ac:dyDescent="0.25">
      <c r="A71" s="15" t="s">
        <v>220</v>
      </c>
      <c r="B71" s="15" t="s">
        <v>220</v>
      </c>
      <c r="C71" s="15" t="s">
        <v>483</v>
      </c>
      <c r="D71" s="15" t="s">
        <v>228</v>
      </c>
      <c r="E71" s="15" t="s">
        <v>387</v>
      </c>
      <c r="F71" s="15" t="s">
        <v>215</v>
      </c>
      <c r="G71" s="15" t="s">
        <v>391</v>
      </c>
      <c r="H71" s="15" t="s">
        <v>179</v>
      </c>
      <c r="I71" s="15" t="s">
        <v>469</v>
      </c>
      <c r="J71" s="15" t="s">
        <v>83</v>
      </c>
      <c r="K71" s="15" t="s">
        <v>84</v>
      </c>
      <c r="L71" s="15" t="s">
        <v>351</v>
      </c>
      <c r="M71" s="27">
        <v>43524</v>
      </c>
      <c r="N71" s="27">
        <v>43646</v>
      </c>
      <c r="O71" s="51">
        <v>2019</v>
      </c>
      <c r="P71" s="27">
        <v>43830</v>
      </c>
      <c r="Q71" s="15">
        <v>2300000</v>
      </c>
      <c r="R71" s="15">
        <v>1600000</v>
      </c>
      <c r="S71" s="15" t="s">
        <v>678</v>
      </c>
      <c r="T71" s="15" t="s">
        <v>678</v>
      </c>
      <c r="U71" s="15">
        <v>2019</v>
      </c>
      <c r="V71" s="15">
        <v>8</v>
      </c>
      <c r="W71" s="15" t="s">
        <v>769</v>
      </c>
      <c r="X71" s="24">
        <v>420</v>
      </c>
      <c r="Y71" s="24">
        <v>70</v>
      </c>
      <c r="Z71" s="24">
        <v>72</v>
      </c>
      <c r="AA71" s="24">
        <v>74</v>
      </c>
      <c r="AB71" s="24">
        <v>154</v>
      </c>
      <c r="AC71" s="24">
        <v>154</v>
      </c>
    </row>
    <row r="72" spans="1:29" x14ac:dyDescent="0.25">
      <c r="A72" s="15" t="s">
        <v>220</v>
      </c>
      <c r="B72" s="15" t="s">
        <v>220</v>
      </c>
      <c r="C72" s="15" t="s">
        <v>483</v>
      </c>
      <c r="D72" s="15" t="s">
        <v>228</v>
      </c>
      <c r="E72" s="15" t="s">
        <v>387</v>
      </c>
      <c r="F72" s="15" t="s">
        <v>215</v>
      </c>
      <c r="G72" s="15" t="s">
        <v>391</v>
      </c>
      <c r="H72" s="15" t="s">
        <v>179</v>
      </c>
      <c r="I72" s="15" t="s">
        <v>469</v>
      </c>
      <c r="J72" s="15" t="s">
        <v>83</v>
      </c>
      <c r="K72" s="15" t="s">
        <v>84</v>
      </c>
      <c r="L72" s="15" t="s">
        <v>351</v>
      </c>
      <c r="M72" s="27">
        <v>43524</v>
      </c>
      <c r="N72" s="27">
        <v>43646</v>
      </c>
      <c r="O72" s="51">
        <v>2019</v>
      </c>
      <c r="P72" s="27">
        <v>43830</v>
      </c>
      <c r="Q72" s="15">
        <v>2300000</v>
      </c>
      <c r="R72" s="15">
        <v>1600000</v>
      </c>
      <c r="S72" s="15" t="s">
        <v>678</v>
      </c>
      <c r="T72" s="15" t="s">
        <v>678</v>
      </c>
      <c r="U72" s="15">
        <v>2019</v>
      </c>
      <c r="V72" s="15">
        <v>9</v>
      </c>
      <c r="W72" s="15" t="s">
        <v>769</v>
      </c>
      <c r="X72" s="24">
        <v>180</v>
      </c>
      <c r="Y72" s="24">
        <v>30</v>
      </c>
      <c r="Z72" s="24">
        <v>31</v>
      </c>
      <c r="AA72" s="24">
        <v>32</v>
      </c>
      <c r="AB72" s="24">
        <v>66</v>
      </c>
      <c r="AC72" s="24">
        <v>66</v>
      </c>
    </row>
    <row r="73" spans="1:29" x14ac:dyDescent="0.25">
      <c r="A73" s="15" t="s">
        <v>220</v>
      </c>
      <c r="B73" s="15" t="s">
        <v>220</v>
      </c>
      <c r="C73" s="15" t="s">
        <v>483</v>
      </c>
      <c r="D73" s="15" t="s">
        <v>228</v>
      </c>
      <c r="E73" s="15" t="s">
        <v>387</v>
      </c>
      <c r="F73" s="15" t="s">
        <v>215</v>
      </c>
      <c r="G73" s="15" t="s">
        <v>391</v>
      </c>
      <c r="H73" s="15" t="s">
        <v>179</v>
      </c>
      <c r="I73" s="15" t="s">
        <v>469</v>
      </c>
      <c r="J73" s="15" t="s">
        <v>83</v>
      </c>
      <c r="K73" s="15" t="s">
        <v>84</v>
      </c>
      <c r="L73" s="15" t="s">
        <v>351</v>
      </c>
      <c r="M73" s="27">
        <v>43524</v>
      </c>
      <c r="N73" s="27">
        <v>43646</v>
      </c>
      <c r="O73" s="51">
        <v>2019</v>
      </c>
      <c r="P73" s="27">
        <v>43830</v>
      </c>
      <c r="Q73" s="15">
        <v>2300000</v>
      </c>
      <c r="R73" s="15">
        <v>1600000</v>
      </c>
      <c r="S73" s="15" t="s">
        <v>678</v>
      </c>
      <c r="T73" s="15" t="s">
        <v>678</v>
      </c>
      <c r="U73" s="15">
        <v>2019</v>
      </c>
      <c r="V73" s="15">
        <v>10</v>
      </c>
      <c r="W73" s="15" t="s">
        <v>769</v>
      </c>
      <c r="X73" s="24">
        <v>360</v>
      </c>
      <c r="Y73" s="24">
        <v>60</v>
      </c>
      <c r="Z73" s="24">
        <v>61</v>
      </c>
      <c r="AA73" s="24">
        <v>64</v>
      </c>
      <c r="AB73" s="24">
        <v>132</v>
      </c>
      <c r="AC73" s="24">
        <v>132</v>
      </c>
    </row>
    <row r="74" spans="1:29" x14ac:dyDescent="0.25">
      <c r="A74" s="15" t="s">
        <v>220</v>
      </c>
      <c r="B74" s="15" t="s">
        <v>220</v>
      </c>
      <c r="C74" s="15" t="s">
        <v>483</v>
      </c>
      <c r="D74" s="15" t="s">
        <v>228</v>
      </c>
      <c r="E74" s="15" t="s">
        <v>387</v>
      </c>
      <c r="F74" s="15" t="s">
        <v>215</v>
      </c>
      <c r="G74" s="15" t="s">
        <v>391</v>
      </c>
      <c r="H74" s="15" t="s">
        <v>179</v>
      </c>
      <c r="I74" s="15" t="s">
        <v>469</v>
      </c>
      <c r="J74" s="15" t="s">
        <v>83</v>
      </c>
      <c r="K74" s="15" t="s">
        <v>84</v>
      </c>
      <c r="L74" s="15" t="s">
        <v>351</v>
      </c>
      <c r="M74" s="27">
        <v>43524</v>
      </c>
      <c r="N74" s="27">
        <v>43646</v>
      </c>
      <c r="O74" s="51">
        <v>2019</v>
      </c>
      <c r="P74" s="27">
        <v>43830</v>
      </c>
      <c r="Q74" s="15">
        <v>2300000</v>
      </c>
      <c r="R74" s="15">
        <v>1600000</v>
      </c>
      <c r="S74" s="15" t="s">
        <v>678</v>
      </c>
      <c r="T74" s="15" t="s">
        <v>678</v>
      </c>
      <c r="U74" s="15">
        <v>2019</v>
      </c>
      <c r="V74" s="15">
        <v>11</v>
      </c>
      <c r="W74" s="15" t="s">
        <v>769</v>
      </c>
      <c r="X74" s="24">
        <v>420</v>
      </c>
      <c r="Y74" s="24">
        <v>70</v>
      </c>
      <c r="Z74" s="24">
        <v>72</v>
      </c>
      <c r="AA74" s="24">
        <v>74</v>
      </c>
      <c r="AB74" s="24">
        <v>154</v>
      </c>
      <c r="AC74" s="24">
        <v>154</v>
      </c>
    </row>
    <row r="75" spans="1:29" x14ac:dyDescent="0.25">
      <c r="A75" s="15" t="s">
        <v>220</v>
      </c>
      <c r="B75" s="15" t="s">
        <v>220</v>
      </c>
      <c r="C75" s="15" t="s">
        <v>483</v>
      </c>
      <c r="D75" s="15" t="s">
        <v>228</v>
      </c>
      <c r="E75" s="15" t="s">
        <v>387</v>
      </c>
      <c r="F75" s="15" t="s">
        <v>215</v>
      </c>
      <c r="G75" s="15" t="s">
        <v>391</v>
      </c>
      <c r="H75" s="15" t="s">
        <v>179</v>
      </c>
      <c r="I75" s="15" t="s">
        <v>469</v>
      </c>
      <c r="J75" s="15" t="s">
        <v>83</v>
      </c>
      <c r="K75" s="15" t="s">
        <v>84</v>
      </c>
      <c r="L75" s="15" t="s">
        <v>351</v>
      </c>
      <c r="M75" s="27">
        <v>43524</v>
      </c>
      <c r="N75" s="27">
        <v>43646</v>
      </c>
      <c r="O75" s="51">
        <v>2019</v>
      </c>
      <c r="P75" s="27">
        <v>43830</v>
      </c>
      <c r="Q75" s="15">
        <v>2300000</v>
      </c>
      <c r="R75" s="15">
        <v>1600000</v>
      </c>
      <c r="S75" s="15" t="s">
        <v>678</v>
      </c>
      <c r="T75" s="15" t="s">
        <v>678</v>
      </c>
      <c r="U75" s="15">
        <v>2019</v>
      </c>
      <c r="V75" s="15">
        <v>12</v>
      </c>
      <c r="W75" s="15" t="s">
        <v>769</v>
      </c>
      <c r="X75" s="24">
        <v>300</v>
      </c>
      <c r="Y75" s="24">
        <v>50</v>
      </c>
      <c r="Z75" s="24">
        <v>51</v>
      </c>
      <c r="AA75" s="24">
        <v>53</v>
      </c>
      <c r="AB75" s="24">
        <v>110</v>
      </c>
      <c r="AC75" s="24">
        <v>110</v>
      </c>
    </row>
    <row r="76" spans="1:29" x14ac:dyDescent="0.25">
      <c r="A76" s="15" t="s">
        <v>220</v>
      </c>
      <c r="B76" s="15" t="s">
        <v>220</v>
      </c>
      <c r="C76" s="15" t="s">
        <v>483</v>
      </c>
      <c r="D76" s="15" t="s">
        <v>228</v>
      </c>
      <c r="E76" s="15" t="s">
        <v>387</v>
      </c>
      <c r="F76" s="15" t="s">
        <v>215</v>
      </c>
      <c r="G76" s="15" t="s">
        <v>391</v>
      </c>
      <c r="H76" s="15" t="s">
        <v>179</v>
      </c>
      <c r="I76" s="15" t="s">
        <v>469</v>
      </c>
      <c r="J76" s="15" t="s">
        <v>83</v>
      </c>
      <c r="K76" s="15" t="s">
        <v>84</v>
      </c>
      <c r="L76" s="15" t="s">
        <v>351</v>
      </c>
      <c r="M76" s="27">
        <v>43524</v>
      </c>
      <c r="N76" s="27">
        <v>43646</v>
      </c>
      <c r="O76" s="51">
        <v>2019</v>
      </c>
      <c r="P76" s="27">
        <v>43830</v>
      </c>
      <c r="Q76" s="15">
        <v>2300000</v>
      </c>
      <c r="R76" s="15">
        <v>1600000</v>
      </c>
      <c r="S76" s="15" t="s">
        <v>678</v>
      </c>
      <c r="T76" s="15" t="s">
        <v>678</v>
      </c>
      <c r="U76" s="15">
        <v>2019</v>
      </c>
      <c r="V76" s="15">
        <v>13</v>
      </c>
      <c r="W76" s="15" t="s">
        <v>769</v>
      </c>
      <c r="X76" s="24">
        <v>474</v>
      </c>
      <c r="Y76" s="24">
        <v>79</v>
      </c>
      <c r="Z76" s="24">
        <v>81</v>
      </c>
      <c r="AA76" s="24">
        <v>84</v>
      </c>
      <c r="AB76" s="24">
        <v>174</v>
      </c>
      <c r="AC76" s="24">
        <v>174</v>
      </c>
    </row>
    <row r="77" spans="1:29" x14ac:dyDescent="0.25">
      <c r="A77" s="15" t="s">
        <v>220</v>
      </c>
      <c r="B77" s="15" t="s">
        <v>220</v>
      </c>
      <c r="C77" s="15" t="s">
        <v>483</v>
      </c>
      <c r="D77" s="15" t="s">
        <v>228</v>
      </c>
      <c r="E77" s="15" t="s">
        <v>387</v>
      </c>
      <c r="F77" s="15" t="s">
        <v>215</v>
      </c>
      <c r="G77" s="15" t="s">
        <v>391</v>
      </c>
      <c r="H77" s="15" t="s">
        <v>179</v>
      </c>
      <c r="I77" s="15" t="s">
        <v>469</v>
      </c>
      <c r="J77" s="15" t="s">
        <v>83</v>
      </c>
      <c r="K77" s="15" t="s">
        <v>84</v>
      </c>
      <c r="L77" s="15" t="s">
        <v>351</v>
      </c>
      <c r="M77" s="27">
        <v>43524</v>
      </c>
      <c r="N77" s="27">
        <v>43646</v>
      </c>
      <c r="O77" s="51">
        <v>2019</v>
      </c>
      <c r="P77" s="27">
        <v>43830</v>
      </c>
      <c r="Q77" s="15">
        <v>2300000</v>
      </c>
      <c r="R77" s="15">
        <v>1600000</v>
      </c>
      <c r="S77" s="15" t="s">
        <v>678</v>
      </c>
      <c r="T77" s="15" t="s">
        <v>678</v>
      </c>
      <c r="U77" s="15">
        <v>2019</v>
      </c>
      <c r="V77" s="15">
        <v>14</v>
      </c>
      <c r="W77" s="15" t="s">
        <v>769</v>
      </c>
      <c r="X77" s="24">
        <v>414</v>
      </c>
      <c r="Y77" s="24">
        <v>69</v>
      </c>
      <c r="Z77" s="24">
        <v>71</v>
      </c>
      <c r="AA77" s="24">
        <v>73</v>
      </c>
      <c r="AB77" s="24">
        <v>152</v>
      </c>
      <c r="AC77" s="24">
        <v>152</v>
      </c>
    </row>
    <row r="78" spans="1:29" x14ac:dyDescent="0.25">
      <c r="A78" s="15" t="s">
        <v>220</v>
      </c>
      <c r="B78" s="15" t="s">
        <v>220</v>
      </c>
      <c r="C78" s="15" t="s">
        <v>483</v>
      </c>
      <c r="D78" s="15" t="s">
        <v>228</v>
      </c>
      <c r="E78" s="15" t="s">
        <v>387</v>
      </c>
      <c r="F78" s="15" t="s">
        <v>215</v>
      </c>
      <c r="G78" s="15" t="s">
        <v>391</v>
      </c>
      <c r="H78" s="15" t="s">
        <v>179</v>
      </c>
      <c r="I78" s="15" t="s">
        <v>469</v>
      </c>
      <c r="J78" s="15" t="s">
        <v>83</v>
      </c>
      <c r="K78" s="15" t="s">
        <v>84</v>
      </c>
      <c r="L78" s="15" t="s">
        <v>351</v>
      </c>
      <c r="M78" s="27">
        <v>43524</v>
      </c>
      <c r="N78" s="27">
        <v>43646</v>
      </c>
      <c r="O78" s="51">
        <v>2019</v>
      </c>
      <c r="P78" s="27">
        <v>43830</v>
      </c>
      <c r="Q78" s="15">
        <v>2300000</v>
      </c>
      <c r="R78" s="15">
        <v>1600000</v>
      </c>
      <c r="S78" s="15" t="s">
        <v>678</v>
      </c>
      <c r="T78" s="15" t="s">
        <v>678</v>
      </c>
      <c r="U78" s="15">
        <v>2019</v>
      </c>
      <c r="V78" s="15">
        <v>15</v>
      </c>
      <c r="W78" s="15" t="s">
        <v>769</v>
      </c>
      <c r="X78" s="24">
        <v>420</v>
      </c>
      <c r="Y78" s="24">
        <v>70</v>
      </c>
      <c r="Z78" s="24">
        <v>72</v>
      </c>
      <c r="AA78" s="24">
        <v>74</v>
      </c>
      <c r="AB78" s="24">
        <v>154</v>
      </c>
      <c r="AC78" s="24">
        <v>154</v>
      </c>
    </row>
    <row r="79" spans="1:29" x14ac:dyDescent="0.25">
      <c r="A79" s="15" t="s">
        <v>220</v>
      </c>
      <c r="B79" s="15" t="s">
        <v>220</v>
      </c>
      <c r="C79" s="15" t="s">
        <v>483</v>
      </c>
      <c r="D79" s="15" t="s">
        <v>228</v>
      </c>
      <c r="E79" s="15" t="s">
        <v>387</v>
      </c>
      <c r="F79" s="15" t="s">
        <v>215</v>
      </c>
      <c r="G79" s="15" t="s">
        <v>391</v>
      </c>
      <c r="H79" s="15" t="s">
        <v>179</v>
      </c>
      <c r="I79" s="15" t="s">
        <v>469</v>
      </c>
      <c r="J79" s="15" t="s">
        <v>83</v>
      </c>
      <c r="K79" s="15" t="s">
        <v>84</v>
      </c>
      <c r="L79" s="15" t="s">
        <v>351</v>
      </c>
      <c r="M79" s="27">
        <v>43524</v>
      </c>
      <c r="N79" s="27">
        <v>43646</v>
      </c>
      <c r="O79" s="51">
        <v>2019</v>
      </c>
      <c r="P79" s="27">
        <v>43830</v>
      </c>
      <c r="Q79" s="15">
        <v>2300000</v>
      </c>
      <c r="R79" s="15">
        <v>1600000</v>
      </c>
      <c r="S79" s="15" t="s">
        <v>678</v>
      </c>
      <c r="T79" s="15" t="s">
        <v>678</v>
      </c>
      <c r="U79" s="15">
        <v>2019</v>
      </c>
      <c r="V79" s="15">
        <v>16</v>
      </c>
      <c r="W79" s="15" t="s">
        <v>769</v>
      </c>
      <c r="X79" s="24">
        <v>366</v>
      </c>
      <c r="Y79" s="24">
        <v>61</v>
      </c>
      <c r="Z79" s="24">
        <v>62</v>
      </c>
      <c r="AA79" s="24">
        <v>65</v>
      </c>
      <c r="AB79" s="24">
        <v>134</v>
      </c>
      <c r="AC79" s="24">
        <v>134</v>
      </c>
    </row>
    <row r="80" spans="1:29" x14ac:dyDescent="0.25">
      <c r="A80" s="15" t="s">
        <v>220</v>
      </c>
      <c r="B80" s="15" t="s">
        <v>220</v>
      </c>
      <c r="C80" s="15" t="s">
        <v>483</v>
      </c>
      <c r="D80" s="15" t="s">
        <v>228</v>
      </c>
      <c r="E80" s="15" t="s">
        <v>387</v>
      </c>
      <c r="F80" s="15" t="s">
        <v>215</v>
      </c>
      <c r="G80" s="15" t="s">
        <v>391</v>
      </c>
      <c r="H80" s="15" t="s">
        <v>179</v>
      </c>
      <c r="I80" s="15" t="s">
        <v>469</v>
      </c>
      <c r="J80" s="15" t="s">
        <v>83</v>
      </c>
      <c r="K80" s="15" t="s">
        <v>84</v>
      </c>
      <c r="L80" s="15" t="s">
        <v>351</v>
      </c>
      <c r="M80" s="27">
        <v>43524</v>
      </c>
      <c r="N80" s="27">
        <v>43646</v>
      </c>
      <c r="O80" s="51">
        <v>2019</v>
      </c>
      <c r="P80" s="27">
        <v>43830</v>
      </c>
      <c r="Q80" s="15">
        <v>2300000</v>
      </c>
      <c r="R80" s="15">
        <v>1600000</v>
      </c>
      <c r="S80" s="15" t="s">
        <v>678</v>
      </c>
      <c r="T80" s="15" t="s">
        <v>678</v>
      </c>
      <c r="U80" s="15">
        <v>2019</v>
      </c>
      <c r="V80" s="15">
        <v>17</v>
      </c>
      <c r="W80" s="15" t="s">
        <v>769</v>
      </c>
      <c r="X80" s="24">
        <v>600</v>
      </c>
      <c r="Y80" s="24">
        <v>100</v>
      </c>
      <c r="Z80" s="24">
        <v>102</v>
      </c>
      <c r="AA80" s="24">
        <v>106</v>
      </c>
      <c r="AB80" s="24">
        <v>220</v>
      </c>
      <c r="AC80" s="24">
        <v>220</v>
      </c>
    </row>
    <row r="81" spans="1:29" x14ac:dyDescent="0.25">
      <c r="A81" s="15" t="s">
        <v>220</v>
      </c>
      <c r="B81" s="15" t="s">
        <v>220</v>
      </c>
      <c r="C81" s="15" t="s">
        <v>483</v>
      </c>
      <c r="D81" s="15" t="s">
        <v>228</v>
      </c>
      <c r="E81" s="15" t="s">
        <v>387</v>
      </c>
      <c r="F81" s="15" t="s">
        <v>215</v>
      </c>
      <c r="G81" s="15" t="s">
        <v>391</v>
      </c>
      <c r="H81" s="15" t="s">
        <v>179</v>
      </c>
      <c r="I81" s="15" t="s">
        <v>469</v>
      </c>
      <c r="J81" s="15" t="s">
        <v>83</v>
      </c>
      <c r="K81" s="15" t="s">
        <v>84</v>
      </c>
      <c r="L81" s="15" t="s">
        <v>351</v>
      </c>
      <c r="M81" s="27">
        <v>43524</v>
      </c>
      <c r="N81" s="27">
        <v>43646</v>
      </c>
      <c r="O81" s="51">
        <v>2019</v>
      </c>
      <c r="P81" s="27">
        <v>43830</v>
      </c>
      <c r="Q81" s="15">
        <v>2300000</v>
      </c>
      <c r="R81" s="15">
        <v>1600000</v>
      </c>
      <c r="S81" s="15" t="s">
        <v>678</v>
      </c>
      <c r="T81" s="15" t="s">
        <v>678</v>
      </c>
      <c r="U81" s="15">
        <v>2019</v>
      </c>
      <c r="V81" s="15">
        <v>18</v>
      </c>
      <c r="W81" s="15" t="s">
        <v>769</v>
      </c>
      <c r="X81" s="24">
        <v>270</v>
      </c>
      <c r="Y81" s="24">
        <v>45</v>
      </c>
      <c r="Z81" s="24">
        <v>46</v>
      </c>
      <c r="AA81" s="24">
        <v>48</v>
      </c>
      <c r="AB81" s="24">
        <v>99</v>
      </c>
      <c r="AC81" s="24">
        <v>99</v>
      </c>
    </row>
    <row r="82" spans="1:29" x14ac:dyDescent="0.25">
      <c r="A82" s="15" t="s">
        <v>220</v>
      </c>
      <c r="B82" s="15" t="s">
        <v>220</v>
      </c>
      <c r="C82" s="15" t="s">
        <v>483</v>
      </c>
      <c r="D82" s="15" t="s">
        <v>228</v>
      </c>
      <c r="E82" s="15" t="s">
        <v>387</v>
      </c>
      <c r="F82" s="15" t="s">
        <v>215</v>
      </c>
      <c r="G82" s="15" t="s">
        <v>391</v>
      </c>
      <c r="H82" s="15" t="s">
        <v>179</v>
      </c>
      <c r="I82" s="15" t="s">
        <v>469</v>
      </c>
      <c r="J82" s="15" t="s">
        <v>83</v>
      </c>
      <c r="K82" s="15" t="s">
        <v>84</v>
      </c>
      <c r="L82" s="15" t="s">
        <v>351</v>
      </c>
      <c r="M82" s="27">
        <v>43524</v>
      </c>
      <c r="N82" s="27">
        <v>43646</v>
      </c>
      <c r="O82" s="51">
        <v>2019</v>
      </c>
      <c r="P82" s="27">
        <v>43830</v>
      </c>
      <c r="Q82" s="15">
        <v>2300000</v>
      </c>
      <c r="R82" s="15">
        <v>1600000</v>
      </c>
      <c r="S82" s="15" t="s">
        <v>678</v>
      </c>
      <c r="T82" s="15" t="s">
        <v>678</v>
      </c>
      <c r="U82" s="15">
        <v>2019</v>
      </c>
      <c r="V82" s="15">
        <v>19</v>
      </c>
      <c r="W82" s="15" t="s">
        <v>769</v>
      </c>
      <c r="X82" s="24">
        <v>396</v>
      </c>
      <c r="Y82" s="24">
        <v>66</v>
      </c>
      <c r="Z82" s="24">
        <v>68</v>
      </c>
      <c r="AA82" s="24">
        <v>70</v>
      </c>
      <c r="AB82" s="24">
        <v>145</v>
      </c>
      <c r="AC82" s="24">
        <v>145</v>
      </c>
    </row>
    <row r="83" spans="1:29" x14ac:dyDescent="0.25">
      <c r="A83" s="15" t="s">
        <v>220</v>
      </c>
      <c r="B83" s="15" t="s">
        <v>220</v>
      </c>
      <c r="C83" s="15" t="s">
        <v>483</v>
      </c>
      <c r="D83" s="15" t="s">
        <v>228</v>
      </c>
      <c r="E83" s="15" t="s">
        <v>387</v>
      </c>
      <c r="F83" s="15" t="s">
        <v>215</v>
      </c>
      <c r="G83" s="15" t="s">
        <v>391</v>
      </c>
      <c r="H83" s="15" t="s">
        <v>179</v>
      </c>
      <c r="I83" s="15" t="s">
        <v>469</v>
      </c>
      <c r="J83" s="15" t="s">
        <v>83</v>
      </c>
      <c r="K83" s="15" t="s">
        <v>84</v>
      </c>
      <c r="L83" s="15" t="s">
        <v>351</v>
      </c>
      <c r="M83" s="27">
        <v>43524</v>
      </c>
      <c r="N83" s="27">
        <v>43646</v>
      </c>
      <c r="O83" s="51">
        <v>2019</v>
      </c>
      <c r="P83" s="27">
        <v>43830</v>
      </c>
      <c r="Q83" s="15">
        <v>2300000</v>
      </c>
      <c r="R83" s="15">
        <v>1600000</v>
      </c>
      <c r="S83" s="15" t="s">
        <v>678</v>
      </c>
      <c r="T83" s="15" t="s">
        <v>678</v>
      </c>
      <c r="U83" s="15">
        <v>2019</v>
      </c>
      <c r="V83" s="15">
        <v>20</v>
      </c>
      <c r="W83" s="15" t="s">
        <v>769</v>
      </c>
      <c r="X83" s="24">
        <v>480</v>
      </c>
      <c r="Y83" s="24">
        <v>80</v>
      </c>
      <c r="Z83" s="24">
        <v>82</v>
      </c>
      <c r="AA83" s="24">
        <v>85</v>
      </c>
      <c r="AB83" s="24">
        <v>176</v>
      </c>
      <c r="AC83" s="24">
        <v>176</v>
      </c>
    </row>
    <row r="84" spans="1:29" x14ac:dyDescent="0.25">
      <c r="A84" s="15" t="s">
        <v>220</v>
      </c>
      <c r="B84" s="15" t="s">
        <v>220</v>
      </c>
      <c r="C84" s="15" t="s">
        <v>483</v>
      </c>
      <c r="D84" s="15" t="s">
        <v>228</v>
      </c>
      <c r="E84" s="15" t="s">
        <v>387</v>
      </c>
      <c r="F84" s="15" t="s">
        <v>215</v>
      </c>
      <c r="G84" s="15" t="s">
        <v>391</v>
      </c>
      <c r="H84" s="15" t="s">
        <v>179</v>
      </c>
      <c r="I84" s="15" t="s">
        <v>469</v>
      </c>
      <c r="J84" s="15" t="s">
        <v>83</v>
      </c>
      <c r="K84" s="15" t="s">
        <v>84</v>
      </c>
      <c r="L84" s="15" t="s">
        <v>351</v>
      </c>
      <c r="M84" s="27">
        <v>43524</v>
      </c>
      <c r="N84" s="27">
        <v>43646</v>
      </c>
      <c r="O84" s="51">
        <v>2019</v>
      </c>
      <c r="P84" s="27">
        <v>43830</v>
      </c>
      <c r="Q84" s="15">
        <v>2300000</v>
      </c>
      <c r="R84" s="15">
        <v>1600000</v>
      </c>
      <c r="S84" s="15" t="s">
        <v>678</v>
      </c>
      <c r="T84" s="15" t="s">
        <v>678</v>
      </c>
      <c r="U84" s="15">
        <v>2019</v>
      </c>
      <c r="V84" s="15">
        <v>21</v>
      </c>
      <c r="W84" s="15" t="s">
        <v>769</v>
      </c>
      <c r="X84" s="24">
        <v>180</v>
      </c>
      <c r="Y84" s="24">
        <v>30</v>
      </c>
      <c r="Z84" s="24">
        <v>31</v>
      </c>
      <c r="AA84" s="24">
        <v>32</v>
      </c>
      <c r="AB84" s="24">
        <v>66</v>
      </c>
      <c r="AC84" s="24">
        <v>66</v>
      </c>
    </row>
    <row r="85" spans="1:29" x14ac:dyDescent="0.25">
      <c r="A85" s="15" t="s">
        <v>220</v>
      </c>
      <c r="B85" s="15" t="s">
        <v>220</v>
      </c>
      <c r="C85" s="15" t="s">
        <v>483</v>
      </c>
      <c r="D85" s="15" t="s">
        <v>228</v>
      </c>
      <c r="E85" s="15" t="s">
        <v>387</v>
      </c>
      <c r="F85" s="15" t="s">
        <v>215</v>
      </c>
      <c r="G85" s="15" t="s">
        <v>391</v>
      </c>
      <c r="H85" s="15" t="s">
        <v>179</v>
      </c>
      <c r="I85" s="15" t="s">
        <v>469</v>
      </c>
      <c r="J85" s="15" t="s">
        <v>83</v>
      </c>
      <c r="K85" s="15" t="s">
        <v>84</v>
      </c>
      <c r="L85" s="15" t="s">
        <v>351</v>
      </c>
      <c r="M85" s="27">
        <v>43524</v>
      </c>
      <c r="N85" s="27">
        <v>43646</v>
      </c>
      <c r="O85" s="51">
        <v>2019</v>
      </c>
      <c r="P85" s="27">
        <v>43830</v>
      </c>
      <c r="Q85" s="15">
        <v>2300000</v>
      </c>
      <c r="R85" s="15">
        <v>1600000</v>
      </c>
      <c r="S85" s="15" t="s">
        <v>678</v>
      </c>
      <c r="T85" s="15" t="s">
        <v>678</v>
      </c>
      <c r="U85" s="15">
        <v>2019</v>
      </c>
      <c r="V85" s="15">
        <v>22</v>
      </c>
      <c r="W85" s="15" t="s">
        <v>769</v>
      </c>
      <c r="X85" s="24">
        <v>180</v>
      </c>
      <c r="Y85" s="24">
        <v>30</v>
      </c>
      <c r="Z85" s="24">
        <v>31</v>
      </c>
      <c r="AA85" s="24">
        <v>32</v>
      </c>
      <c r="AB85" s="24">
        <v>66</v>
      </c>
      <c r="AC85" s="24">
        <v>66</v>
      </c>
    </row>
    <row r="86" spans="1:29" x14ac:dyDescent="0.25">
      <c r="A86" s="15" t="s">
        <v>220</v>
      </c>
      <c r="B86" s="15" t="s">
        <v>220</v>
      </c>
      <c r="C86" s="15" t="s">
        <v>483</v>
      </c>
      <c r="D86" s="15" t="s">
        <v>228</v>
      </c>
      <c r="E86" s="15" t="s">
        <v>387</v>
      </c>
      <c r="F86" s="15" t="s">
        <v>215</v>
      </c>
      <c r="G86" s="15" t="s">
        <v>391</v>
      </c>
      <c r="H86" s="15" t="s">
        <v>179</v>
      </c>
      <c r="I86" s="15" t="s">
        <v>469</v>
      </c>
      <c r="J86" s="15" t="s">
        <v>83</v>
      </c>
      <c r="K86" s="15" t="s">
        <v>84</v>
      </c>
      <c r="L86" s="15" t="s">
        <v>351</v>
      </c>
      <c r="M86" s="27">
        <v>43524</v>
      </c>
      <c r="N86" s="27">
        <v>43646</v>
      </c>
      <c r="O86" s="51">
        <v>2019</v>
      </c>
      <c r="P86" s="27">
        <v>43830</v>
      </c>
      <c r="Q86" s="15">
        <v>2300000</v>
      </c>
      <c r="R86" s="15">
        <v>1600000</v>
      </c>
      <c r="S86" s="15" t="s">
        <v>678</v>
      </c>
      <c r="T86" s="15" t="s">
        <v>678</v>
      </c>
      <c r="U86" s="15">
        <v>2019</v>
      </c>
      <c r="V86" s="15">
        <v>23</v>
      </c>
      <c r="W86" s="15" t="s">
        <v>769</v>
      </c>
      <c r="X86" s="24">
        <v>276</v>
      </c>
      <c r="Y86" s="24">
        <v>46</v>
      </c>
      <c r="Z86" s="24">
        <v>47</v>
      </c>
      <c r="AA86" s="24">
        <v>49</v>
      </c>
      <c r="AB86" s="24">
        <v>101</v>
      </c>
      <c r="AC86" s="24">
        <v>101</v>
      </c>
    </row>
    <row r="87" spans="1:29" x14ac:dyDescent="0.25">
      <c r="A87" s="15" t="s">
        <v>220</v>
      </c>
      <c r="B87" s="15" t="s">
        <v>220</v>
      </c>
      <c r="C87" s="15" t="s">
        <v>483</v>
      </c>
      <c r="D87" s="15" t="s">
        <v>228</v>
      </c>
      <c r="E87" s="15" t="s">
        <v>387</v>
      </c>
      <c r="F87" s="15" t="s">
        <v>215</v>
      </c>
      <c r="G87" s="15" t="s">
        <v>391</v>
      </c>
      <c r="H87" s="15" t="s">
        <v>179</v>
      </c>
      <c r="I87" s="15" t="s">
        <v>469</v>
      </c>
      <c r="J87" s="15" t="s">
        <v>83</v>
      </c>
      <c r="K87" s="15" t="s">
        <v>84</v>
      </c>
      <c r="L87" s="15" t="s">
        <v>351</v>
      </c>
      <c r="M87" s="27">
        <v>43524</v>
      </c>
      <c r="N87" s="27">
        <v>43646</v>
      </c>
      <c r="O87" s="51">
        <v>2019</v>
      </c>
      <c r="P87" s="27">
        <v>43830</v>
      </c>
      <c r="Q87" s="15">
        <v>2300000</v>
      </c>
      <c r="R87" s="15">
        <v>1600000</v>
      </c>
      <c r="S87" s="15" t="s">
        <v>678</v>
      </c>
      <c r="T87" s="15" t="s">
        <v>678</v>
      </c>
      <c r="U87" s="15">
        <v>2019</v>
      </c>
      <c r="V87" s="15">
        <v>24</v>
      </c>
      <c r="W87" s="15" t="s">
        <v>769</v>
      </c>
      <c r="X87" s="24">
        <v>360</v>
      </c>
      <c r="Y87" s="24">
        <v>60</v>
      </c>
      <c r="Z87" s="24">
        <v>61</v>
      </c>
      <c r="AA87" s="24">
        <v>64</v>
      </c>
      <c r="AB87" s="24">
        <v>132</v>
      </c>
      <c r="AC87" s="24">
        <v>132</v>
      </c>
    </row>
    <row r="88" spans="1:29" x14ac:dyDescent="0.25">
      <c r="A88" s="15" t="s">
        <v>220</v>
      </c>
      <c r="B88" s="15" t="s">
        <v>220</v>
      </c>
      <c r="C88" s="15" t="s">
        <v>483</v>
      </c>
      <c r="D88" s="15" t="s">
        <v>228</v>
      </c>
      <c r="E88" s="15" t="s">
        <v>387</v>
      </c>
      <c r="F88" s="15" t="s">
        <v>215</v>
      </c>
      <c r="G88" s="15" t="s">
        <v>391</v>
      </c>
      <c r="H88" s="15" t="s">
        <v>179</v>
      </c>
      <c r="I88" s="15" t="s">
        <v>469</v>
      </c>
      <c r="J88" s="15" t="s">
        <v>83</v>
      </c>
      <c r="K88" s="15" t="s">
        <v>84</v>
      </c>
      <c r="L88" s="15" t="s">
        <v>351</v>
      </c>
      <c r="M88" s="27">
        <v>43524</v>
      </c>
      <c r="N88" s="27">
        <v>43646</v>
      </c>
      <c r="O88" s="51">
        <v>2019</v>
      </c>
      <c r="P88" s="27">
        <v>43830</v>
      </c>
      <c r="Q88" s="15">
        <v>2300000</v>
      </c>
      <c r="R88" s="15">
        <v>1600000</v>
      </c>
      <c r="S88" s="15" t="s">
        <v>678</v>
      </c>
      <c r="T88" s="15" t="s">
        <v>678</v>
      </c>
      <c r="U88" s="15">
        <v>2019</v>
      </c>
      <c r="V88" s="15">
        <v>25</v>
      </c>
      <c r="W88" s="15" t="s">
        <v>769</v>
      </c>
      <c r="X88" s="24">
        <v>306</v>
      </c>
      <c r="Y88" s="24">
        <v>51</v>
      </c>
      <c r="Z88" s="24">
        <v>52</v>
      </c>
      <c r="AA88" s="24">
        <v>54</v>
      </c>
      <c r="AB88" s="24">
        <v>112</v>
      </c>
      <c r="AC88" s="24">
        <v>112</v>
      </c>
    </row>
    <row r="89" spans="1:29" x14ac:dyDescent="0.25">
      <c r="A89" s="15" t="s">
        <v>220</v>
      </c>
      <c r="B89" s="15" t="s">
        <v>220</v>
      </c>
      <c r="C89" s="15" t="s">
        <v>483</v>
      </c>
      <c r="D89" s="15" t="s">
        <v>228</v>
      </c>
      <c r="E89" s="15" t="s">
        <v>387</v>
      </c>
      <c r="F89" s="15" t="s">
        <v>215</v>
      </c>
      <c r="G89" s="15" t="s">
        <v>391</v>
      </c>
      <c r="H89" s="15" t="s">
        <v>179</v>
      </c>
      <c r="I89" s="15" t="s">
        <v>469</v>
      </c>
      <c r="J89" s="15" t="s">
        <v>83</v>
      </c>
      <c r="K89" s="15" t="s">
        <v>84</v>
      </c>
      <c r="L89" s="15" t="s">
        <v>351</v>
      </c>
      <c r="M89" s="27">
        <v>43524</v>
      </c>
      <c r="N89" s="27">
        <v>43646</v>
      </c>
      <c r="O89" s="51">
        <v>2019</v>
      </c>
      <c r="P89" s="27">
        <v>43830</v>
      </c>
      <c r="Q89" s="15">
        <v>2300000</v>
      </c>
      <c r="R89" s="15">
        <v>1600000</v>
      </c>
      <c r="S89" s="15" t="s">
        <v>678</v>
      </c>
      <c r="T89" s="15" t="s">
        <v>678</v>
      </c>
      <c r="U89" s="15">
        <v>2019</v>
      </c>
      <c r="V89" s="15">
        <v>26</v>
      </c>
      <c r="W89" s="15" t="s">
        <v>769</v>
      </c>
      <c r="X89" s="24">
        <v>420</v>
      </c>
      <c r="Y89" s="24">
        <v>70</v>
      </c>
      <c r="Z89" s="24">
        <v>72</v>
      </c>
      <c r="AA89" s="24">
        <v>74</v>
      </c>
      <c r="AB89" s="24">
        <v>154</v>
      </c>
      <c r="AC89" s="24">
        <v>154</v>
      </c>
    </row>
    <row r="90" spans="1:29" x14ac:dyDescent="0.25">
      <c r="A90" s="15" t="s">
        <v>220</v>
      </c>
      <c r="B90" s="15" t="s">
        <v>220</v>
      </c>
      <c r="C90" s="15" t="s">
        <v>483</v>
      </c>
      <c r="D90" s="15" t="s">
        <v>228</v>
      </c>
      <c r="E90" s="15" t="s">
        <v>387</v>
      </c>
      <c r="F90" s="15" t="s">
        <v>215</v>
      </c>
      <c r="G90" s="15" t="s">
        <v>391</v>
      </c>
      <c r="H90" s="15" t="s">
        <v>179</v>
      </c>
      <c r="I90" s="15" t="s">
        <v>469</v>
      </c>
      <c r="J90" s="15" t="s">
        <v>83</v>
      </c>
      <c r="K90" s="15" t="s">
        <v>84</v>
      </c>
      <c r="L90" s="15" t="s">
        <v>351</v>
      </c>
      <c r="M90" s="27">
        <v>43524</v>
      </c>
      <c r="N90" s="27">
        <v>43646</v>
      </c>
      <c r="O90" s="51">
        <v>2019</v>
      </c>
      <c r="P90" s="27">
        <v>43830</v>
      </c>
      <c r="Q90" s="15">
        <v>2300000</v>
      </c>
      <c r="R90" s="15">
        <v>1600000</v>
      </c>
      <c r="S90" s="15" t="s">
        <v>678</v>
      </c>
      <c r="T90" s="15" t="s">
        <v>678</v>
      </c>
      <c r="U90" s="15">
        <v>2019</v>
      </c>
      <c r="V90" s="15">
        <v>27</v>
      </c>
      <c r="W90" s="15" t="s">
        <v>769</v>
      </c>
      <c r="X90" s="24">
        <v>300</v>
      </c>
      <c r="Y90" s="24">
        <v>50</v>
      </c>
      <c r="Z90" s="24">
        <v>51</v>
      </c>
      <c r="AA90" s="24">
        <v>53</v>
      </c>
      <c r="AB90" s="24">
        <v>110</v>
      </c>
      <c r="AC90" s="24">
        <v>110</v>
      </c>
    </row>
    <row r="91" spans="1:29" x14ac:dyDescent="0.25">
      <c r="A91" s="15" t="s">
        <v>220</v>
      </c>
      <c r="B91" s="15" t="s">
        <v>220</v>
      </c>
      <c r="C91" s="15" t="s">
        <v>483</v>
      </c>
      <c r="D91" s="15" t="s">
        <v>228</v>
      </c>
      <c r="E91" s="15" t="s">
        <v>387</v>
      </c>
      <c r="F91" s="15" t="s">
        <v>215</v>
      </c>
      <c r="G91" s="15" t="s">
        <v>391</v>
      </c>
      <c r="H91" s="15" t="s">
        <v>179</v>
      </c>
      <c r="I91" s="15" t="s">
        <v>469</v>
      </c>
      <c r="J91" s="15" t="s">
        <v>83</v>
      </c>
      <c r="K91" s="15" t="s">
        <v>84</v>
      </c>
      <c r="L91" s="15" t="s">
        <v>351</v>
      </c>
      <c r="M91" s="27">
        <v>43524</v>
      </c>
      <c r="N91" s="27">
        <v>43646</v>
      </c>
      <c r="O91" s="51">
        <v>2019</v>
      </c>
      <c r="P91" s="27">
        <v>43830</v>
      </c>
      <c r="Q91" s="15">
        <v>2300000</v>
      </c>
      <c r="R91" s="15">
        <v>1600000</v>
      </c>
      <c r="S91" s="15" t="s">
        <v>678</v>
      </c>
      <c r="T91" s="15" t="s">
        <v>678</v>
      </c>
      <c r="U91" s="15">
        <v>2019</v>
      </c>
      <c r="V91" s="15">
        <v>28</v>
      </c>
      <c r="W91" s="15" t="s">
        <v>769</v>
      </c>
      <c r="X91" s="24">
        <v>258</v>
      </c>
      <c r="Y91" s="24">
        <v>43</v>
      </c>
      <c r="Z91" s="24">
        <v>44</v>
      </c>
      <c r="AA91" s="24">
        <v>46</v>
      </c>
      <c r="AB91" s="24">
        <v>95</v>
      </c>
      <c r="AC91" s="24">
        <v>95</v>
      </c>
    </row>
    <row r="92" spans="1:29" x14ac:dyDescent="0.25">
      <c r="A92" s="15" t="s">
        <v>220</v>
      </c>
      <c r="B92" s="15" t="s">
        <v>220</v>
      </c>
      <c r="C92" s="15" t="s">
        <v>483</v>
      </c>
      <c r="D92" s="15" t="s">
        <v>228</v>
      </c>
      <c r="E92" s="15" t="s">
        <v>387</v>
      </c>
      <c r="F92" s="15" t="s">
        <v>215</v>
      </c>
      <c r="G92" s="15" t="s">
        <v>391</v>
      </c>
      <c r="H92" s="15" t="s">
        <v>179</v>
      </c>
      <c r="I92" s="15" t="s">
        <v>469</v>
      </c>
      <c r="J92" s="15" t="s">
        <v>83</v>
      </c>
      <c r="K92" s="15" t="s">
        <v>84</v>
      </c>
      <c r="L92" s="15" t="s">
        <v>351</v>
      </c>
      <c r="M92" s="27">
        <v>43524</v>
      </c>
      <c r="N92" s="27">
        <v>43646</v>
      </c>
      <c r="O92" s="51">
        <v>2019</v>
      </c>
      <c r="P92" s="27">
        <v>43830</v>
      </c>
      <c r="Q92" s="15">
        <v>2300000</v>
      </c>
      <c r="R92" s="15">
        <v>1600000</v>
      </c>
      <c r="S92" s="15" t="s">
        <v>678</v>
      </c>
      <c r="T92" s="15" t="s">
        <v>678</v>
      </c>
      <c r="U92" s="15">
        <v>2019</v>
      </c>
      <c r="V92" s="15">
        <v>29</v>
      </c>
      <c r="W92" s="15" t="s">
        <v>769</v>
      </c>
      <c r="X92" s="24">
        <v>360</v>
      </c>
      <c r="Y92" s="24">
        <v>60</v>
      </c>
      <c r="Z92" s="24">
        <v>61</v>
      </c>
      <c r="AA92" s="24">
        <v>64</v>
      </c>
      <c r="AB92" s="24">
        <v>132</v>
      </c>
      <c r="AC92" s="24">
        <v>132</v>
      </c>
    </row>
    <row r="93" spans="1:29" x14ac:dyDescent="0.25">
      <c r="A93" s="15" t="s">
        <v>220</v>
      </c>
      <c r="B93" s="15" t="s">
        <v>220</v>
      </c>
      <c r="C93" s="15" t="s">
        <v>483</v>
      </c>
      <c r="D93" s="15" t="s">
        <v>228</v>
      </c>
      <c r="E93" s="15" t="s">
        <v>387</v>
      </c>
      <c r="F93" s="15" t="s">
        <v>215</v>
      </c>
      <c r="G93" s="15" t="s">
        <v>391</v>
      </c>
      <c r="H93" s="15" t="s">
        <v>179</v>
      </c>
      <c r="I93" s="15" t="s">
        <v>216</v>
      </c>
      <c r="J93" s="15" t="s">
        <v>34</v>
      </c>
      <c r="K93" s="15" t="s">
        <v>60</v>
      </c>
      <c r="L93" s="15" t="s">
        <v>866</v>
      </c>
      <c r="M93" s="27">
        <v>43738</v>
      </c>
      <c r="N93" s="27">
        <v>43921</v>
      </c>
      <c r="O93" s="51">
        <v>2020</v>
      </c>
      <c r="P93" s="27">
        <v>43830</v>
      </c>
      <c r="Q93" s="15">
        <v>2200000</v>
      </c>
      <c r="R93" s="15">
        <v>1400000</v>
      </c>
      <c r="S93" s="15" t="s">
        <v>205</v>
      </c>
      <c r="T93" s="15" t="s">
        <v>205</v>
      </c>
      <c r="U93" s="15">
        <v>2020</v>
      </c>
      <c r="V93" s="15">
        <v>463</v>
      </c>
      <c r="W93" s="15" t="s">
        <v>769</v>
      </c>
      <c r="X93" s="24">
        <v>600</v>
      </c>
      <c r="Y93" s="24">
        <v>100</v>
      </c>
      <c r="Z93" s="24">
        <v>118</v>
      </c>
      <c r="AA93" s="24">
        <v>122</v>
      </c>
      <c r="AB93" s="24">
        <v>176</v>
      </c>
      <c r="AC93" s="24">
        <v>176</v>
      </c>
    </row>
    <row r="94" spans="1:29" x14ac:dyDescent="0.25">
      <c r="A94" s="15" t="s">
        <v>220</v>
      </c>
      <c r="B94" s="15" t="s">
        <v>220</v>
      </c>
      <c r="C94" s="15" t="s">
        <v>483</v>
      </c>
      <c r="D94" s="15" t="s">
        <v>228</v>
      </c>
      <c r="E94" s="15" t="s">
        <v>387</v>
      </c>
      <c r="F94" s="15" t="s">
        <v>215</v>
      </c>
      <c r="G94" s="15" t="s">
        <v>391</v>
      </c>
      <c r="H94" s="15" t="s">
        <v>179</v>
      </c>
      <c r="I94" s="15" t="s">
        <v>216</v>
      </c>
      <c r="J94" s="15" t="s">
        <v>34</v>
      </c>
      <c r="K94" s="15" t="s">
        <v>60</v>
      </c>
      <c r="L94" s="15" t="s">
        <v>867</v>
      </c>
      <c r="M94" s="27">
        <v>43738</v>
      </c>
      <c r="N94" s="27">
        <v>43921</v>
      </c>
      <c r="O94" s="51">
        <v>2020</v>
      </c>
      <c r="P94" s="27">
        <v>43830</v>
      </c>
      <c r="Q94" s="15">
        <v>2200000</v>
      </c>
      <c r="R94" s="15">
        <v>1400000</v>
      </c>
      <c r="S94" s="15" t="s">
        <v>205</v>
      </c>
      <c r="T94" s="15" t="s">
        <v>205</v>
      </c>
      <c r="U94" s="15">
        <v>2020</v>
      </c>
      <c r="V94" s="15">
        <v>463</v>
      </c>
      <c r="W94" s="15" t="s">
        <v>769</v>
      </c>
      <c r="X94" s="24">
        <v>540</v>
      </c>
      <c r="Y94" s="24">
        <v>90</v>
      </c>
      <c r="Z94" s="24">
        <v>130</v>
      </c>
      <c r="AA94" s="24">
        <v>135</v>
      </c>
      <c r="AB94" s="24">
        <v>135</v>
      </c>
      <c r="AC94" s="24">
        <v>135</v>
      </c>
    </row>
    <row r="95" spans="1:29" x14ac:dyDescent="0.25">
      <c r="A95" s="15" t="s">
        <v>220</v>
      </c>
      <c r="B95" s="15" t="s">
        <v>220</v>
      </c>
      <c r="C95" s="15" t="s">
        <v>483</v>
      </c>
      <c r="D95" s="15" t="s">
        <v>228</v>
      </c>
      <c r="E95" s="15" t="s">
        <v>387</v>
      </c>
      <c r="F95" s="15" t="s">
        <v>215</v>
      </c>
      <c r="G95" s="15" t="s">
        <v>391</v>
      </c>
      <c r="H95" s="15" t="s">
        <v>179</v>
      </c>
      <c r="I95" s="15" t="s">
        <v>216</v>
      </c>
      <c r="J95" s="15" t="s">
        <v>34</v>
      </c>
      <c r="K95" s="15" t="s">
        <v>60</v>
      </c>
      <c r="L95" s="15" t="s">
        <v>868</v>
      </c>
      <c r="M95" s="27">
        <v>43738</v>
      </c>
      <c r="N95" s="27">
        <v>43921</v>
      </c>
      <c r="O95" s="51">
        <v>2020</v>
      </c>
      <c r="P95" s="27">
        <v>43830</v>
      </c>
      <c r="Q95" s="15">
        <v>2200000</v>
      </c>
      <c r="R95" s="15">
        <v>1400000</v>
      </c>
      <c r="S95" s="15" t="s">
        <v>205</v>
      </c>
      <c r="T95" s="15" t="s">
        <v>205</v>
      </c>
      <c r="U95" s="15">
        <v>2020</v>
      </c>
      <c r="V95" s="15">
        <v>463</v>
      </c>
      <c r="W95" s="15" t="s">
        <v>769</v>
      </c>
      <c r="X95" s="24">
        <v>390</v>
      </c>
      <c r="Y95" s="24">
        <v>65</v>
      </c>
      <c r="Z95" s="24">
        <v>94</v>
      </c>
      <c r="AA95" s="24">
        <v>98</v>
      </c>
      <c r="AB95" s="24">
        <v>97</v>
      </c>
      <c r="AC95" s="24">
        <v>97</v>
      </c>
    </row>
    <row r="96" spans="1:29" x14ac:dyDescent="0.25">
      <c r="A96" s="15" t="s">
        <v>220</v>
      </c>
      <c r="B96" s="15" t="s">
        <v>220</v>
      </c>
      <c r="C96" s="15" t="s">
        <v>483</v>
      </c>
      <c r="D96" s="15" t="s">
        <v>228</v>
      </c>
      <c r="E96" s="15" t="s">
        <v>387</v>
      </c>
      <c r="F96" s="15" t="s">
        <v>215</v>
      </c>
      <c r="G96" s="15" t="s">
        <v>391</v>
      </c>
      <c r="H96" s="15" t="s">
        <v>179</v>
      </c>
      <c r="I96" s="15" t="s">
        <v>216</v>
      </c>
      <c r="J96" s="15" t="s">
        <v>34</v>
      </c>
      <c r="K96" s="15" t="s">
        <v>60</v>
      </c>
      <c r="L96" s="15" t="s">
        <v>869</v>
      </c>
      <c r="M96" s="27">
        <v>43738</v>
      </c>
      <c r="N96" s="27">
        <v>43921</v>
      </c>
      <c r="O96" s="51">
        <v>2020</v>
      </c>
      <c r="P96" s="27">
        <v>43830</v>
      </c>
      <c r="Q96" s="15">
        <v>2200000</v>
      </c>
      <c r="R96" s="15">
        <v>1400000</v>
      </c>
      <c r="S96" s="15" t="s">
        <v>205</v>
      </c>
      <c r="T96" s="15" t="s">
        <v>205</v>
      </c>
      <c r="U96" s="15">
        <v>2020</v>
      </c>
      <c r="V96" s="15">
        <v>463</v>
      </c>
      <c r="W96" s="15" t="s">
        <v>769</v>
      </c>
      <c r="X96" s="24">
        <v>600</v>
      </c>
      <c r="Y96" s="24">
        <v>100</v>
      </c>
      <c r="Z96" s="24">
        <v>118</v>
      </c>
      <c r="AA96" s="24">
        <v>122</v>
      </c>
      <c r="AB96" s="24">
        <v>176</v>
      </c>
      <c r="AC96" s="24">
        <v>176</v>
      </c>
    </row>
    <row r="97" spans="1:29" x14ac:dyDescent="0.25">
      <c r="A97" s="15" t="s">
        <v>220</v>
      </c>
      <c r="B97" s="15" t="s">
        <v>220</v>
      </c>
      <c r="C97" s="15" t="s">
        <v>483</v>
      </c>
      <c r="D97" s="15" t="s">
        <v>228</v>
      </c>
      <c r="E97" s="15" t="s">
        <v>387</v>
      </c>
      <c r="F97" s="15" t="s">
        <v>215</v>
      </c>
      <c r="G97" s="15" t="s">
        <v>391</v>
      </c>
      <c r="H97" s="15" t="s">
        <v>179</v>
      </c>
      <c r="I97" s="15" t="s">
        <v>216</v>
      </c>
      <c r="J97" s="15" t="s">
        <v>34</v>
      </c>
      <c r="K97" s="15" t="s">
        <v>141</v>
      </c>
      <c r="L97" s="15" t="s">
        <v>873</v>
      </c>
      <c r="M97" s="27">
        <v>43738</v>
      </c>
      <c r="N97" s="27">
        <v>43951</v>
      </c>
      <c r="O97" s="51">
        <v>2020</v>
      </c>
      <c r="P97" s="27">
        <v>43830</v>
      </c>
      <c r="Q97" s="15">
        <v>2200000</v>
      </c>
      <c r="R97" s="15">
        <v>1400000</v>
      </c>
      <c r="S97" s="15" t="s">
        <v>205</v>
      </c>
      <c r="T97" s="15" t="s">
        <v>205</v>
      </c>
      <c r="U97" s="15">
        <v>2020</v>
      </c>
      <c r="V97" s="15">
        <v>463</v>
      </c>
      <c r="W97" s="15" t="s">
        <v>769</v>
      </c>
      <c r="X97" s="24">
        <v>1500</v>
      </c>
      <c r="Y97" s="24">
        <v>250</v>
      </c>
      <c r="Z97" s="24">
        <v>361</v>
      </c>
      <c r="AA97" s="24">
        <v>375</v>
      </c>
      <c r="AB97" s="24">
        <v>375</v>
      </c>
      <c r="AC97" s="24">
        <v>375</v>
      </c>
    </row>
    <row r="98" spans="1:29" x14ac:dyDescent="0.25">
      <c r="A98" s="15" t="s">
        <v>220</v>
      </c>
      <c r="B98" s="15" t="s">
        <v>220</v>
      </c>
      <c r="C98" s="15" t="s">
        <v>483</v>
      </c>
      <c r="D98" s="15" t="s">
        <v>222</v>
      </c>
      <c r="E98" s="15" t="s">
        <v>195</v>
      </c>
      <c r="F98" s="15" t="s">
        <v>215</v>
      </c>
      <c r="G98" s="15" t="s">
        <v>390</v>
      </c>
      <c r="H98" s="15" t="s">
        <v>179</v>
      </c>
      <c r="I98" s="15" t="s">
        <v>216</v>
      </c>
      <c r="J98" s="15" t="s">
        <v>34</v>
      </c>
      <c r="K98" s="15" t="s">
        <v>140</v>
      </c>
      <c r="L98" s="15" t="s">
        <v>351</v>
      </c>
      <c r="M98" s="27">
        <v>43585</v>
      </c>
      <c r="N98" s="27">
        <v>43616</v>
      </c>
      <c r="O98" s="51">
        <v>2019</v>
      </c>
      <c r="P98" s="27">
        <v>43830</v>
      </c>
      <c r="Q98" s="15">
        <v>2300000</v>
      </c>
      <c r="R98" s="15">
        <v>1600000</v>
      </c>
      <c r="S98" s="15" t="s">
        <v>678</v>
      </c>
      <c r="T98" s="15" t="s">
        <v>678</v>
      </c>
      <c r="U98" s="15">
        <v>2019</v>
      </c>
      <c r="V98" s="15">
        <v>110</v>
      </c>
      <c r="W98" s="15" t="s">
        <v>769</v>
      </c>
      <c r="X98" s="24">
        <v>4200</v>
      </c>
      <c r="Y98" s="24">
        <v>700</v>
      </c>
      <c r="Z98" s="24">
        <v>874</v>
      </c>
      <c r="AA98" s="24">
        <v>847</v>
      </c>
      <c r="AB98" s="24">
        <v>1252</v>
      </c>
      <c r="AC98" s="24">
        <v>1252</v>
      </c>
    </row>
    <row r="99" spans="1:29" x14ac:dyDescent="0.25">
      <c r="A99" s="15" t="s">
        <v>220</v>
      </c>
      <c r="B99" s="15" t="s">
        <v>220</v>
      </c>
      <c r="C99" s="15" t="s">
        <v>487</v>
      </c>
      <c r="D99" s="15" t="s">
        <v>210</v>
      </c>
      <c r="E99" s="15" t="s">
        <v>194</v>
      </c>
      <c r="F99" s="15" t="s">
        <v>215</v>
      </c>
      <c r="G99" s="15" t="s">
        <v>390</v>
      </c>
      <c r="H99" s="15" t="s">
        <v>179</v>
      </c>
      <c r="I99" s="15" t="s">
        <v>216</v>
      </c>
      <c r="J99" s="15" t="s">
        <v>34</v>
      </c>
      <c r="K99" s="15" t="s">
        <v>141</v>
      </c>
      <c r="L99" s="15" t="s">
        <v>351</v>
      </c>
      <c r="M99" s="27">
        <v>43830</v>
      </c>
      <c r="N99" s="27">
        <v>43830</v>
      </c>
      <c r="O99" s="51">
        <v>2019</v>
      </c>
      <c r="P99" s="27">
        <v>43830</v>
      </c>
      <c r="Q99" s="15">
        <v>2300000</v>
      </c>
      <c r="R99" s="15">
        <v>1600000</v>
      </c>
      <c r="S99" s="15" t="s">
        <v>678</v>
      </c>
      <c r="T99" s="15" t="s">
        <v>678</v>
      </c>
      <c r="U99" s="15">
        <v>2019</v>
      </c>
      <c r="V99" s="15">
        <v>87</v>
      </c>
      <c r="W99" s="15" t="s">
        <v>768</v>
      </c>
      <c r="X99" s="24">
        <v>216</v>
      </c>
      <c r="Y99" s="24">
        <v>36</v>
      </c>
      <c r="Z99" s="24">
        <v>45</v>
      </c>
      <c r="AA99" s="24">
        <v>44</v>
      </c>
      <c r="AB99" s="24">
        <v>64</v>
      </c>
      <c r="AC99" s="24">
        <v>64</v>
      </c>
    </row>
    <row r="100" spans="1:29" x14ac:dyDescent="0.25">
      <c r="A100" s="15" t="s">
        <v>220</v>
      </c>
      <c r="B100" s="15" t="s">
        <v>220</v>
      </c>
      <c r="C100" s="15" t="s">
        <v>484</v>
      </c>
      <c r="D100" s="15" t="s">
        <v>228</v>
      </c>
      <c r="E100" s="15" t="s">
        <v>195</v>
      </c>
      <c r="F100" s="15" t="s">
        <v>215</v>
      </c>
      <c r="G100" s="15" t="s">
        <v>390</v>
      </c>
      <c r="H100" s="15" t="s">
        <v>179</v>
      </c>
      <c r="I100" s="15" t="s">
        <v>216</v>
      </c>
      <c r="J100" s="15" t="s">
        <v>83</v>
      </c>
      <c r="K100" s="15" t="s">
        <v>84</v>
      </c>
      <c r="L100" s="15" t="s">
        <v>351</v>
      </c>
      <c r="M100" s="27">
        <v>43738</v>
      </c>
      <c r="N100" s="27">
        <v>43830</v>
      </c>
      <c r="O100" s="51">
        <v>2019</v>
      </c>
      <c r="P100" s="27">
        <v>43830</v>
      </c>
      <c r="Q100" s="15">
        <v>2300000</v>
      </c>
      <c r="R100" s="15">
        <v>1600000</v>
      </c>
      <c r="S100" s="15" t="s">
        <v>678</v>
      </c>
      <c r="T100" s="15" t="s">
        <v>678</v>
      </c>
      <c r="U100" s="15">
        <v>2019</v>
      </c>
      <c r="V100" s="15">
        <v>32</v>
      </c>
      <c r="W100" s="15" t="s">
        <v>768</v>
      </c>
      <c r="X100" s="24">
        <v>300</v>
      </c>
      <c r="Y100" s="24">
        <v>40</v>
      </c>
      <c r="Z100" s="24">
        <v>62</v>
      </c>
      <c r="AA100" s="24">
        <v>61</v>
      </c>
      <c r="AB100" s="24">
        <v>89</v>
      </c>
      <c r="AC100" s="24">
        <v>89</v>
      </c>
    </row>
    <row r="101" spans="1:29" x14ac:dyDescent="0.25">
      <c r="A101" s="15" t="s">
        <v>220</v>
      </c>
      <c r="B101" s="15" t="s">
        <v>220</v>
      </c>
      <c r="C101" s="15" t="s">
        <v>484</v>
      </c>
      <c r="D101" s="15" t="s">
        <v>228</v>
      </c>
      <c r="E101" s="15" t="s">
        <v>195</v>
      </c>
      <c r="F101" s="15" t="s">
        <v>215</v>
      </c>
      <c r="G101" s="15" t="s">
        <v>390</v>
      </c>
      <c r="H101" s="15" t="s">
        <v>179</v>
      </c>
      <c r="I101" s="15" t="s">
        <v>216</v>
      </c>
      <c r="J101" s="15" t="s">
        <v>83</v>
      </c>
      <c r="K101" s="15" t="s">
        <v>84</v>
      </c>
      <c r="L101" s="15" t="s">
        <v>912</v>
      </c>
      <c r="M101" s="27">
        <v>43738</v>
      </c>
      <c r="N101" s="27">
        <v>43921</v>
      </c>
      <c r="O101" s="51">
        <v>2020</v>
      </c>
      <c r="P101" s="27">
        <v>43830</v>
      </c>
      <c r="Q101" s="15">
        <v>2200000</v>
      </c>
      <c r="R101" s="15">
        <v>1400000</v>
      </c>
      <c r="S101" s="15" t="s">
        <v>205</v>
      </c>
      <c r="T101" s="15" t="s">
        <v>205</v>
      </c>
      <c r="U101" s="15">
        <v>2020</v>
      </c>
      <c r="V101" s="15">
        <v>463</v>
      </c>
      <c r="W101" s="15" t="s">
        <v>768</v>
      </c>
      <c r="X101" s="24">
        <v>240</v>
      </c>
      <c r="Y101" s="24">
        <v>40</v>
      </c>
      <c r="Z101" s="24">
        <v>36</v>
      </c>
      <c r="AA101" s="24">
        <v>48</v>
      </c>
      <c r="AB101" s="24">
        <v>72</v>
      </c>
      <c r="AC101" s="24">
        <v>72</v>
      </c>
    </row>
    <row r="102" spans="1:29" x14ac:dyDescent="0.25">
      <c r="A102" s="15" t="s">
        <v>220</v>
      </c>
      <c r="B102" s="15" t="s">
        <v>220</v>
      </c>
      <c r="C102" s="15" t="s">
        <v>484</v>
      </c>
      <c r="D102" s="15" t="s">
        <v>228</v>
      </c>
      <c r="E102" s="15" t="s">
        <v>387</v>
      </c>
      <c r="F102" s="15" t="s">
        <v>215</v>
      </c>
      <c r="G102" s="15" t="s">
        <v>391</v>
      </c>
      <c r="H102" s="15" t="s">
        <v>179</v>
      </c>
      <c r="I102" s="15" t="s">
        <v>469</v>
      </c>
      <c r="J102" s="15" t="s">
        <v>34</v>
      </c>
      <c r="K102" s="15" t="s">
        <v>60</v>
      </c>
      <c r="L102" s="15" t="s">
        <v>866</v>
      </c>
      <c r="M102" s="27">
        <v>43738</v>
      </c>
      <c r="N102" s="27">
        <v>43921</v>
      </c>
      <c r="O102" s="51">
        <v>2020</v>
      </c>
      <c r="P102" s="27">
        <v>43830</v>
      </c>
      <c r="Q102" s="15">
        <v>2200000</v>
      </c>
      <c r="R102" s="15">
        <v>1400000</v>
      </c>
      <c r="S102" s="15" t="s">
        <v>205</v>
      </c>
      <c r="T102" s="15" t="s">
        <v>205</v>
      </c>
      <c r="U102" s="15">
        <v>2020</v>
      </c>
      <c r="V102" s="15">
        <v>463</v>
      </c>
      <c r="W102" s="15" t="s">
        <v>768</v>
      </c>
      <c r="X102" s="24">
        <v>48</v>
      </c>
      <c r="Y102" s="24">
        <v>8</v>
      </c>
      <c r="Z102" s="24">
        <v>12</v>
      </c>
      <c r="AA102" s="24">
        <v>13</v>
      </c>
      <c r="AB102" s="24">
        <v>11</v>
      </c>
      <c r="AC102" s="24">
        <v>11</v>
      </c>
    </row>
    <row r="103" spans="1:29" x14ac:dyDescent="0.25">
      <c r="A103" s="15" t="s">
        <v>220</v>
      </c>
      <c r="B103" s="15" t="s">
        <v>220</v>
      </c>
      <c r="C103" s="15" t="s">
        <v>484</v>
      </c>
      <c r="D103" s="15" t="s">
        <v>228</v>
      </c>
      <c r="E103" s="15" t="s">
        <v>387</v>
      </c>
      <c r="F103" s="15" t="s">
        <v>215</v>
      </c>
      <c r="G103" s="15" t="s">
        <v>391</v>
      </c>
      <c r="H103" s="15" t="s">
        <v>179</v>
      </c>
      <c r="I103" s="15" t="s">
        <v>216</v>
      </c>
      <c r="J103" s="15" t="s">
        <v>83</v>
      </c>
      <c r="K103" s="15" t="s">
        <v>84</v>
      </c>
      <c r="L103" s="15" t="s">
        <v>351</v>
      </c>
      <c r="M103" s="27">
        <v>43524</v>
      </c>
      <c r="N103" s="27">
        <v>43646</v>
      </c>
      <c r="O103" s="51">
        <v>2019</v>
      </c>
      <c r="P103" s="27">
        <v>43830</v>
      </c>
      <c r="Q103" s="15">
        <v>2300000</v>
      </c>
      <c r="R103" s="15">
        <v>1600000</v>
      </c>
      <c r="S103" s="15" t="s">
        <v>678</v>
      </c>
      <c r="T103" s="15" t="s">
        <v>678</v>
      </c>
      <c r="U103" s="15">
        <v>2019</v>
      </c>
      <c r="V103" s="15">
        <v>3</v>
      </c>
      <c r="W103" s="15" t="s">
        <v>768</v>
      </c>
      <c r="X103" s="24">
        <v>600</v>
      </c>
      <c r="Y103" s="24">
        <v>100</v>
      </c>
      <c r="Z103" s="24">
        <v>102</v>
      </c>
      <c r="AA103" s="24">
        <v>106</v>
      </c>
      <c r="AB103" s="24">
        <v>220</v>
      </c>
      <c r="AC103" s="24">
        <v>220</v>
      </c>
    </row>
    <row r="104" spans="1:29" x14ac:dyDescent="0.25">
      <c r="A104" s="15" t="s">
        <v>220</v>
      </c>
      <c r="B104" s="15" t="s">
        <v>220</v>
      </c>
      <c r="C104" s="15" t="s">
        <v>484</v>
      </c>
      <c r="D104" s="15" t="s">
        <v>228</v>
      </c>
      <c r="E104" s="15" t="s">
        <v>387</v>
      </c>
      <c r="F104" s="15" t="s">
        <v>215</v>
      </c>
      <c r="G104" s="15" t="s">
        <v>391</v>
      </c>
      <c r="H104" s="15" t="s">
        <v>179</v>
      </c>
      <c r="I104" s="15" t="s">
        <v>216</v>
      </c>
      <c r="J104" s="15" t="s">
        <v>83</v>
      </c>
      <c r="K104" s="15" t="s">
        <v>84</v>
      </c>
      <c r="L104" s="15" t="s">
        <v>351</v>
      </c>
      <c r="M104" s="27">
        <v>43524</v>
      </c>
      <c r="N104" s="27">
        <v>43677</v>
      </c>
      <c r="O104" s="51">
        <v>2019</v>
      </c>
      <c r="P104" s="27">
        <v>43830</v>
      </c>
      <c r="Q104" s="15">
        <v>2300000</v>
      </c>
      <c r="R104" s="15">
        <v>1600000</v>
      </c>
      <c r="S104" s="15" t="s">
        <v>678</v>
      </c>
      <c r="T104" s="15" t="s">
        <v>678</v>
      </c>
      <c r="U104" s="15">
        <v>2019</v>
      </c>
      <c r="V104" s="15">
        <v>4</v>
      </c>
      <c r="W104" s="15" t="s">
        <v>768</v>
      </c>
      <c r="X104" s="24">
        <v>600</v>
      </c>
      <c r="Y104" s="24">
        <v>100</v>
      </c>
      <c r="Z104" s="24">
        <v>102</v>
      </c>
      <c r="AA104" s="24">
        <v>106</v>
      </c>
      <c r="AB104" s="24">
        <v>220</v>
      </c>
      <c r="AC104" s="24">
        <v>220</v>
      </c>
    </row>
    <row r="105" spans="1:29" x14ac:dyDescent="0.25">
      <c r="A105" s="15" t="s">
        <v>220</v>
      </c>
      <c r="B105" s="15" t="s">
        <v>220</v>
      </c>
      <c r="C105" s="15" t="s">
        <v>484</v>
      </c>
      <c r="D105" s="15" t="s">
        <v>222</v>
      </c>
      <c r="E105" s="15" t="s">
        <v>387</v>
      </c>
      <c r="F105" s="15" t="s">
        <v>215</v>
      </c>
      <c r="G105" s="15" t="s">
        <v>390</v>
      </c>
      <c r="H105" s="15" t="s">
        <v>179</v>
      </c>
      <c r="I105" s="15" t="s">
        <v>216</v>
      </c>
      <c r="J105" s="15" t="s">
        <v>83</v>
      </c>
      <c r="K105" s="15" t="s">
        <v>84</v>
      </c>
      <c r="L105" s="15" t="s">
        <v>351</v>
      </c>
      <c r="M105" s="27">
        <v>43434</v>
      </c>
      <c r="N105" s="27">
        <v>43524</v>
      </c>
      <c r="O105" s="51">
        <v>2019</v>
      </c>
      <c r="P105" s="27">
        <v>43830</v>
      </c>
      <c r="Q105" s="15">
        <v>2300000</v>
      </c>
      <c r="R105" s="15">
        <v>1600000</v>
      </c>
      <c r="S105" s="15" t="s">
        <v>678</v>
      </c>
      <c r="T105" s="15" t="s">
        <v>678</v>
      </c>
      <c r="U105" s="15">
        <v>2019</v>
      </c>
      <c r="V105" s="15">
        <v>111</v>
      </c>
      <c r="W105" s="15" t="s">
        <v>768</v>
      </c>
      <c r="X105" s="24">
        <v>1008</v>
      </c>
      <c r="Y105" s="24">
        <v>168</v>
      </c>
      <c r="Z105" s="24">
        <v>172</v>
      </c>
      <c r="AA105" s="24">
        <v>178</v>
      </c>
      <c r="AB105" s="24">
        <v>370</v>
      </c>
      <c r="AC105" s="24">
        <v>370</v>
      </c>
    </row>
    <row r="106" spans="1:29" x14ac:dyDescent="0.25">
      <c r="A106" s="15" t="s">
        <v>220</v>
      </c>
      <c r="B106" s="15" t="s">
        <v>398</v>
      </c>
      <c r="C106" s="15" t="s">
        <v>485</v>
      </c>
      <c r="D106" s="15" t="s">
        <v>228</v>
      </c>
      <c r="E106" s="15" t="s">
        <v>387</v>
      </c>
      <c r="F106" s="15" t="s">
        <v>215</v>
      </c>
      <c r="G106" s="15" t="s">
        <v>391</v>
      </c>
      <c r="H106" s="15" t="s">
        <v>179</v>
      </c>
      <c r="I106" s="15" t="s">
        <v>216</v>
      </c>
      <c r="J106" s="15" t="s">
        <v>59</v>
      </c>
      <c r="K106" s="15" t="s">
        <v>149</v>
      </c>
      <c r="L106" s="15" t="s">
        <v>875</v>
      </c>
      <c r="M106" s="27">
        <v>43738</v>
      </c>
      <c r="N106" s="27">
        <v>43861</v>
      </c>
      <c r="O106" s="51">
        <v>2020</v>
      </c>
      <c r="P106" s="27">
        <v>43830</v>
      </c>
      <c r="Q106" s="15">
        <v>2200000</v>
      </c>
      <c r="R106" s="15">
        <v>1400000</v>
      </c>
      <c r="S106" s="15" t="s">
        <v>205</v>
      </c>
      <c r="T106" s="15" t="s">
        <v>205</v>
      </c>
      <c r="U106" s="15">
        <v>2020</v>
      </c>
      <c r="V106" s="15">
        <v>463</v>
      </c>
      <c r="W106" s="15" t="s">
        <v>768</v>
      </c>
      <c r="X106" s="24">
        <v>3600</v>
      </c>
      <c r="Y106" s="24">
        <v>600</v>
      </c>
      <c r="Z106" s="24">
        <v>663</v>
      </c>
      <c r="AA106" s="24">
        <v>586</v>
      </c>
      <c r="AB106" s="24">
        <v>1248</v>
      </c>
      <c r="AC106" s="24">
        <v>1248</v>
      </c>
    </row>
    <row r="107" spans="1:29" x14ac:dyDescent="0.25">
      <c r="A107" s="15" t="s">
        <v>220</v>
      </c>
      <c r="B107" s="15" t="s">
        <v>398</v>
      </c>
      <c r="C107" s="15" t="s">
        <v>485</v>
      </c>
      <c r="D107" s="15" t="s">
        <v>228</v>
      </c>
      <c r="E107" s="15" t="s">
        <v>387</v>
      </c>
      <c r="F107" s="15" t="s">
        <v>215</v>
      </c>
      <c r="G107" s="15" t="s">
        <v>391</v>
      </c>
      <c r="H107" s="15" t="s">
        <v>179</v>
      </c>
      <c r="I107" s="15" t="s">
        <v>216</v>
      </c>
      <c r="J107" s="15" t="s">
        <v>59</v>
      </c>
      <c r="K107" s="15" t="s">
        <v>149</v>
      </c>
      <c r="L107" s="15" t="s">
        <v>875</v>
      </c>
      <c r="M107" s="27">
        <v>43738</v>
      </c>
      <c r="N107" s="27">
        <v>43890</v>
      </c>
      <c r="O107" s="51">
        <v>2020</v>
      </c>
      <c r="P107" s="27">
        <v>43830</v>
      </c>
      <c r="Q107" s="15">
        <v>2200000</v>
      </c>
      <c r="R107" s="15">
        <v>1400000</v>
      </c>
      <c r="S107" s="15" t="s">
        <v>205</v>
      </c>
      <c r="T107" s="15" t="s">
        <v>205</v>
      </c>
      <c r="U107" s="15">
        <v>2020</v>
      </c>
      <c r="V107" s="15">
        <v>463</v>
      </c>
      <c r="W107" s="15" t="s">
        <v>768</v>
      </c>
      <c r="X107" s="24">
        <v>6600</v>
      </c>
      <c r="Y107" s="24">
        <v>1100</v>
      </c>
      <c r="Z107" s="24">
        <v>1215</v>
      </c>
      <c r="AA107" s="24">
        <v>1074</v>
      </c>
      <c r="AB107" s="24">
        <v>2288</v>
      </c>
      <c r="AC107" s="24">
        <v>2288</v>
      </c>
    </row>
    <row r="108" spans="1:29" x14ac:dyDescent="0.25">
      <c r="A108" s="15" t="s">
        <v>220</v>
      </c>
      <c r="B108" s="15" t="s">
        <v>398</v>
      </c>
      <c r="C108" s="15" t="s">
        <v>485</v>
      </c>
      <c r="D108" s="15" t="s">
        <v>228</v>
      </c>
      <c r="E108" s="15" t="s">
        <v>387</v>
      </c>
      <c r="F108" s="15" t="s">
        <v>215</v>
      </c>
      <c r="G108" s="15" t="s">
        <v>391</v>
      </c>
      <c r="H108" s="15" t="s">
        <v>179</v>
      </c>
      <c r="I108" s="15" t="s">
        <v>216</v>
      </c>
      <c r="J108" s="15" t="s">
        <v>59</v>
      </c>
      <c r="K108" s="15" t="s">
        <v>149</v>
      </c>
      <c r="L108" s="15" t="s">
        <v>921</v>
      </c>
      <c r="M108" s="27">
        <v>43738</v>
      </c>
      <c r="N108" s="27">
        <v>43921</v>
      </c>
      <c r="O108" s="51">
        <v>2020</v>
      </c>
      <c r="P108" s="27">
        <v>43830</v>
      </c>
      <c r="Q108" s="15">
        <v>2200000</v>
      </c>
      <c r="R108" s="15">
        <v>1400000</v>
      </c>
      <c r="S108" s="15" t="s">
        <v>205</v>
      </c>
      <c r="T108" s="15" t="s">
        <v>205</v>
      </c>
      <c r="U108" s="15">
        <v>2020</v>
      </c>
      <c r="V108" s="15">
        <v>463</v>
      </c>
      <c r="W108" s="15" t="s">
        <v>768</v>
      </c>
      <c r="X108" s="24">
        <v>3000</v>
      </c>
      <c r="Y108" s="24">
        <v>500</v>
      </c>
      <c r="Z108" s="24">
        <v>552</v>
      </c>
      <c r="AA108" s="24">
        <v>488</v>
      </c>
      <c r="AB108" s="24">
        <v>1040</v>
      </c>
      <c r="AC108" s="24">
        <v>1040</v>
      </c>
    </row>
    <row r="109" spans="1:29" x14ac:dyDescent="0.25">
      <c r="A109" s="15" t="s">
        <v>220</v>
      </c>
      <c r="B109" s="15" t="s">
        <v>398</v>
      </c>
      <c r="C109" s="15" t="s">
        <v>485</v>
      </c>
      <c r="D109" s="15" t="s">
        <v>228</v>
      </c>
      <c r="E109" s="15" t="s">
        <v>387</v>
      </c>
      <c r="F109" s="15" t="s">
        <v>215</v>
      </c>
      <c r="G109" s="15" t="s">
        <v>391</v>
      </c>
      <c r="H109" s="15" t="s">
        <v>179</v>
      </c>
      <c r="I109" s="15" t="s">
        <v>216</v>
      </c>
      <c r="J109" s="15" t="s">
        <v>59</v>
      </c>
      <c r="K109" s="15" t="s">
        <v>149</v>
      </c>
      <c r="L109" s="15" t="s">
        <v>879</v>
      </c>
      <c r="M109" s="27">
        <v>43738</v>
      </c>
      <c r="N109" s="27">
        <v>43921</v>
      </c>
      <c r="O109" s="51">
        <v>2020</v>
      </c>
      <c r="P109" s="27">
        <v>43830</v>
      </c>
      <c r="Q109" s="15">
        <v>2200000</v>
      </c>
      <c r="R109" s="15">
        <v>1400000</v>
      </c>
      <c r="S109" s="15" t="s">
        <v>205</v>
      </c>
      <c r="T109" s="15" t="s">
        <v>205</v>
      </c>
      <c r="U109" s="15">
        <v>2020</v>
      </c>
      <c r="V109" s="15">
        <v>463</v>
      </c>
      <c r="W109" s="15" t="s">
        <v>768</v>
      </c>
      <c r="X109" s="24">
        <v>3600</v>
      </c>
      <c r="Y109" s="24">
        <v>600</v>
      </c>
      <c r="Z109" s="24">
        <v>663</v>
      </c>
      <c r="AA109" s="24">
        <v>586</v>
      </c>
      <c r="AB109" s="24">
        <v>1248</v>
      </c>
      <c r="AC109" s="24">
        <v>1248</v>
      </c>
    </row>
    <row r="110" spans="1:29" x14ac:dyDescent="0.25">
      <c r="A110" s="15" t="s">
        <v>220</v>
      </c>
      <c r="B110" s="15" t="s">
        <v>398</v>
      </c>
      <c r="C110" s="15" t="s">
        <v>485</v>
      </c>
      <c r="D110" s="15" t="s">
        <v>228</v>
      </c>
      <c r="E110" s="15" t="s">
        <v>387</v>
      </c>
      <c r="F110" s="15" t="s">
        <v>215</v>
      </c>
      <c r="G110" s="15" t="s">
        <v>391</v>
      </c>
      <c r="H110" s="15" t="s">
        <v>179</v>
      </c>
      <c r="I110" s="15" t="s">
        <v>216</v>
      </c>
      <c r="J110" s="15" t="s">
        <v>59</v>
      </c>
      <c r="K110" s="15" t="s">
        <v>149</v>
      </c>
      <c r="L110" s="15" t="s">
        <v>922</v>
      </c>
      <c r="M110" s="27">
        <v>43738</v>
      </c>
      <c r="N110" s="27">
        <v>43921</v>
      </c>
      <c r="O110" s="51">
        <v>2020</v>
      </c>
      <c r="P110" s="27">
        <v>43830</v>
      </c>
      <c r="Q110" s="15">
        <v>2200000</v>
      </c>
      <c r="R110" s="15">
        <v>1400000</v>
      </c>
      <c r="S110" s="15" t="s">
        <v>205</v>
      </c>
      <c r="T110" s="15" t="s">
        <v>205</v>
      </c>
      <c r="U110" s="15">
        <v>2020</v>
      </c>
      <c r="V110" s="15">
        <v>463</v>
      </c>
      <c r="W110" s="15" t="s">
        <v>768</v>
      </c>
      <c r="X110" s="24">
        <v>3600</v>
      </c>
      <c r="Y110" s="24">
        <v>600</v>
      </c>
      <c r="Z110" s="24">
        <v>663</v>
      </c>
      <c r="AA110" s="24">
        <v>586</v>
      </c>
      <c r="AB110" s="24">
        <v>1248</v>
      </c>
      <c r="AC110" s="24">
        <v>1248</v>
      </c>
    </row>
    <row r="111" spans="1:29" x14ac:dyDescent="0.25">
      <c r="A111" s="15" t="s">
        <v>220</v>
      </c>
      <c r="B111" s="15" t="s">
        <v>398</v>
      </c>
      <c r="C111" s="15" t="s">
        <v>483</v>
      </c>
      <c r="D111" s="15" t="s">
        <v>228</v>
      </c>
      <c r="E111" s="15" t="s">
        <v>387</v>
      </c>
      <c r="F111" s="15" t="s">
        <v>215</v>
      </c>
      <c r="G111" s="15" t="s">
        <v>391</v>
      </c>
      <c r="H111" s="15" t="s">
        <v>179</v>
      </c>
      <c r="I111" s="15" t="s">
        <v>216</v>
      </c>
      <c r="J111" s="15" t="s">
        <v>59</v>
      </c>
      <c r="K111" s="15" t="s">
        <v>149</v>
      </c>
      <c r="L111" s="15" t="s">
        <v>875</v>
      </c>
      <c r="M111" s="27">
        <v>43738</v>
      </c>
      <c r="N111" s="27">
        <v>43921</v>
      </c>
      <c r="O111" s="51">
        <v>2020</v>
      </c>
      <c r="P111" s="27">
        <v>43830</v>
      </c>
      <c r="Q111" s="15">
        <v>2200000</v>
      </c>
      <c r="R111" s="15">
        <v>1400000</v>
      </c>
      <c r="S111" s="15" t="s">
        <v>205</v>
      </c>
      <c r="T111" s="15" t="s">
        <v>205</v>
      </c>
      <c r="U111" s="15">
        <v>2020</v>
      </c>
      <c r="V111" s="15">
        <v>463</v>
      </c>
      <c r="W111" s="15" t="s">
        <v>769</v>
      </c>
      <c r="X111" s="24">
        <v>6000</v>
      </c>
      <c r="Y111" s="24">
        <v>1000</v>
      </c>
      <c r="Z111" s="24">
        <v>1300</v>
      </c>
      <c r="AA111" s="24">
        <v>3200</v>
      </c>
      <c r="AB111" s="24">
        <v>500</v>
      </c>
      <c r="AC111" s="24">
        <v>500</v>
      </c>
    </row>
    <row r="112" spans="1:29" x14ac:dyDescent="0.25">
      <c r="A112" s="15" t="s">
        <v>220</v>
      </c>
      <c r="B112" s="15" t="s">
        <v>398</v>
      </c>
      <c r="C112" s="15" t="s">
        <v>483</v>
      </c>
      <c r="D112" s="15" t="s">
        <v>228</v>
      </c>
      <c r="E112" s="15" t="s">
        <v>387</v>
      </c>
      <c r="F112" s="15" t="s">
        <v>215</v>
      </c>
      <c r="G112" s="15" t="s">
        <v>391</v>
      </c>
      <c r="H112" s="15" t="s">
        <v>179</v>
      </c>
      <c r="I112" s="15" t="s">
        <v>216</v>
      </c>
      <c r="J112" s="15" t="s">
        <v>59</v>
      </c>
      <c r="K112" s="15" t="s">
        <v>149</v>
      </c>
      <c r="L112" s="15" t="s">
        <v>875</v>
      </c>
      <c r="M112" s="27">
        <v>43738</v>
      </c>
      <c r="N112" s="27">
        <v>43890</v>
      </c>
      <c r="O112" s="51">
        <v>2020</v>
      </c>
      <c r="P112" s="27">
        <v>43830</v>
      </c>
      <c r="Q112" s="15">
        <v>2200000</v>
      </c>
      <c r="R112" s="15">
        <v>1400000</v>
      </c>
      <c r="S112" s="15" t="s">
        <v>205</v>
      </c>
      <c r="T112" s="15" t="s">
        <v>205</v>
      </c>
      <c r="U112" s="15">
        <v>2020</v>
      </c>
      <c r="V112" s="15">
        <v>463</v>
      </c>
      <c r="W112" s="15" t="s">
        <v>769</v>
      </c>
      <c r="X112" s="24">
        <v>5910</v>
      </c>
      <c r="Y112" s="24">
        <v>1000</v>
      </c>
      <c r="Z112" s="24">
        <v>224</v>
      </c>
      <c r="AA112" s="24">
        <v>773</v>
      </c>
      <c r="AB112" s="24">
        <v>1603</v>
      </c>
      <c r="AC112" s="24">
        <v>1603</v>
      </c>
    </row>
    <row r="113" spans="1:29" x14ac:dyDescent="0.25">
      <c r="A113" s="15" t="s">
        <v>220</v>
      </c>
      <c r="B113" s="15" t="s">
        <v>398</v>
      </c>
      <c r="C113" s="15" t="s">
        <v>484</v>
      </c>
      <c r="D113" s="15" t="s">
        <v>228</v>
      </c>
      <c r="E113" s="15" t="s">
        <v>387</v>
      </c>
      <c r="F113" s="15" t="s">
        <v>215</v>
      </c>
      <c r="G113" s="15" t="s">
        <v>391</v>
      </c>
      <c r="H113" s="15" t="s">
        <v>179</v>
      </c>
      <c r="I113" s="15" t="s">
        <v>216</v>
      </c>
      <c r="J113" s="15" t="s">
        <v>59</v>
      </c>
      <c r="K113" s="15" t="s">
        <v>149</v>
      </c>
      <c r="L113" s="15" t="s">
        <v>351</v>
      </c>
      <c r="M113" s="27">
        <v>43555</v>
      </c>
      <c r="N113" s="27">
        <v>43677</v>
      </c>
      <c r="O113" s="51">
        <v>2019</v>
      </c>
      <c r="P113" s="27">
        <v>43830</v>
      </c>
      <c r="Q113" s="15">
        <v>2300000</v>
      </c>
      <c r="R113" s="15">
        <v>1600000</v>
      </c>
      <c r="S113" s="15" t="s">
        <v>678</v>
      </c>
      <c r="T113" s="15" t="s">
        <v>678</v>
      </c>
      <c r="U113" s="15">
        <v>2019</v>
      </c>
      <c r="V113" s="15">
        <v>55</v>
      </c>
      <c r="W113" s="15" t="s">
        <v>768</v>
      </c>
      <c r="X113" s="24">
        <v>24</v>
      </c>
      <c r="Y113" s="24">
        <v>4</v>
      </c>
      <c r="Z113" s="24">
        <v>4</v>
      </c>
      <c r="AA113" s="24">
        <v>6</v>
      </c>
      <c r="AB113" s="24">
        <v>6</v>
      </c>
      <c r="AC113" s="24">
        <v>6</v>
      </c>
    </row>
    <row r="114" spans="1:29" x14ac:dyDescent="0.25">
      <c r="A114" s="15" t="s">
        <v>220</v>
      </c>
      <c r="B114" s="15" t="s">
        <v>398</v>
      </c>
      <c r="C114" s="15" t="s">
        <v>484</v>
      </c>
      <c r="D114" s="15" t="s">
        <v>228</v>
      </c>
      <c r="E114" s="15" t="s">
        <v>387</v>
      </c>
      <c r="F114" s="15" t="s">
        <v>215</v>
      </c>
      <c r="G114" s="15" t="s">
        <v>391</v>
      </c>
      <c r="H114" s="15" t="s">
        <v>179</v>
      </c>
      <c r="I114" s="15" t="s">
        <v>216</v>
      </c>
      <c r="J114" s="15" t="s">
        <v>59</v>
      </c>
      <c r="K114" s="15" t="s">
        <v>149</v>
      </c>
      <c r="L114" s="15" t="s">
        <v>351</v>
      </c>
      <c r="M114" s="27">
        <v>43555</v>
      </c>
      <c r="N114" s="27">
        <v>43677</v>
      </c>
      <c r="O114" s="51">
        <v>2019</v>
      </c>
      <c r="P114" s="27">
        <v>43830</v>
      </c>
      <c r="Q114" s="15">
        <v>2300000</v>
      </c>
      <c r="R114" s="15">
        <v>1600000</v>
      </c>
      <c r="S114" s="15" t="s">
        <v>678</v>
      </c>
      <c r="T114" s="15" t="s">
        <v>678</v>
      </c>
      <c r="U114" s="15">
        <v>2019</v>
      </c>
      <c r="V114" s="15">
        <v>56</v>
      </c>
      <c r="W114" s="15" t="s">
        <v>768</v>
      </c>
      <c r="X114" s="24">
        <v>24</v>
      </c>
      <c r="Y114" s="24">
        <v>4</v>
      </c>
      <c r="Z114" s="24">
        <v>4</v>
      </c>
      <c r="AA114" s="24">
        <v>7</v>
      </c>
      <c r="AB114" s="24">
        <v>7</v>
      </c>
      <c r="AC114" s="24">
        <v>7</v>
      </c>
    </row>
    <row r="115" spans="1:29" x14ac:dyDescent="0.25">
      <c r="A115" s="15" t="s">
        <v>220</v>
      </c>
      <c r="B115" s="15" t="s">
        <v>398</v>
      </c>
      <c r="C115" s="15" t="s">
        <v>484</v>
      </c>
      <c r="D115" s="15" t="s">
        <v>228</v>
      </c>
      <c r="E115" s="15" t="s">
        <v>387</v>
      </c>
      <c r="F115" s="15" t="s">
        <v>215</v>
      </c>
      <c r="G115" s="15" t="s">
        <v>391</v>
      </c>
      <c r="H115" s="15" t="s">
        <v>179</v>
      </c>
      <c r="I115" s="15" t="s">
        <v>216</v>
      </c>
      <c r="J115" s="15" t="s">
        <v>59</v>
      </c>
      <c r="K115" s="15" t="s">
        <v>149</v>
      </c>
      <c r="L115" s="15" t="s">
        <v>351</v>
      </c>
      <c r="M115" s="27">
        <v>43555</v>
      </c>
      <c r="N115" s="27">
        <v>43677</v>
      </c>
      <c r="O115" s="51">
        <v>2019</v>
      </c>
      <c r="P115" s="27">
        <v>43830</v>
      </c>
      <c r="Q115" s="15">
        <v>2300000</v>
      </c>
      <c r="R115" s="15">
        <v>1600000</v>
      </c>
      <c r="S115" s="15" t="s">
        <v>678</v>
      </c>
      <c r="T115" s="15" t="s">
        <v>678</v>
      </c>
      <c r="U115" s="15">
        <v>2019</v>
      </c>
      <c r="V115" s="15">
        <v>57</v>
      </c>
      <c r="W115" s="15" t="s">
        <v>768</v>
      </c>
      <c r="X115" s="24">
        <v>24</v>
      </c>
      <c r="Y115" s="24">
        <v>4</v>
      </c>
      <c r="Z115" s="24">
        <v>5</v>
      </c>
      <c r="AA115" s="24">
        <v>3</v>
      </c>
      <c r="AB115" s="24">
        <v>6</v>
      </c>
      <c r="AC115" s="24">
        <v>6</v>
      </c>
    </row>
    <row r="116" spans="1:29" x14ac:dyDescent="0.25">
      <c r="A116" s="15" t="s">
        <v>220</v>
      </c>
      <c r="B116" s="15" t="s">
        <v>398</v>
      </c>
      <c r="C116" s="15" t="s">
        <v>484</v>
      </c>
      <c r="D116" s="15" t="s">
        <v>228</v>
      </c>
      <c r="E116" s="15" t="s">
        <v>387</v>
      </c>
      <c r="F116" s="15" t="s">
        <v>215</v>
      </c>
      <c r="G116" s="15" t="s">
        <v>391</v>
      </c>
      <c r="H116" s="15" t="s">
        <v>179</v>
      </c>
      <c r="I116" s="15" t="s">
        <v>216</v>
      </c>
      <c r="J116" s="15" t="s">
        <v>59</v>
      </c>
      <c r="K116" s="15" t="s">
        <v>149</v>
      </c>
      <c r="L116" s="15" t="s">
        <v>351</v>
      </c>
      <c r="M116" s="27">
        <v>43555</v>
      </c>
      <c r="N116" s="27">
        <v>43677</v>
      </c>
      <c r="O116" s="51">
        <v>2019</v>
      </c>
      <c r="P116" s="27">
        <v>43830</v>
      </c>
      <c r="Q116" s="15">
        <v>2300000</v>
      </c>
      <c r="R116" s="15">
        <v>1600000</v>
      </c>
      <c r="S116" s="15" t="s">
        <v>678</v>
      </c>
      <c r="T116" s="15" t="s">
        <v>678</v>
      </c>
      <c r="U116" s="15">
        <v>2019</v>
      </c>
      <c r="V116" s="15">
        <v>58</v>
      </c>
      <c r="W116" s="15" t="s">
        <v>768</v>
      </c>
      <c r="X116" s="24">
        <v>24</v>
      </c>
      <c r="Y116" s="24">
        <v>4</v>
      </c>
      <c r="Z116" s="24">
        <v>4</v>
      </c>
      <c r="AA116" s="24">
        <v>5</v>
      </c>
      <c r="AB116" s="24">
        <v>8</v>
      </c>
      <c r="AC116" s="24">
        <v>8</v>
      </c>
    </row>
    <row r="117" spans="1:29" x14ac:dyDescent="0.25">
      <c r="A117" s="15" t="s">
        <v>220</v>
      </c>
      <c r="B117" s="15" t="s">
        <v>398</v>
      </c>
      <c r="C117" s="15" t="s">
        <v>484</v>
      </c>
      <c r="D117" s="15" t="s">
        <v>228</v>
      </c>
      <c r="E117" s="15" t="s">
        <v>387</v>
      </c>
      <c r="F117" s="15" t="s">
        <v>215</v>
      </c>
      <c r="G117" s="15" t="s">
        <v>391</v>
      </c>
      <c r="H117" s="15" t="s">
        <v>179</v>
      </c>
      <c r="I117" s="15" t="s">
        <v>216</v>
      </c>
      <c r="J117" s="15" t="s">
        <v>59</v>
      </c>
      <c r="K117" s="15" t="s">
        <v>149</v>
      </c>
      <c r="L117" s="15" t="s">
        <v>351</v>
      </c>
      <c r="M117" s="27">
        <v>43555</v>
      </c>
      <c r="N117" s="27">
        <v>43677</v>
      </c>
      <c r="O117" s="51">
        <v>2019</v>
      </c>
      <c r="P117" s="27">
        <v>43830</v>
      </c>
      <c r="Q117" s="15">
        <v>2300000</v>
      </c>
      <c r="R117" s="15">
        <v>1600000</v>
      </c>
      <c r="S117" s="15" t="s">
        <v>678</v>
      </c>
      <c r="T117" s="15" t="s">
        <v>678</v>
      </c>
      <c r="U117" s="15">
        <v>2019</v>
      </c>
      <c r="V117" s="15">
        <v>59</v>
      </c>
      <c r="W117" s="15" t="s">
        <v>768</v>
      </c>
      <c r="X117" s="24">
        <v>24</v>
      </c>
      <c r="Y117" s="24">
        <v>4</v>
      </c>
      <c r="Z117" s="24">
        <v>5</v>
      </c>
      <c r="AA117" s="24">
        <v>6</v>
      </c>
      <c r="AB117" s="24">
        <v>7</v>
      </c>
      <c r="AC117" s="24">
        <v>7</v>
      </c>
    </row>
    <row r="118" spans="1:29" x14ac:dyDescent="0.25">
      <c r="A118" s="15" t="s">
        <v>220</v>
      </c>
      <c r="B118" s="15" t="s">
        <v>398</v>
      </c>
      <c r="C118" s="15" t="s">
        <v>919</v>
      </c>
      <c r="D118" s="15" t="s">
        <v>228</v>
      </c>
      <c r="E118" s="15" t="s">
        <v>387</v>
      </c>
      <c r="F118" s="15" t="s">
        <v>283</v>
      </c>
      <c r="G118" s="15" t="s">
        <v>391</v>
      </c>
      <c r="H118" s="15" t="s">
        <v>179</v>
      </c>
      <c r="I118" s="15" t="s">
        <v>216</v>
      </c>
      <c r="J118" s="15" t="s">
        <v>59</v>
      </c>
      <c r="K118" s="15" t="s">
        <v>149</v>
      </c>
      <c r="L118" s="15" t="s">
        <v>875</v>
      </c>
      <c r="M118" s="27">
        <v>43738</v>
      </c>
      <c r="N118" s="27">
        <v>44074</v>
      </c>
      <c r="O118" s="51">
        <v>2020</v>
      </c>
      <c r="P118" s="27">
        <v>43830</v>
      </c>
      <c r="Q118" s="15">
        <v>2200000</v>
      </c>
      <c r="R118" s="15">
        <v>1400000</v>
      </c>
      <c r="S118" s="15" t="s">
        <v>678</v>
      </c>
      <c r="T118" s="15" t="s">
        <v>205</v>
      </c>
      <c r="U118" s="15">
        <v>2020</v>
      </c>
      <c r="V118" s="15">
        <v>463</v>
      </c>
      <c r="W118" s="15" t="s">
        <v>768</v>
      </c>
      <c r="X118" s="24">
        <v>108</v>
      </c>
      <c r="Y118" s="24">
        <v>18</v>
      </c>
      <c r="Z118" s="24">
        <v>13</v>
      </c>
      <c r="AA118" s="24">
        <v>44</v>
      </c>
      <c r="AB118" s="24">
        <v>12</v>
      </c>
      <c r="AC118" s="24">
        <v>12</v>
      </c>
    </row>
    <row r="119" spans="1:29" x14ac:dyDescent="0.25">
      <c r="A119" s="15" t="s">
        <v>344</v>
      </c>
      <c r="B119" s="15" t="s">
        <v>344</v>
      </c>
      <c r="C119" s="15" t="s">
        <v>485</v>
      </c>
      <c r="D119" s="15" t="s">
        <v>222</v>
      </c>
      <c r="E119" s="15" t="s">
        <v>386</v>
      </c>
      <c r="F119" s="15" t="s">
        <v>215</v>
      </c>
      <c r="G119" s="15" t="s">
        <v>390</v>
      </c>
      <c r="H119" s="15" t="s">
        <v>179</v>
      </c>
      <c r="I119" s="15" t="s">
        <v>216</v>
      </c>
      <c r="J119" s="15" t="s">
        <v>144</v>
      </c>
      <c r="K119" s="15" t="s">
        <v>111</v>
      </c>
      <c r="L119" s="15" t="s">
        <v>351</v>
      </c>
      <c r="M119" s="27">
        <v>43616</v>
      </c>
      <c r="N119" s="27">
        <v>43708</v>
      </c>
      <c r="O119" s="51">
        <v>2019</v>
      </c>
      <c r="P119" s="27">
        <v>43830</v>
      </c>
      <c r="Q119" s="15">
        <v>2300000</v>
      </c>
      <c r="R119" s="15">
        <v>1600000</v>
      </c>
      <c r="S119" s="15" t="s">
        <v>678</v>
      </c>
      <c r="T119" s="15" t="s">
        <v>678</v>
      </c>
      <c r="U119" s="15">
        <v>2019</v>
      </c>
      <c r="V119" s="15">
        <v>243</v>
      </c>
      <c r="W119" s="15" t="s">
        <v>768</v>
      </c>
      <c r="X119" s="24">
        <v>600</v>
      </c>
      <c r="Y119" s="24">
        <v>100</v>
      </c>
      <c r="Z119" s="24">
        <v>180</v>
      </c>
      <c r="AA119" s="24">
        <v>240</v>
      </c>
      <c r="AB119" s="24">
        <v>90</v>
      </c>
      <c r="AC119" s="24">
        <v>90</v>
      </c>
    </row>
    <row r="120" spans="1:29" x14ac:dyDescent="0.25">
      <c r="A120" s="15" t="s">
        <v>344</v>
      </c>
      <c r="B120" s="15" t="s">
        <v>344</v>
      </c>
      <c r="C120" s="15" t="s">
        <v>485</v>
      </c>
      <c r="D120" s="15" t="s">
        <v>222</v>
      </c>
      <c r="E120" s="15" t="s">
        <v>386</v>
      </c>
      <c r="F120" s="15" t="s">
        <v>215</v>
      </c>
      <c r="G120" s="15" t="s">
        <v>390</v>
      </c>
      <c r="H120" s="15" t="s">
        <v>179</v>
      </c>
      <c r="I120" s="15" t="s">
        <v>216</v>
      </c>
      <c r="J120" s="15" t="s">
        <v>144</v>
      </c>
      <c r="K120" s="15" t="s">
        <v>87</v>
      </c>
      <c r="L120" s="15" t="s">
        <v>351</v>
      </c>
      <c r="M120" s="27">
        <v>43616</v>
      </c>
      <c r="N120" s="27">
        <v>43738</v>
      </c>
      <c r="O120" s="51">
        <v>2019</v>
      </c>
      <c r="P120" s="27">
        <v>43830</v>
      </c>
      <c r="Q120" s="15">
        <v>2300000</v>
      </c>
      <c r="R120" s="15">
        <v>1600000</v>
      </c>
      <c r="S120" s="15" t="s">
        <v>678</v>
      </c>
      <c r="T120" s="15" t="s">
        <v>678</v>
      </c>
      <c r="U120" s="15">
        <v>2019</v>
      </c>
      <c r="V120" s="15">
        <v>242</v>
      </c>
      <c r="W120" s="15" t="s">
        <v>768</v>
      </c>
      <c r="X120" s="24">
        <v>600</v>
      </c>
      <c r="Y120" s="24">
        <v>100</v>
      </c>
      <c r="Z120" s="24">
        <v>180</v>
      </c>
      <c r="AA120" s="24">
        <v>240</v>
      </c>
      <c r="AB120" s="24">
        <v>90</v>
      </c>
      <c r="AC120" s="24">
        <v>90</v>
      </c>
    </row>
    <row r="121" spans="1:29" x14ac:dyDescent="0.25">
      <c r="A121" s="15" t="s">
        <v>344</v>
      </c>
      <c r="B121" s="15" t="s">
        <v>344</v>
      </c>
      <c r="C121" s="15" t="s">
        <v>485</v>
      </c>
      <c r="D121" s="15" t="s">
        <v>222</v>
      </c>
      <c r="E121" s="15" t="s">
        <v>386</v>
      </c>
      <c r="F121" s="15" t="s">
        <v>215</v>
      </c>
      <c r="G121" s="15" t="s">
        <v>390</v>
      </c>
      <c r="H121" s="15" t="s">
        <v>179</v>
      </c>
      <c r="I121" s="15" t="s">
        <v>216</v>
      </c>
      <c r="J121" s="15" t="s">
        <v>83</v>
      </c>
      <c r="K121" s="15" t="s">
        <v>84</v>
      </c>
      <c r="L121" s="15" t="s">
        <v>351</v>
      </c>
      <c r="M121" s="27">
        <v>43465</v>
      </c>
      <c r="N121" s="27">
        <v>43555</v>
      </c>
      <c r="O121" s="51">
        <v>2019</v>
      </c>
      <c r="P121" s="27">
        <v>43830</v>
      </c>
      <c r="Q121" s="15">
        <v>2300000</v>
      </c>
      <c r="R121" s="15">
        <v>1600000</v>
      </c>
      <c r="S121" s="15" t="s">
        <v>678</v>
      </c>
      <c r="T121" s="15" t="s">
        <v>678</v>
      </c>
      <c r="U121" s="15">
        <v>2019</v>
      </c>
      <c r="V121" s="15">
        <v>257</v>
      </c>
      <c r="W121" s="15" t="s">
        <v>768</v>
      </c>
      <c r="X121" s="24">
        <v>1320</v>
      </c>
      <c r="Y121" s="24">
        <v>220</v>
      </c>
      <c r="Z121" s="24">
        <v>396</v>
      </c>
      <c r="AA121" s="24">
        <v>528</v>
      </c>
      <c r="AB121" s="24">
        <v>198</v>
      </c>
      <c r="AC121" s="24">
        <v>198</v>
      </c>
    </row>
    <row r="122" spans="1:29" x14ac:dyDescent="0.25">
      <c r="A122" s="15" t="s">
        <v>344</v>
      </c>
      <c r="B122" s="15" t="s">
        <v>344</v>
      </c>
      <c r="C122" s="15" t="s">
        <v>485</v>
      </c>
      <c r="D122" s="15" t="s">
        <v>222</v>
      </c>
      <c r="E122" s="15" t="s">
        <v>386</v>
      </c>
      <c r="F122" s="15" t="s">
        <v>215</v>
      </c>
      <c r="G122" s="15" t="s">
        <v>390</v>
      </c>
      <c r="H122" s="15" t="s">
        <v>179</v>
      </c>
      <c r="I122" s="15" t="s">
        <v>216</v>
      </c>
      <c r="J122" s="15" t="s">
        <v>150</v>
      </c>
      <c r="K122" s="15" t="s">
        <v>116</v>
      </c>
      <c r="L122" s="15" t="s">
        <v>351</v>
      </c>
      <c r="M122" s="27">
        <v>43465</v>
      </c>
      <c r="N122" s="27">
        <v>43524</v>
      </c>
      <c r="O122" s="51">
        <v>2019</v>
      </c>
      <c r="P122" s="27">
        <v>43830</v>
      </c>
      <c r="Q122" s="15">
        <v>2300000</v>
      </c>
      <c r="R122" s="15">
        <v>1600000</v>
      </c>
      <c r="S122" s="15" t="s">
        <v>678</v>
      </c>
      <c r="T122" s="15" t="s">
        <v>678</v>
      </c>
      <c r="U122" s="15">
        <v>2019</v>
      </c>
      <c r="V122" s="15">
        <v>255</v>
      </c>
      <c r="W122" s="15" t="s">
        <v>768</v>
      </c>
      <c r="X122" s="24">
        <v>600</v>
      </c>
      <c r="Y122" s="24">
        <v>100</v>
      </c>
      <c r="Z122" s="24">
        <v>180</v>
      </c>
      <c r="AA122" s="24">
        <v>240</v>
      </c>
      <c r="AB122" s="24">
        <v>90</v>
      </c>
      <c r="AC122" s="24">
        <v>90</v>
      </c>
    </row>
    <row r="123" spans="1:29" x14ac:dyDescent="0.25">
      <c r="A123" s="15" t="s">
        <v>344</v>
      </c>
      <c r="B123" s="15" t="s">
        <v>344</v>
      </c>
      <c r="C123" s="15" t="s">
        <v>485</v>
      </c>
      <c r="D123" s="15" t="s">
        <v>222</v>
      </c>
      <c r="E123" s="15" t="s">
        <v>386</v>
      </c>
      <c r="F123" s="15" t="s">
        <v>215</v>
      </c>
      <c r="G123" s="15" t="s">
        <v>391</v>
      </c>
      <c r="H123" s="15" t="s">
        <v>179</v>
      </c>
      <c r="I123" s="15" t="s">
        <v>216</v>
      </c>
      <c r="J123" s="15" t="s">
        <v>85</v>
      </c>
      <c r="K123" s="15" t="s">
        <v>86</v>
      </c>
      <c r="L123" s="15" t="s">
        <v>351</v>
      </c>
      <c r="M123" s="27">
        <v>43708</v>
      </c>
      <c r="N123" s="27">
        <v>43861</v>
      </c>
      <c r="O123" s="51">
        <v>2020</v>
      </c>
      <c r="P123" s="27">
        <v>43830</v>
      </c>
      <c r="Q123" s="15">
        <v>2200000</v>
      </c>
      <c r="R123" s="15">
        <v>1400000</v>
      </c>
      <c r="S123" s="15" t="s">
        <v>678</v>
      </c>
      <c r="T123" s="15" t="s">
        <v>678</v>
      </c>
      <c r="U123" s="15">
        <v>2020</v>
      </c>
      <c r="V123" s="15">
        <v>463</v>
      </c>
      <c r="W123" s="15" t="s">
        <v>768</v>
      </c>
      <c r="X123" s="24">
        <v>780</v>
      </c>
      <c r="Y123" s="24">
        <v>130</v>
      </c>
      <c r="Z123" s="24">
        <v>142</v>
      </c>
      <c r="AA123" s="24">
        <v>117</v>
      </c>
      <c r="AB123" s="24">
        <v>285</v>
      </c>
      <c r="AC123" s="24">
        <v>285</v>
      </c>
    </row>
    <row r="124" spans="1:29" x14ac:dyDescent="0.25">
      <c r="A124" s="15" t="s">
        <v>344</v>
      </c>
      <c r="B124" s="15" t="s">
        <v>344</v>
      </c>
      <c r="C124" s="15" t="s">
        <v>485</v>
      </c>
      <c r="D124" s="15" t="s">
        <v>222</v>
      </c>
      <c r="E124" s="15" t="s">
        <v>194</v>
      </c>
      <c r="F124" s="15" t="s">
        <v>215</v>
      </c>
      <c r="G124" s="15" t="s">
        <v>391</v>
      </c>
      <c r="H124" s="15" t="s">
        <v>179</v>
      </c>
      <c r="I124" s="15" t="s">
        <v>216</v>
      </c>
      <c r="J124" s="15" t="s">
        <v>89</v>
      </c>
      <c r="K124" s="15" t="s">
        <v>67</v>
      </c>
      <c r="L124" s="15" t="s">
        <v>351</v>
      </c>
      <c r="M124" s="27">
        <v>43799</v>
      </c>
      <c r="N124" s="27">
        <v>43890</v>
      </c>
      <c r="O124" s="51">
        <v>2020</v>
      </c>
      <c r="P124" s="27">
        <v>43830</v>
      </c>
      <c r="Q124" s="15">
        <v>2200000</v>
      </c>
      <c r="R124" s="15">
        <v>1400000</v>
      </c>
      <c r="S124" s="15" t="s">
        <v>678</v>
      </c>
      <c r="T124" s="15" t="s">
        <v>678</v>
      </c>
      <c r="U124" s="15">
        <v>2020</v>
      </c>
      <c r="V124" s="15">
        <v>463</v>
      </c>
      <c r="W124" s="15" t="s">
        <v>768</v>
      </c>
      <c r="X124" s="24">
        <v>900</v>
      </c>
      <c r="Y124" s="24">
        <v>150</v>
      </c>
      <c r="Z124" s="24">
        <v>135</v>
      </c>
      <c r="AA124" s="24">
        <v>135</v>
      </c>
      <c r="AB124" s="24">
        <v>316</v>
      </c>
      <c r="AC124" s="24">
        <v>316</v>
      </c>
    </row>
    <row r="125" spans="1:29" x14ac:dyDescent="0.25">
      <c r="A125" s="15" t="s">
        <v>344</v>
      </c>
      <c r="B125" s="15" t="s">
        <v>344</v>
      </c>
      <c r="C125" s="15" t="s">
        <v>485</v>
      </c>
      <c r="D125" s="15" t="s">
        <v>222</v>
      </c>
      <c r="E125" s="15" t="s">
        <v>194</v>
      </c>
      <c r="F125" s="15" t="s">
        <v>295</v>
      </c>
      <c r="G125" s="15" t="s">
        <v>391</v>
      </c>
      <c r="H125" s="15" t="s">
        <v>179</v>
      </c>
      <c r="I125" s="15" t="s">
        <v>216</v>
      </c>
      <c r="J125" s="15" t="s">
        <v>150</v>
      </c>
      <c r="K125" s="15" t="s">
        <v>116</v>
      </c>
      <c r="L125" s="15" t="s">
        <v>351</v>
      </c>
      <c r="M125" s="27">
        <v>43799</v>
      </c>
      <c r="N125" s="27">
        <v>44012</v>
      </c>
      <c r="O125" s="51">
        <v>2020</v>
      </c>
      <c r="P125" s="27">
        <v>43830</v>
      </c>
      <c r="Q125" s="15">
        <v>2200000</v>
      </c>
      <c r="R125" s="15">
        <v>1400000</v>
      </c>
      <c r="S125" s="15" t="s">
        <v>678</v>
      </c>
      <c r="T125" s="15" t="s">
        <v>678</v>
      </c>
      <c r="U125" s="15">
        <v>2020</v>
      </c>
      <c r="V125" s="15">
        <v>463</v>
      </c>
      <c r="W125" s="15" t="s">
        <v>768</v>
      </c>
      <c r="X125" s="24">
        <v>900</v>
      </c>
      <c r="Y125" s="24">
        <v>150</v>
      </c>
      <c r="Z125" s="24">
        <v>184</v>
      </c>
      <c r="AA125" s="24">
        <v>167</v>
      </c>
      <c r="AB125" s="24">
        <v>287</v>
      </c>
      <c r="AC125" s="24">
        <v>287</v>
      </c>
    </row>
    <row r="126" spans="1:29" x14ac:dyDescent="0.25">
      <c r="A126" s="15" t="s">
        <v>344</v>
      </c>
      <c r="B126" s="15" t="s">
        <v>344</v>
      </c>
      <c r="C126" s="15" t="s">
        <v>485</v>
      </c>
      <c r="D126" s="15" t="s">
        <v>222</v>
      </c>
      <c r="E126" s="15" t="s">
        <v>387</v>
      </c>
      <c r="F126" s="15" t="s">
        <v>283</v>
      </c>
      <c r="G126" s="15" t="s">
        <v>391</v>
      </c>
      <c r="H126" s="15" t="s">
        <v>179</v>
      </c>
      <c r="I126" s="15" t="s">
        <v>216</v>
      </c>
      <c r="J126" s="15" t="s">
        <v>144</v>
      </c>
      <c r="K126" s="15" t="s">
        <v>87</v>
      </c>
      <c r="L126" s="15" t="s">
        <v>351</v>
      </c>
      <c r="M126" s="27">
        <v>43982</v>
      </c>
      <c r="N126" s="27">
        <v>44316</v>
      </c>
      <c r="O126" s="51">
        <v>2021</v>
      </c>
      <c r="P126" s="27">
        <v>43830</v>
      </c>
      <c r="Q126" s="15">
        <v>2200000</v>
      </c>
      <c r="R126" s="15">
        <v>1400000</v>
      </c>
      <c r="S126" s="15" t="s">
        <v>678</v>
      </c>
      <c r="T126" s="15" t="s">
        <v>678</v>
      </c>
      <c r="U126" s="15">
        <v>2020</v>
      </c>
      <c r="V126" s="15">
        <v>463</v>
      </c>
      <c r="W126" s="15" t="s">
        <v>768</v>
      </c>
      <c r="X126" s="24">
        <v>1500</v>
      </c>
      <c r="Y126" s="24">
        <v>250</v>
      </c>
      <c r="Z126" s="24">
        <v>450</v>
      </c>
      <c r="AA126" s="24">
        <v>600</v>
      </c>
      <c r="AB126" s="24">
        <v>225</v>
      </c>
      <c r="AC126" s="24">
        <v>225</v>
      </c>
    </row>
    <row r="127" spans="1:29" x14ac:dyDescent="0.25">
      <c r="A127" s="15" t="s">
        <v>344</v>
      </c>
      <c r="B127" s="15" t="s">
        <v>344</v>
      </c>
      <c r="C127" s="15" t="s">
        <v>485</v>
      </c>
      <c r="D127" s="15" t="s">
        <v>207</v>
      </c>
      <c r="E127" s="15" t="s">
        <v>386</v>
      </c>
      <c r="F127" s="15" t="s">
        <v>215</v>
      </c>
      <c r="G127" s="15" t="s">
        <v>390</v>
      </c>
      <c r="H127" s="15" t="s">
        <v>179</v>
      </c>
      <c r="I127" s="15" t="s">
        <v>216</v>
      </c>
      <c r="J127" s="15" t="s">
        <v>89</v>
      </c>
      <c r="K127" s="15" t="s">
        <v>67</v>
      </c>
      <c r="L127" s="15" t="s">
        <v>351</v>
      </c>
      <c r="M127" s="27">
        <v>43799</v>
      </c>
      <c r="N127" s="27">
        <v>43830</v>
      </c>
      <c r="O127" s="51">
        <v>2019</v>
      </c>
      <c r="P127" s="27">
        <v>43830</v>
      </c>
      <c r="Q127" s="15">
        <v>2300000</v>
      </c>
      <c r="R127" s="15">
        <v>1600000</v>
      </c>
      <c r="S127" s="15" t="s">
        <v>678</v>
      </c>
      <c r="T127" s="15" t="s">
        <v>678</v>
      </c>
      <c r="U127" s="15">
        <v>2019</v>
      </c>
      <c r="V127" s="15">
        <v>248</v>
      </c>
      <c r="W127" s="15" t="s">
        <v>768</v>
      </c>
      <c r="X127" s="24">
        <v>12408</v>
      </c>
      <c r="Y127" s="24">
        <v>2068</v>
      </c>
      <c r="Z127" s="24">
        <v>2582</v>
      </c>
      <c r="AA127" s="24">
        <v>2503</v>
      </c>
      <c r="AB127" s="24">
        <v>3700</v>
      </c>
      <c r="AC127" s="24">
        <v>3700</v>
      </c>
    </row>
    <row r="128" spans="1:29" x14ac:dyDescent="0.25">
      <c r="A128" s="15" t="s">
        <v>344</v>
      </c>
      <c r="B128" s="15" t="s">
        <v>344</v>
      </c>
      <c r="C128" s="15" t="s">
        <v>485</v>
      </c>
      <c r="D128" s="15" t="s">
        <v>207</v>
      </c>
      <c r="E128" s="15" t="s">
        <v>387</v>
      </c>
      <c r="F128" s="15" t="s">
        <v>283</v>
      </c>
      <c r="G128" s="15" t="s">
        <v>391</v>
      </c>
      <c r="H128" s="15" t="s">
        <v>179</v>
      </c>
      <c r="I128" s="15" t="s">
        <v>216</v>
      </c>
      <c r="J128" s="15" t="s">
        <v>83</v>
      </c>
      <c r="K128" s="15" t="s">
        <v>84</v>
      </c>
      <c r="L128" s="15" t="s">
        <v>351</v>
      </c>
      <c r="M128" s="27">
        <v>43982</v>
      </c>
      <c r="N128" s="27">
        <v>44012</v>
      </c>
      <c r="O128" s="51">
        <v>2020</v>
      </c>
      <c r="P128" s="27">
        <v>43830</v>
      </c>
      <c r="Q128" s="15">
        <v>2200000</v>
      </c>
      <c r="R128" s="15">
        <v>1400000</v>
      </c>
      <c r="S128" s="15" t="s">
        <v>678</v>
      </c>
      <c r="T128" s="15" t="s">
        <v>678</v>
      </c>
      <c r="U128" s="15">
        <v>2020</v>
      </c>
      <c r="V128" s="15">
        <v>463</v>
      </c>
      <c r="W128" s="15" t="s">
        <v>768</v>
      </c>
      <c r="X128" s="24">
        <v>2550</v>
      </c>
      <c r="Y128" s="24">
        <v>425</v>
      </c>
      <c r="Z128" s="24">
        <v>765</v>
      </c>
      <c r="AA128" s="24">
        <v>1020</v>
      </c>
      <c r="AB128" s="24">
        <v>382.5</v>
      </c>
      <c r="AC128" s="24">
        <v>382.5</v>
      </c>
    </row>
    <row r="129" spans="1:29" x14ac:dyDescent="0.25">
      <c r="A129" s="15" t="s">
        <v>344</v>
      </c>
      <c r="B129" s="15" t="s">
        <v>344</v>
      </c>
      <c r="C129" s="15" t="s">
        <v>483</v>
      </c>
      <c r="D129" s="15" t="s">
        <v>222</v>
      </c>
      <c r="E129" s="15" t="s">
        <v>386</v>
      </c>
      <c r="F129" s="15" t="s">
        <v>215</v>
      </c>
      <c r="G129" s="15" t="s">
        <v>390</v>
      </c>
      <c r="H129" s="15" t="s">
        <v>179</v>
      </c>
      <c r="I129" s="15" t="s">
        <v>216</v>
      </c>
      <c r="J129" s="15" t="s">
        <v>83</v>
      </c>
      <c r="K129" s="15" t="s">
        <v>84</v>
      </c>
      <c r="L129" s="15" t="s">
        <v>351</v>
      </c>
      <c r="M129" s="27">
        <v>43465</v>
      </c>
      <c r="N129" s="27">
        <v>43555</v>
      </c>
      <c r="O129" s="51">
        <v>2019</v>
      </c>
      <c r="P129" s="27">
        <v>43830</v>
      </c>
      <c r="Q129" s="15">
        <v>2300000</v>
      </c>
      <c r="R129" s="15">
        <v>1600000</v>
      </c>
      <c r="S129" s="15" t="s">
        <v>678</v>
      </c>
      <c r="T129" s="15" t="s">
        <v>678</v>
      </c>
      <c r="U129" s="15">
        <v>2019</v>
      </c>
      <c r="V129" s="15">
        <v>256</v>
      </c>
      <c r="W129" s="15" t="s">
        <v>769</v>
      </c>
      <c r="X129" s="24">
        <v>4320</v>
      </c>
      <c r="Y129" s="24">
        <v>720</v>
      </c>
      <c r="Z129" s="24">
        <v>1296</v>
      </c>
      <c r="AA129" s="24">
        <v>1728</v>
      </c>
      <c r="AB129" s="24">
        <v>648</v>
      </c>
      <c r="AC129" s="24">
        <v>648</v>
      </c>
    </row>
    <row r="130" spans="1:29" x14ac:dyDescent="0.25">
      <c r="A130" s="15" t="s">
        <v>344</v>
      </c>
      <c r="B130" s="15" t="s">
        <v>344</v>
      </c>
      <c r="C130" s="15" t="s">
        <v>483</v>
      </c>
      <c r="D130" s="15" t="s">
        <v>222</v>
      </c>
      <c r="E130" s="15" t="s">
        <v>386</v>
      </c>
      <c r="F130" s="15" t="s">
        <v>215</v>
      </c>
      <c r="G130" s="15" t="s">
        <v>390</v>
      </c>
      <c r="H130" s="15" t="s">
        <v>179</v>
      </c>
      <c r="I130" s="15" t="s">
        <v>216</v>
      </c>
      <c r="J130" s="15" t="s">
        <v>150</v>
      </c>
      <c r="K130" s="15" t="s">
        <v>116</v>
      </c>
      <c r="L130" s="15" t="s">
        <v>351</v>
      </c>
      <c r="M130" s="27">
        <v>43465</v>
      </c>
      <c r="N130" s="27">
        <v>43524</v>
      </c>
      <c r="O130" s="51">
        <v>2019</v>
      </c>
      <c r="P130" s="27">
        <v>43830</v>
      </c>
      <c r="Q130" s="15">
        <v>2300000</v>
      </c>
      <c r="R130" s="15">
        <v>1600000</v>
      </c>
      <c r="S130" s="15" t="s">
        <v>678</v>
      </c>
      <c r="T130" s="15" t="s">
        <v>678</v>
      </c>
      <c r="U130" s="15">
        <v>2019</v>
      </c>
      <c r="V130" s="15">
        <v>254</v>
      </c>
      <c r="W130" s="15" t="s">
        <v>769</v>
      </c>
      <c r="X130" s="24">
        <v>6000</v>
      </c>
      <c r="Y130" s="24">
        <v>1000</v>
      </c>
      <c r="Z130" s="24">
        <v>1800</v>
      </c>
      <c r="AA130" s="24">
        <v>2400</v>
      </c>
      <c r="AB130" s="24">
        <v>900</v>
      </c>
      <c r="AC130" s="24">
        <v>900</v>
      </c>
    </row>
    <row r="131" spans="1:29" x14ac:dyDescent="0.25">
      <c r="A131" s="15" t="s">
        <v>344</v>
      </c>
      <c r="B131" s="15" t="s">
        <v>344</v>
      </c>
      <c r="C131" s="15" t="s">
        <v>483</v>
      </c>
      <c r="D131" s="15" t="s">
        <v>222</v>
      </c>
      <c r="E131" s="15" t="s">
        <v>386</v>
      </c>
      <c r="F131" s="15" t="s">
        <v>215</v>
      </c>
      <c r="G131" s="15" t="s">
        <v>390</v>
      </c>
      <c r="H131" s="15" t="s">
        <v>179</v>
      </c>
      <c r="I131" s="15" t="s">
        <v>216</v>
      </c>
      <c r="J131" s="15" t="s">
        <v>150</v>
      </c>
      <c r="K131" s="15" t="s">
        <v>116</v>
      </c>
      <c r="L131" s="15" t="s">
        <v>351</v>
      </c>
      <c r="M131" s="27">
        <v>43465</v>
      </c>
      <c r="N131" s="27">
        <v>43585</v>
      </c>
      <c r="O131" s="51">
        <v>2019</v>
      </c>
      <c r="P131" s="27">
        <v>43830</v>
      </c>
      <c r="Q131" s="15">
        <v>2300000</v>
      </c>
      <c r="R131" s="15">
        <v>1600000</v>
      </c>
      <c r="S131" s="15" t="s">
        <v>678</v>
      </c>
      <c r="T131" s="15" t="s">
        <v>678</v>
      </c>
      <c r="U131" s="15">
        <v>2019</v>
      </c>
      <c r="V131" s="15">
        <v>258</v>
      </c>
      <c r="W131" s="15" t="s">
        <v>769</v>
      </c>
      <c r="X131" s="24">
        <v>33000</v>
      </c>
      <c r="Y131" s="24">
        <v>5500</v>
      </c>
      <c r="Z131" s="24">
        <v>9900</v>
      </c>
      <c r="AA131" s="24">
        <v>13200</v>
      </c>
      <c r="AB131" s="24">
        <v>4950</v>
      </c>
      <c r="AC131" s="24">
        <v>4950</v>
      </c>
    </row>
    <row r="132" spans="1:29" x14ac:dyDescent="0.25">
      <c r="A132" s="15" t="s">
        <v>344</v>
      </c>
      <c r="B132" s="15" t="s">
        <v>344</v>
      </c>
      <c r="C132" s="15" t="s">
        <v>483</v>
      </c>
      <c r="D132" s="15" t="s">
        <v>222</v>
      </c>
      <c r="E132" s="15" t="s">
        <v>386</v>
      </c>
      <c r="F132" s="15" t="s">
        <v>215</v>
      </c>
      <c r="G132" s="15" t="s">
        <v>391</v>
      </c>
      <c r="H132" s="15" t="s">
        <v>179</v>
      </c>
      <c r="I132" s="15" t="s">
        <v>216</v>
      </c>
      <c r="J132" s="15" t="s">
        <v>144</v>
      </c>
      <c r="K132" s="15" t="s">
        <v>111</v>
      </c>
      <c r="L132" s="15" t="s">
        <v>351</v>
      </c>
      <c r="M132" s="27">
        <v>43616</v>
      </c>
      <c r="N132" s="27">
        <v>43708</v>
      </c>
      <c r="O132" s="51">
        <v>2019</v>
      </c>
      <c r="P132" s="27">
        <v>43830</v>
      </c>
      <c r="Q132" s="15">
        <v>2300000</v>
      </c>
      <c r="R132" s="15">
        <v>1600000</v>
      </c>
      <c r="S132" s="15" t="s">
        <v>678</v>
      </c>
      <c r="T132" s="15" t="s">
        <v>678</v>
      </c>
      <c r="U132" s="15">
        <v>2019</v>
      </c>
      <c r="V132" s="15">
        <v>239</v>
      </c>
      <c r="W132" s="15" t="s">
        <v>769</v>
      </c>
      <c r="X132" s="24">
        <v>6720</v>
      </c>
      <c r="Y132" s="24">
        <v>1120</v>
      </c>
      <c r="Z132" s="24">
        <v>2016</v>
      </c>
      <c r="AA132" s="24">
        <v>2688</v>
      </c>
      <c r="AB132" s="24">
        <v>1008</v>
      </c>
      <c r="AC132" s="24">
        <v>1008</v>
      </c>
    </row>
    <row r="133" spans="1:29" x14ac:dyDescent="0.25">
      <c r="A133" s="15" t="s">
        <v>344</v>
      </c>
      <c r="B133" s="15" t="s">
        <v>344</v>
      </c>
      <c r="C133" s="15" t="s">
        <v>483</v>
      </c>
      <c r="D133" s="15" t="s">
        <v>222</v>
      </c>
      <c r="E133" s="15" t="s">
        <v>386</v>
      </c>
      <c r="F133" s="15" t="s">
        <v>215</v>
      </c>
      <c r="G133" s="15" t="s">
        <v>391</v>
      </c>
      <c r="H133" s="15" t="s">
        <v>179</v>
      </c>
      <c r="I133" s="15" t="s">
        <v>216</v>
      </c>
      <c r="J133" s="15" t="s">
        <v>144</v>
      </c>
      <c r="K133" s="15" t="s">
        <v>111</v>
      </c>
      <c r="L133" s="15" t="s">
        <v>351</v>
      </c>
      <c r="M133" s="27">
        <v>43616</v>
      </c>
      <c r="N133" s="27">
        <v>43708</v>
      </c>
      <c r="O133" s="51">
        <v>2019</v>
      </c>
      <c r="P133" s="27">
        <v>43830</v>
      </c>
      <c r="Q133" s="15">
        <v>2300000</v>
      </c>
      <c r="R133" s="15">
        <v>1600000</v>
      </c>
      <c r="S133" s="15" t="s">
        <v>678</v>
      </c>
      <c r="T133" s="15" t="s">
        <v>678</v>
      </c>
      <c r="U133" s="15">
        <v>2019</v>
      </c>
      <c r="V133" s="15">
        <v>240</v>
      </c>
      <c r="W133" s="15" t="s">
        <v>769</v>
      </c>
      <c r="X133" s="24">
        <v>6000</v>
      </c>
      <c r="Y133" s="24">
        <v>1000</v>
      </c>
      <c r="Z133" s="24">
        <v>1249</v>
      </c>
      <c r="AA133" s="24">
        <v>1210</v>
      </c>
      <c r="AB133" s="24">
        <v>1789</v>
      </c>
      <c r="AC133" s="24">
        <v>1789</v>
      </c>
    </row>
    <row r="134" spans="1:29" x14ac:dyDescent="0.25">
      <c r="A134" s="15" t="s">
        <v>344</v>
      </c>
      <c r="B134" s="15" t="s">
        <v>344</v>
      </c>
      <c r="C134" s="15" t="s">
        <v>483</v>
      </c>
      <c r="D134" s="15" t="s">
        <v>222</v>
      </c>
      <c r="E134" s="15" t="s">
        <v>386</v>
      </c>
      <c r="F134" s="15" t="s">
        <v>215</v>
      </c>
      <c r="G134" s="15" t="s">
        <v>391</v>
      </c>
      <c r="H134" s="15" t="s">
        <v>179</v>
      </c>
      <c r="I134" s="15" t="s">
        <v>216</v>
      </c>
      <c r="J134" s="15" t="s">
        <v>144</v>
      </c>
      <c r="K134" s="15" t="s">
        <v>111</v>
      </c>
      <c r="L134" s="15" t="s">
        <v>351</v>
      </c>
      <c r="M134" s="27">
        <v>43616</v>
      </c>
      <c r="N134" s="27">
        <v>43738</v>
      </c>
      <c r="O134" s="51">
        <v>2019</v>
      </c>
      <c r="P134" s="27">
        <v>43830</v>
      </c>
      <c r="Q134" s="15">
        <v>2300000</v>
      </c>
      <c r="R134" s="15">
        <v>1600000</v>
      </c>
      <c r="S134" s="15" t="s">
        <v>678</v>
      </c>
      <c r="T134" s="15" t="s">
        <v>678</v>
      </c>
      <c r="U134" s="15">
        <v>2019</v>
      </c>
      <c r="V134" s="15">
        <v>241</v>
      </c>
      <c r="W134" s="15" t="s">
        <v>769</v>
      </c>
      <c r="X134" s="24">
        <v>600</v>
      </c>
      <c r="Y134" s="24">
        <v>100</v>
      </c>
      <c r="Z134" s="24">
        <v>125</v>
      </c>
      <c r="AA134" s="24">
        <v>121</v>
      </c>
      <c r="AB134" s="24">
        <v>179</v>
      </c>
      <c r="AC134" s="24">
        <v>179</v>
      </c>
    </row>
    <row r="135" spans="1:29" x14ac:dyDescent="0.25">
      <c r="A135" s="15" t="s">
        <v>344</v>
      </c>
      <c r="B135" s="15" t="s">
        <v>344</v>
      </c>
      <c r="C135" s="15" t="s">
        <v>483</v>
      </c>
      <c r="D135" s="15" t="s">
        <v>222</v>
      </c>
      <c r="E135" s="15" t="s">
        <v>386</v>
      </c>
      <c r="F135" s="15" t="s">
        <v>215</v>
      </c>
      <c r="G135" s="15" t="s">
        <v>391</v>
      </c>
      <c r="H135" s="15" t="s">
        <v>179</v>
      </c>
      <c r="I135" s="15" t="s">
        <v>216</v>
      </c>
      <c r="J135" s="15" t="s">
        <v>83</v>
      </c>
      <c r="K135" s="15" t="s">
        <v>84</v>
      </c>
      <c r="L135" s="15" t="s">
        <v>351</v>
      </c>
      <c r="M135" s="27">
        <v>43465</v>
      </c>
      <c r="N135" s="27">
        <v>43616</v>
      </c>
      <c r="O135" s="51">
        <v>2019</v>
      </c>
      <c r="P135" s="27">
        <v>43830</v>
      </c>
      <c r="Q135" s="15">
        <v>2300000</v>
      </c>
      <c r="R135" s="15">
        <v>1600000</v>
      </c>
      <c r="S135" s="15" t="s">
        <v>678</v>
      </c>
      <c r="T135" s="15" t="s">
        <v>678</v>
      </c>
      <c r="U135" s="15">
        <v>2019</v>
      </c>
      <c r="V135" s="15">
        <v>259</v>
      </c>
      <c r="W135" s="15" t="s">
        <v>769</v>
      </c>
      <c r="X135" s="24">
        <v>12000</v>
      </c>
      <c r="Y135" s="24">
        <v>2000</v>
      </c>
      <c r="Z135" s="24">
        <v>3600</v>
      </c>
      <c r="AA135" s="24">
        <v>4800</v>
      </c>
      <c r="AB135" s="24">
        <v>1800</v>
      </c>
      <c r="AC135" s="24">
        <v>1800</v>
      </c>
    </row>
    <row r="136" spans="1:29" x14ac:dyDescent="0.25">
      <c r="A136" s="15" t="s">
        <v>344</v>
      </c>
      <c r="B136" s="15" t="s">
        <v>344</v>
      </c>
      <c r="C136" s="15" t="s">
        <v>483</v>
      </c>
      <c r="D136" s="15" t="s">
        <v>222</v>
      </c>
      <c r="E136" s="15" t="s">
        <v>386</v>
      </c>
      <c r="F136" s="15" t="s">
        <v>215</v>
      </c>
      <c r="G136" s="15" t="s">
        <v>391</v>
      </c>
      <c r="H136" s="15" t="s">
        <v>179</v>
      </c>
      <c r="I136" s="15" t="s">
        <v>216</v>
      </c>
      <c r="J136" s="15" t="s">
        <v>83</v>
      </c>
      <c r="K136" s="15" t="s">
        <v>84</v>
      </c>
      <c r="L136" s="15" t="s">
        <v>351</v>
      </c>
      <c r="M136" s="27">
        <v>43465</v>
      </c>
      <c r="N136" s="27">
        <v>43646</v>
      </c>
      <c r="O136" s="51">
        <v>2019</v>
      </c>
      <c r="P136" s="27">
        <v>43830</v>
      </c>
      <c r="Q136" s="15">
        <v>2300000</v>
      </c>
      <c r="R136" s="15">
        <v>1600000</v>
      </c>
      <c r="S136" s="15" t="s">
        <v>678</v>
      </c>
      <c r="T136" s="15" t="s">
        <v>678</v>
      </c>
      <c r="U136" s="15">
        <v>2019</v>
      </c>
      <c r="V136" s="15">
        <v>237</v>
      </c>
      <c r="W136" s="15" t="s">
        <v>769</v>
      </c>
      <c r="X136" s="24">
        <v>5880</v>
      </c>
      <c r="Y136" s="24">
        <v>980</v>
      </c>
      <c r="Z136" s="24">
        <v>1764</v>
      </c>
      <c r="AA136" s="24">
        <v>2352</v>
      </c>
      <c r="AB136" s="24">
        <v>882</v>
      </c>
      <c r="AC136" s="24">
        <v>882</v>
      </c>
    </row>
    <row r="137" spans="1:29" x14ac:dyDescent="0.25">
      <c r="A137" s="15" t="s">
        <v>344</v>
      </c>
      <c r="B137" s="15" t="s">
        <v>344</v>
      </c>
      <c r="C137" s="15" t="s">
        <v>483</v>
      </c>
      <c r="D137" s="15" t="s">
        <v>222</v>
      </c>
      <c r="E137" s="15" t="s">
        <v>386</v>
      </c>
      <c r="F137" s="15" t="s">
        <v>215</v>
      </c>
      <c r="G137" s="15" t="s">
        <v>391</v>
      </c>
      <c r="H137" s="15" t="s">
        <v>179</v>
      </c>
      <c r="I137" s="15" t="s">
        <v>216</v>
      </c>
      <c r="J137" s="15" t="s">
        <v>85</v>
      </c>
      <c r="K137" s="15" t="s">
        <v>86</v>
      </c>
      <c r="L137" s="15" t="s">
        <v>351</v>
      </c>
      <c r="M137" s="27">
        <v>43708</v>
      </c>
      <c r="N137" s="27">
        <v>43861</v>
      </c>
      <c r="O137" s="51">
        <v>2020</v>
      </c>
      <c r="P137" s="27">
        <v>43830</v>
      </c>
      <c r="Q137" s="15">
        <v>2200000</v>
      </c>
      <c r="R137" s="15">
        <v>1400000</v>
      </c>
      <c r="S137" s="15" t="s">
        <v>678</v>
      </c>
      <c r="T137" s="15" t="s">
        <v>678</v>
      </c>
      <c r="U137" s="15">
        <v>2020</v>
      </c>
      <c r="V137" s="15">
        <v>463</v>
      </c>
      <c r="W137" s="15" t="s">
        <v>769</v>
      </c>
      <c r="X137" s="24">
        <v>7200</v>
      </c>
      <c r="Y137" s="24">
        <v>1200</v>
      </c>
      <c r="Z137" s="24">
        <v>1315</v>
      </c>
      <c r="AA137" s="24">
        <v>1084</v>
      </c>
      <c r="AB137" s="24">
        <v>2631</v>
      </c>
      <c r="AC137" s="24">
        <v>2631</v>
      </c>
    </row>
    <row r="138" spans="1:29" x14ac:dyDescent="0.25">
      <c r="A138" s="15" t="s">
        <v>344</v>
      </c>
      <c r="B138" s="15" t="s">
        <v>344</v>
      </c>
      <c r="C138" s="15" t="s">
        <v>483</v>
      </c>
      <c r="D138" s="15" t="s">
        <v>222</v>
      </c>
      <c r="E138" s="15" t="s">
        <v>194</v>
      </c>
      <c r="F138" s="15" t="s">
        <v>215</v>
      </c>
      <c r="G138" s="15" t="s">
        <v>390</v>
      </c>
      <c r="H138" s="15" t="s">
        <v>179</v>
      </c>
      <c r="I138" s="15" t="s">
        <v>216</v>
      </c>
      <c r="J138" s="15" t="s">
        <v>89</v>
      </c>
      <c r="K138" s="15" t="s">
        <v>67</v>
      </c>
      <c r="L138" s="15" t="s">
        <v>351</v>
      </c>
      <c r="M138" s="27">
        <v>43799</v>
      </c>
      <c r="N138" s="27">
        <v>43861</v>
      </c>
      <c r="O138" s="51">
        <v>2020</v>
      </c>
      <c r="P138" s="27">
        <v>43830</v>
      </c>
      <c r="Q138" s="15">
        <v>2200000</v>
      </c>
      <c r="R138" s="15">
        <v>1400000</v>
      </c>
      <c r="S138" s="15" t="s">
        <v>678</v>
      </c>
      <c r="T138" s="15" t="s">
        <v>678</v>
      </c>
      <c r="U138" s="15">
        <v>2020</v>
      </c>
      <c r="V138" s="15">
        <v>463</v>
      </c>
      <c r="W138" s="15" t="s">
        <v>769</v>
      </c>
      <c r="X138" s="24">
        <v>19800</v>
      </c>
      <c r="Y138" s="24">
        <v>3300</v>
      </c>
      <c r="Z138" s="24">
        <v>2971</v>
      </c>
      <c r="AA138" s="24">
        <v>2956</v>
      </c>
      <c r="AB138" s="24">
        <v>6953</v>
      </c>
      <c r="AC138" s="24">
        <v>6953</v>
      </c>
    </row>
    <row r="139" spans="1:29" x14ac:dyDescent="0.25">
      <c r="A139" s="15" t="s">
        <v>344</v>
      </c>
      <c r="B139" s="15" t="s">
        <v>344</v>
      </c>
      <c r="C139" s="15" t="s">
        <v>483</v>
      </c>
      <c r="D139" s="15" t="s">
        <v>222</v>
      </c>
      <c r="E139" s="15" t="s">
        <v>194</v>
      </c>
      <c r="F139" s="15" t="s">
        <v>215</v>
      </c>
      <c r="G139" s="15" t="s">
        <v>390</v>
      </c>
      <c r="H139" s="15" t="s">
        <v>179</v>
      </c>
      <c r="I139" s="15" t="s">
        <v>216</v>
      </c>
      <c r="J139" s="15" t="s">
        <v>150</v>
      </c>
      <c r="K139" s="15" t="s">
        <v>116</v>
      </c>
      <c r="L139" s="15" t="s">
        <v>351</v>
      </c>
      <c r="M139" s="27">
        <v>43799</v>
      </c>
      <c r="N139" s="27">
        <v>43951</v>
      </c>
      <c r="O139" s="51">
        <v>2020</v>
      </c>
      <c r="P139" s="27">
        <v>43830</v>
      </c>
      <c r="Q139" s="15">
        <v>2200000</v>
      </c>
      <c r="R139" s="15">
        <v>1400000</v>
      </c>
      <c r="S139" s="15" t="s">
        <v>678</v>
      </c>
      <c r="T139" s="15" t="s">
        <v>678</v>
      </c>
      <c r="U139" s="15">
        <v>2020</v>
      </c>
      <c r="V139" s="15">
        <v>463</v>
      </c>
      <c r="W139" s="15" t="s">
        <v>769</v>
      </c>
      <c r="X139" s="24">
        <v>21000</v>
      </c>
      <c r="Y139" s="24">
        <v>3500</v>
      </c>
      <c r="Z139" s="24">
        <v>4293</v>
      </c>
      <c r="AA139" s="24">
        <v>3905</v>
      </c>
      <c r="AB139" s="24">
        <v>6704</v>
      </c>
      <c r="AC139" s="24">
        <v>6704</v>
      </c>
    </row>
    <row r="140" spans="1:29" x14ac:dyDescent="0.25">
      <c r="A140" s="15" t="s">
        <v>344</v>
      </c>
      <c r="B140" s="15" t="s">
        <v>344</v>
      </c>
      <c r="C140" s="15" t="s">
        <v>483</v>
      </c>
      <c r="D140" s="15" t="s">
        <v>222</v>
      </c>
      <c r="E140" s="15" t="s">
        <v>194</v>
      </c>
      <c r="F140" s="15" t="s">
        <v>215</v>
      </c>
      <c r="G140" s="15" t="s">
        <v>390</v>
      </c>
      <c r="H140" s="15" t="s">
        <v>179</v>
      </c>
      <c r="I140" s="15" t="s">
        <v>216</v>
      </c>
      <c r="J140" s="15" t="s">
        <v>150</v>
      </c>
      <c r="K140" s="15" t="s">
        <v>119</v>
      </c>
      <c r="L140" s="15" t="s">
        <v>351</v>
      </c>
      <c r="M140" s="27">
        <v>43799</v>
      </c>
      <c r="N140" s="27">
        <v>43921</v>
      </c>
      <c r="O140" s="51">
        <v>2020</v>
      </c>
      <c r="P140" s="27">
        <v>43830</v>
      </c>
      <c r="Q140" s="15">
        <v>2200000</v>
      </c>
      <c r="R140" s="15">
        <v>1400000</v>
      </c>
      <c r="S140" s="15" t="s">
        <v>678</v>
      </c>
      <c r="T140" s="15" t="s">
        <v>678</v>
      </c>
      <c r="U140" s="15">
        <v>2020</v>
      </c>
      <c r="V140" s="15">
        <v>463</v>
      </c>
      <c r="W140" s="15" t="s">
        <v>769</v>
      </c>
      <c r="X140" s="24">
        <v>3000</v>
      </c>
      <c r="Y140" s="24">
        <v>500</v>
      </c>
      <c r="Z140" s="24">
        <v>617</v>
      </c>
      <c r="AA140" s="24">
        <v>535</v>
      </c>
      <c r="AB140" s="24">
        <v>989</v>
      </c>
      <c r="AC140" s="24">
        <v>989</v>
      </c>
    </row>
    <row r="141" spans="1:29" x14ac:dyDescent="0.25">
      <c r="A141" s="15" t="s">
        <v>344</v>
      </c>
      <c r="B141" s="15" t="s">
        <v>344</v>
      </c>
      <c r="C141" s="15" t="s">
        <v>483</v>
      </c>
      <c r="D141" s="15" t="s">
        <v>222</v>
      </c>
      <c r="E141" s="15" t="s">
        <v>387</v>
      </c>
      <c r="F141" s="15" t="s">
        <v>283</v>
      </c>
      <c r="G141" s="15" t="s">
        <v>391</v>
      </c>
      <c r="H141" s="15" t="s">
        <v>179</v>
      </c>
      <c r="I141" s="15" t="s">
        <v>216</v>
      </c>
      <c r="J141" s="15" t="s">
        <v>144</v>
      </c>
      <c r="K141" s="15" t="s">
        <v>87</v>
      </c>
      <c r="L141" s="15" t="s">
        <v>351</v>
      </c>
      <c r="M141" s="27">
        <v>43982</v>
      </c>
      <c r="N141" s="27">
        <v>44316</v>
      </c>
      <c r="O141" s="51">
        <v>2021</v>
      </c>
      <c r="P141" s="27">
        <v>43830</v>
      </c>
      <c r="Q141" s="15">
        <v>2200000</v>
      </c>
      <c r="R141" s="15">
        <v>1400000</v>
      </c>
      <c r="S141" s="15" t="s">
        <v>678</v>
      </c>
      <c r="T141" s="15" t="s">
        <v>678</v>
      </c>
      <c r="U141" s="15">
        <v>2020</v>
      </c>
      <c r="V141" s="15">
        <v>463</v>
      </c>
      <c r="W141" s="15" t="s">
        <v>769</v>
      </c>
      <c r="X141" s="24">
        <v>28200</v>
      </c>
      <c r="Y141" s="24">
        <v>4700</v>
      </c>
      <c r="Z141" s="24">
        <v>8460</v>
      </c>
      <c r="AA141" s="24">
        <v>11280</v>
      </c>
      <c r="AB141" s="24">
        <v>4230</v>
      </c>
      <c r="AC141" s="24">
        <v>4230</v>
      </c>
    </row>
    <row r="142" spans="1:29" x14ac:dyDescent="0.25">
      <c r="A142" s="15" t="s">
        <v>344</v>
      </c>
      <c r="B142" s="15" t="s">
        <v>344</v>
      </c>
      <c r="C142" s="15" t="s">
        <v>483</v>
      </c>
      <c r="D142" s="15" t="s">
        <v>222</v>
      </c>
      <c r="E142" s="15" t="s">
        <v>387</v>
      </c>
      <c r="F142" s="15" t="s">
        <v>283</v>
      </c>
      <c r="G142" s="15" t="s">
        <v>391</v>
      </c>
      <c r="H142" s="15" t="s">
        <v>179</v>
      </c>
      <c r="I142" s="15" t="s">
        <v>216</v>
      </c>
      <c r="J142" s="15" t="s">
        <v>83</v>
      </c>
      <c r="K142" s="15" t="s">
        <v>84</v>
      </c>
      <c r="L142" s="15" t="s">
        <v>351</v>
      </c>
      <c r="M142" s="27">
        <v>43982</v>
      </c>
      <c r="N142" s="27">
        <v>44196</v>
      </c>
      <c r="O142" s="51">
        <v>2020</v>
      </c>
      <c r="P142" s="27">
        <v>43830</v>
      </c>
      <c r="Q142" s="15">
        <v>2200000</v>
      </c>
      <c r="R142" s="15">
        <v>1400000</v>
      </c>
      <c r="S142" s="15" t="s">
        <v>678</v>
      </c>
      <c r="T142" s="15" t="s">
        <v>678</v>
      </c>
      <c r="U142" s="15">
        <v>2020</v>
      </c>
      <c r="V142" s="15">
        <v>463</v>
      </c>
      <c r="W142" s="15" t="s">
        <v>769</v>
      </c>
      <c r="X142" s="24">
        <v>33900</v>
      </c>
      <c r="Y142" s="24">
        <v>5650</v>
      </c>
      <c r="Z142" s="24">
        <v>10170</v>
      </c>
      <c r="AA142" s="24">
        <v>13560</v>
      </c>
      <c r="AB142" s="24">
        <v>5085</v>
      </c>
      <c r="AC142" s="24">
        <v>5085</v>
      </c>
    </row>
    <row r="143" spans="1:29" x14ac:dyDescent="0.25">
      <c r="A143" s="15" t="s">
        <v>344</v>
      </c>
      <c r="B143" s="15" t="s">
        <v>344</v>
      </c>
      <c r="C143" s="15" t="s">
        <v>483</v>
      </c>
      <c r="D143" s="15" t="s">
        <v>207</v>
      </c>
      <c r="E143" s="15" t="s">
        <v>386</v>
      </c>
      <c r="F143" s="15" t="s">
        <v>215</v>
      </c>
      <c r="G143" s="15" t="s">
        <v>390</v>
      </c>
      <c r="H143" s="15" t="s">
        <v>179</v>
      </c>
      <c r="I143" s="15" t="s">
        <v>216</v>
      </c>
      <c r="J143" s="15" t="s">
        <v>83</v>
      </c>
      <c r="K143" s="15" t="s">
        <v>84</v>
      </c>
      <c r="L143" s="15" t="s">
        <v>351</v>
      </c>
      <c r="M143" s="27">
        <v>43799</v>
      </c>
      <c r="N143" s="27">
        <v>43799</v>
      </c>
      <c r="O143" s="51">
        <v>2019</v>
      </c>
      <c r="P143" s="27">
        <v>43830</v>
      </c>
      <c r="Q143" s="15">
        <v>2300000</v>
      </c>
      <c r="R143" s="15">
        <v>1600000</v>
      </c>
      <c r="S143" s="15" t="s">
        <v>678</v>
      </c>
      <c r="T143" s="15" t="s">
        <v>678</v>
      </c>
      <c r="U143" s="15">
        <v>2019</v>
      </c>
      <c r="V143" s="15">
        <v>249</v>
      </c>
      <c r="W143" s="15" t="s">
        <v>769</v>
      </c>
      <c r="X143" s="24">
        <v>2040</v>
      </c>
      <c r="Y143" s="24">
        <v>340</v>
      </c>
      <c r="Z143" s="24">
        <v>612</v>
      </c>
      <c r="AA143" s="24">
        <v>816</v>
      </c>
      <c r="AB143" s="24">
        <v>306</v>
      </c>
      <c r="AC143" s="24">
        <v>306</v>
      </c>
    </row>
    <row r="144" spans="1:29" x14ac:dyDescent="0.25">
      <c r="A144" s="15" t="s">
        <v>344</v>
      </c>
      <c r="B144" s="15" t="s">
        <v>344</v>
      </c>
      <c r="C144" s="15" t="s">
        <v>483</v>
      </c>
      <c r="D144" s="15" t="s">
        <v>207</v>
      </c>
      <c r="E144" s="15" t="s">
        <v>386</v>
      </c>
      <c r="F144" s="15" t="s">
        <v>215</v>
      </c>
      <c r="G144" s="15" t="s">
        <v>390</v>
      </c>
      <c r="H144" s="15" t="s">
        <v>179</v>
      </c>
      <c r="I144" s="15" t="s">
        <v>216</v>
      </c>
      <c r="J144" s="15" t="s">
        <v>89</v>
      </c>
      <c r="K144" s="15" t="s">
        <v>67</v>
      </c>
      <c r="L144" s="15" t="s">
        <v>351</v>
      </c>
      <c r="M144" s="27">
        <v>43799</v>
      </c>
      <c r="N144" s="27">
        <v>43830</v>
      </c>
      <c r="O144" s="51">
        <v>2019</v>
      </c>
      <c r="P144" s="27">
        <v>43830</v>
      </c>
      <c r="Q144" s="15">
        <v>2300000</v>
      </c>
      <c r="R144" s="15">
        <v>1600000</v>
      </c>
      <c r="S144" s="15" t="s">
        <v>678</v>
      </c>
      <c r="T144" s="15" t="s">
        <v>678</v>
      </c>
      <c r="U144" s="15">
        <v>2019</v>
      </c>
      <c r="V144" s="15">
        <v>247</v>
      </c>
      <c r="W144" s="15" t="s">
        <v>769</v>
      </c>
      <c r="X144" s="24">
        <v>21000</v>
      </c>
      <c r="Y144" s="24">
        <v>3500</v>
      </c>
      <c r="Z144" s="24">
        <v>6300</v>
      </c>
      <c r="AA144" s="24">
        <v>8400</v>
      </c>
      <c r="AB144" s="24">
        <v>3150</v>
      </c>
      <c r="AC144" s="24">
        <v>3150</v>
      </c>
    </row>
    <row r="145" spans="1:29" x14ac:dyDescent="0.25">
      <c r="A145" s="15" t="s">
        <v>344</v>
      </c>
      <c r="B145" s="15" t="s">
        <v>344</v>
      </c>
      <c r="C145" s="15" t="s">
        <v>483</v>
      </c>
      <c r="D145" s="15" t="s">
        <v>207</v>
      </c>
      <c r="E145" s="15" t="s">
        <v>194</v>
      </c>
      <c r="F145" s="15" t="s">
        <v>215</v>
      </c>
      <c r="G145" s="15" t="s">
        <v>390</v>
      </c>
      <c r="H145" s="15" t="s">
        <v>179</v>
      </c>
      <c r="I145" s="15" t="s">
        <v>216</v>
      </c>
      <c r="J145" s="15" t="s">
        <v>83</v>
      </c>
      <c r="K145" s="15" t="s">
        <v>84</v>
      </c>
      <c r="L145" s="15" t="s">
        <v>351</v>
      </c>
      <c r="M145" s="27">
        <v>43799</v>
      </c>
      <c r="N145" s="27">
        <v>43799</v>
      </c>
      <c r="O145" s="51">
        <v>2019</v>
      </c>
      <c r="P145" s="27">
        <v>43830</v>
      </c>
      <c r="Q145" s="15">
        <v>2300000</v>
      </c>
      <c r="R145" s="15">
        <v>1600000</v>
      </c>
      <c r="S145" s="15" t="s">
        <v>678</v>
      </c>
      <c r="T145" s="15" t="s">
        <v>678</v>
      </c>
      <c r="U145" s="15">
        <v>2019</v>
      </c>
      <c r="V145" s="15">
        <v>250</v>
      </c>
      <c r="W145" s="15" t="s">
        <v>769</v>
      </c>
      <c r="X145" s="24">
        <v>2040</v>
      </c>
      <c r="Y145" s="24">
        <v>340</v>
      </c>
      <c r="Z145" s="24">
        <v>612</v>
      </c>
      <c r="AA145" s="24">
        <v>816</v>
      </c>
      <c r="AB145" s="24">
        <v>306</v>
      </c>
      <c r="AC145" s="24">
        <v>306</v>
      </c>
    </row>
    <row r="146" spans="1:29" x14ac:dyDescent="0.25">
      <c r="A146" s="15" t="s">
        <v>344</v>
      </c>
      <c r="B146" s="15" t="s">
        <v>344</v>
      </c>
      <c r="C146" s="15" t="s">
        <v>483</v>
      </c>
      <c r="D146" s="15" t="s">
        <v>207</v>
      </c>
      <c r="E146" s="15" t="s">
        <v>387</v>
      </c>
      <c r="F146" s="15" t="s">
        <v>283</v>
      </c>
      <c r="G146" s="15" t="s">
        <v>391</v>
      </c>
      <c r="H146" s="15" t="s">
        <v>179</v>
      </c>
      <c r="I146" s="15" t="s">
        <v>216</v>
      </c>
      <c r="J146" s="15" t="s">
        <v>83</v>
      </c>
      <c r="K146" s="15" t="s">
        <v>84</v>
      </c>
      <c r="L146" s="15" t="s">
        <v>351</v>
      </c>
      <c r="M146" s="27">
        <v>43982</v>
      </c>
      <c r="N146" s="27">
        <v>43982</v>
      </c>
      <c r="O146" s="51">
        <v>2020</v>
      </c>
      <c r="P146" s="27">
        <v>43830</v>
      </c>
      <c r="Q146" s="15">
        <v>2200000</v>
      </c>
      <c r="R146" s="15">
        <v>1400000</v>
      </c>
      <c r="S146" s="15" t="s">
        <v>678</v>
      </c>
      <c r="T146" s="15" t="s">
        <v>678</v>
      </c>
      <c r="U146" s="15">
        <v>2020</v>
      </c>
      <c r="V146" s="15">
        <v>463</v>
      </c>
      <c r="W146" s="15" t="s">
        <v>769</v>
      </c>
      <c r="X146" s="24">
        <v>3000</v>
      </c>
      <c r="Y146" s="24">
        <v>500</v>
      </c>
      <c r="Z146" s="24">
        <v>900</v>
      </c>
      <c r="AA146" s="24">
        <v>1200</v>
      </c>
      <c r="AB146" s="24">
        <v>450</v>
      </c>
      <c r="AC146" s="24">
        <v>450</v>
      </c>
    </row>
    <row r="147" spans="1:29" x14ac:dyDescent="0.25">
      <c r="A147" s="15" t="s">
        <v>256</v>
      </c>
      <c r="B147" s="15" t="s">
        <v>256</v>
      </c>
      <c r="C147" s="15" t="s">
        <v>485</v>
      </c>
      <c r="D147" s="15" t="s">
        <v>222</v>
      </c>
      <c r="E147" s="15" t="s">
        <v>195</v>
      </c>
      <c r="F147" s="15" t="s">
        <v>215</v>
      </c>
      <c r="G147" s="15" t="s">
        <v>390</v>
      </c>
      <c r="H147" s="15" t="s">
        <v>351</v>
      </c>
      <c r="I147" s="15" t="s">
        <v>216</v>
      </c>
      <c r="J147" s="15" t="s">
        <v>85</v>
      </c>
      <c r="K147" s="15" t="s">
        <v>73</v>
      </c>
      <c r="L147" s="15" t="s">
        <v>351</v>
      </c>
      <c r="M147" s="27">
        <v>43496</v>
      </c>
      <c r="N147" s="27">
        <v>43708</v>
      </c>
      <c r="O147" s="51">
        <v>2019</v>
      </c>
      <c r="P147" s="27">
        <v>43830</v>
      </c>
      <c r="Q147" s="15">
        <v>2300000</v>
      </c>
      <c r="R147" s="15">
        <v>1600000</v>
      </c>
      <c r="S147" s="15" t="s">
        <v>678</v>
      </c>
      <c r="T147" s="15" t="s">
        <v>678</v>
      </c>
      <c r="U147" s="15">
        <v>2019</v>
      </c>
      <c r="V147" s="15">
        <v>275</v>
      </c>
      <c r="W147" s="15" t="s">
        <v>768</v>
      </c>
      <c r="X147" s="24">
        <v>8400</v>
      </c>
      <c r="Y147" s="24">
        <v>1400</v>
      </c>
      <c r="Z147" s="24">
        <v>1748</v>
      </c>
      <c r="AA147" s="24">
        <v>1694</v>
      </c>
      <c r="AB147" s="24">
        <v>2505</v>
      </c>
      <c r="AC147" s="24">
        <v>2505</v>
      </c>
    </row>
    <row r="148" spans="1:29" x14ac:dyDescent="0.25">
      <c r="A148" s="15" t="s">
        <v>256</v>
      </c>
      <c r="B148" s="15" t="s">
        <v>256</v>
      </c>
      <c r="C148" s="15" t="s">
        <v>485</v>
      </c>
      <c r="D148" s="15" t="s">
        <v>222</v>
      </c>
      <c r="E148" s="15" t="s">
        <v>195</v>
      </c>
      <c r="F148" s="15" t="s">
        <v>215</v>
      </c>
      <c r="G148" s="15" t="s">
        <v>390</v>
      </c>
      <c r="H148" s="15" t="s">
        <v>351</v>
      </c>
      <c r="I148" s="15" t="s">
        <v>216</v>
      </c>
      <c r="J148" s="15" t="s">
        <v>85</v>
      </c>
      <c r="K148" s="15" t="s">
        <v>73</v>
      </c>
      <c r="L148" s="15" t="s">
        <v>351</v>
      </c>
      <c r="M148" s="27">
        <v>43496</v>
      </c>
      <c r="N148" s="27">
        <v>43708</v>
      </c>
      <c r="O148" s="51">
        <v>2019</v>
      </c>
      <c r="P148" s="27">
        <v>43830</v>
      </c>
      <c r="Q148" s="15">
        <v>2300000</v>
      </c>
      <c r="R148" s="15">
        <v>1600000</v>
      </c>
      <c r="S148" s="15" t="s">
        <v>678</v>
      </c>
      <c r="T148" s="15" t="s">
        <v>678</v>
      </c>
      <c r="U148" s="15">
        <v>2019</v>
      </c>
      <c r="V148" s="15">
        <v>276</v>
      </c>
      <c r="W148" s="15" t="s">
        <v>768</v>
      </c>
      <c r="X148" s="24">
        <v>8400</v>
      </c>
      <c r="Y148" s="24">
        <v>1400</v>
      </c>
      <c r="Z148" s="24">
        <v>1748</v>
      </c>
      <c r="AA148" s="24">
        <v>1694</v>
      </c>
      <c r="AB148" s="24">
        <v>2505</v>
      </c>
      <c r="AC148" s="24">
        <v>2505</v>
      </c>
    </row>
    <row r="149" spans="1:29" x14ac:dyDescent="0.25">
      <c r="A149" s="15" t="s">
        <v>256</v>
      </c>
      <c r="B149" s="15" t="s">
        <v>256</v>
      </c>
      <c r="C149" s="15" t="s">
        <v>485</v>
      </c>
      <c r="D149" s="15" t="s">
        <v>222</v>
      </c>
      <c r="E149" s="15" t="s">
        <v>195</v>
      </c>
      <c r="F149" s="15" t="s">
        <v>215</v>
      </c>
      <c r="G149" s="15" t="s">
        <v>390</v>
      </c>
      <c r="H149" s="15" t="s">
        <v>351</v>
      </c>
      <c r="I149" s="15" t="s">
        <v>216</v>
      </c>
      <c r="J149" s="15" t="s">
        <v>85</v>
      </c>
      <c r="K149" s="15" t="s">
        <v>73</v>
      </c>
      <c r="L149" s="15" t="s">
        <v>351</v>
      </c>
      <c r="M149" s="27">
        <v>43496</v>
      </c>
      <c r="N149" s="27">
        <v>43708</v>
      </c>
      <c r="O149" s="51">
        <v>2019</v>
      </c>
      <c r="P149" s="27">
        <v>43830</v>
      </c>
      <c r="Q149" s="15">
        <v>2300000</v>
      </c>
      <c r="R149" s="15">
        <v>1600000</v>
      </c>
      <c r="S149" s="15" t="s">
        <v>678</v>
      </c>
      <c r="T149" s="15" t="s">
        <v>678</v>
      </c>
      <c r="U149" s="15">
        <v>2019</v>
      </c>
      <c r="V149" s="15">
        <v>277</v>
      </c>
      <c r="W149" s="15" t="s">
        <v>768</v>
      </c>
      <c r="X149" s="24">
        <v>8400</v>
      </c>
      <c r="Y149" s="24">
        <v>1400</v>
      </c>
      <c r="Z149" s="24">
        <v>1748</v>
      </c>
      <c r="AA149" s="24">
        <v>1694</v>
      </c>
      <c r="AB149" s="24">
        <v>2505</v>
      </c>
      <c r="AC149" s="24">
        <v>2505</v>
      </c>
    </row>
    <row r="150" spans="1:29" x14ac:dyDescent="0.25">
      <c r="A150" s="15" t="s">
        <v>256</v>
      </c>
      <c r="B150" s="15" t="s">
        <v>256</v>
      </c>
      <c r="C150" s="15" t="s">
        <v>485</v>
      </c>
      <c r="D150" s="15" t="s">
        <v>222</v>
      </c>
      <c r="E150" s="15" t="s">
        <v>195</v>
      </c>
      <c r="F150" s="15" t="s">
        <v>215</v>
      </c>
      <c r="G150" s="15" t="s">
        <v>390</v>
      </c>
      <c r="H150" s="15" t="s">
        <v>115</v>
      </c>
      <c r="I150" s="15" t="s">
        <v>216</v>
      </c>
      <c r="J150" s="15" t="s">
        <v>85</v>
      </c>
      <c r="K150" s="15" t="s">
        <v>72</v>
      </c>
      <c r="L150" s="15" t="s">
        <v>554</v>
      </c>
      <c r="M150" s="27">
        <v>43708</v>
      </c>
      <c r="N150" s="27">
        <v>43861</v>
      </c>
      <c r="O150" s="51">
        <v>2020</v>
      </c>
      <c r="P150" s="27">
        <v>43830</v>
      </c>
      <c r="Q150" s="15">
        <v>2200000</v>
      </c>
      <c r="R150" s="15">
        <v>1400000</v>
      </c>
      <c r="S150" s="15" t="s">
        <v>205</v>
      </c>
      <c r="T150" s="15" t="s">
        <v>204</v>
      </c>
      <c r="U150" s="15">
        <v>2020</v>
      </c>
      <c r="V150" s="15">
        <v>463</v>
      </c>
      <c r="W150" s="15" t="s">
        <v>768</v>
      </c>
      <c r="X150" s="24">
        <v>900</v>
      </c>
      <c r="Y150" s="24">
        <v>150</v>
      </c>
      <c r="Z150" s="24">
        <v>168</v>
      </c>
      <c r="AA150" s="24">
        <v>134</v>
      </c>
      <c r="AB150" s="24">
        <v>333</v>
      </c>
      <c r="AC150" s="24">
        <v>333</v>
      </c>
    </row>
    <row r="151" spans="1:29" x14ac:dyDescent="0.25">
      <c r="A151" s="15" t="s">
        <v>256</v>
      </c>
      <c r="B151" s="15" t="s">
        <v>256</v>
      </c>
      <c r="C151" s="15" t="s">
        <v>485</v>
      </c>
      <c r="D151" s="15" t="s">
        <v>222</v>
      </c>
      <c r="E151" s="15" t="s">
        <v>195</v>
      </c>
      <c r="F151" s="15" t="s">
        <v>215</v>
      </c>
      <c r="G151" s="15" t="s">
        <v>390</v>
      </c>
      <c r="H151" s="15" t="s">
        <v>115</v>
      </c>
      <c r="I151" s="15" t="s">
        <v>216</v>
      </c>
      <c r="J151" s="15" t="s">
        <v>85</v>
      </c>
      <c r="K151" s="15" t="s">
        <v>72</v>
      </c>
      <c r="L151" s="15" t="s">
        <v>556</v>
      </c>
      <c r="M151" s="27">
        <v>43708</v>
      </c>
      <c r="N151" s="27">
        <v>43861</v>
      </c>
      <c r="O151" s="51">
        <v>2020</v>
      </c>
      <c r="P151" s="27">
        <v>43830</v>
      </c>
      <c r="Q151" s="15">
        <v>2200000</v>
      </c>
      <c r="R151" s="15">
        <v>1400000</v>
      </c>
      <c r="S151" s="15" t="s">
        <v>205</v>
      </c>
      <c r="T151" s="15" t="s">
        <v>204</v>
      </c>
      <c r="U151" s="15">
        <v>2020</v>
      </c>
      <c r="V151" s="15">
        <v>463</v>
      </c>
      <c r="W151" s="15" t="s">
        <v>768</v>
      </c>
      <c r="X151" s="24">
        <v>900</v>
      </c>
      <c r="Y151" s="24">
        <v>150</v>
      </c>
      <c r="Z151" s="24">
        <v>168</v>
      </c>
      <c r="AA151" s="24">
        <v>134</v>
      </c>
      <c r="AB151" s="24">
        <v>333</v>
      </c>
      <c r="AC151" s="24">
        <v>333</v>
      </c>
    </row>
    <row r="152" spans="1:29" x14ac:dyDescent="0.25">
      <c r="A152" s="15" t="s">
        <v>256</v>
      </c>
      <c r="B152" s="15" t="s">
        <v>256</v>
      </c>
      <c r="C152" s="15" t="s">
        <v>485</v>
      </c>
      <c r="D152" s="15" t="s">
        <v>222</v>
      </c>
      <c r="E152" s="15" t="s">
        <v>195</v>
      </c>
      <c r="F152" s="15" t="s">
        <v>215</v>
      </c>
      <c r="G152" s="15" t="s">
        <v>390</v>
      </c>
      <c r="H152" s="15" t="s">
        <v>115</v>
      </c>
      <c r="I152" s="15" t="s">
        <v>216</v>
      </c>
      <c r="J152" s="15" t="s">
        <v>85</v>
      </c>
      <c r="K152" s="15" t="s">
        <v>72</v>
      </c>
      <c r="L152" s="15" t="s">
        <v>558</v>
      </c>
      <c r="M152" s="27">
        <v>43708</v>
      </c>
      <c r="N152" s="27">
        <v>43861</v>
      </c>
      <c r="O152" s="51">
        <v>2020</v>
      </c>
      <c r="P152" s="27">
        <v>43830</v>
      </c>
      <c r="Q152" s="15">
        <v>2200000</v>
      </c>
      <c r="R152" s="15">
        <v>1400000</v>
      </c>
      <c r="S152" s="15" t="s">
        <v>205</v>
      </c>
      <c r="T152" s="15" t="s">
        <v>204</v>
      </c>
      <c r="U152" s="15">
        <v>2020</v>
      </c>
      <c r="V152" s="15">
        <v>463</v>
      </c>
      <c r="W152" s="15" t="s">
        <v>768</v>
      </c>
      <c r="X152" s="24">
        <v>900</v>
      </c>
      <c r="Y152" s="24">
        <v>150</v>
      </c>
      <c r="Z152" s="24">
        <v>168</v>
      </c>
      <c r="AA152" s="24">
        <v>134</v>
      </c>
      <c r="AB152" s="24">
        <v>333</v>
      </c>
      <c r="AC152" s="24">
        <v>333</v>
      </c>
    </row>
    <row r="153" spans="1:29" x14ac:dyDescent="0.25">
      <c r="A153" s="15" t="s">
        <v>256</v>
      </c>
      <c r="B153" s="15" t="s">
        <v>256</v>
      </c>
      <c r="C153" s="15" t="s">
        <v>485</v>
      </c>
      <c r="D153" s="15" t="s">
        <v>222</v>
      </c>
      <c r="E153" s="15" t="s">
        <v>195</v>
      </c>
      <c r="F153" s="15" t="s">
        <v>215</v>
      </c>
      <c r="G153" s="15" t="s">
        <v>390</v>
      </c>
      <c r="H153" s="15" t="s">
        <v>115</v>
      </c>
      <c r="I153" s="15" t="s">
        <v>216</v>
      </c>
      <c r="J153" s="15" t="s">
        <v>85</v>
      </c>
      <c r="K153" s="15" t="s">
        <v>72</v>
      </c>
      <c r="L153" s="15" t="s">
        <v>551</v>
      </c>
      <c r="M153" s="27">
        <v>43708</v>
      </c>
      <c r="N153" s="27">
        <v>43861</v>
      </c>
      <c r="O153" s="51">
        <v>2020</v>
      </c>
      <c r="P153" s="27">
        <v>43830</v>
      </c>
      <c r="Q153" s="15">
        <v>2200000</v>
      </c>
      <c r="R153" s="15">
        <v>1400000</v>
      </c>
      <c r="S153" s="15" t="s">
        <v>205</v>
      </c>
      <c r="T153" s="15" t="s">
        <v>678</v>
      </c>
      <c r="U153" s="15">
        <v>2020</v>
      </c>
      <c r="V153" s="15">
        <v>463</v>
      </c>
      <c r="W153" s="15" t="s">
        <v>768</v>
      </c>
      <c r="X153" s="24">
        <v>900</v>
      </c>
      <c r="Y153" s="24">
        <v>150</v>
      </c>
      <c r="Z153" s="24">
        <v>168</v>
      </c>
      <c r="AA153" s="24">
        <v>134</v>
      </c>
      <c r="AB153" s="24">
        <v>333</v>
      </c>
      <c r="AC153" s="24">
        <v>333</v>
      </c>
    </row>
    <row r="154" spans="1:29" x14ac:dyDescent="0.25">
      <c r="A154" s="15" t="s">
        <v>256</v>
      </c>
      <c r="B154" s="15" t="s">
        <v>256</v>
      </c>
      <c r="C154" s="15" t="s">
        <v>485</v>
      </c>
      <c r="D154" s="15" t="s">
        <v>222</v>
      </c>
      <c r="E154" s="15" t="s">
        <v>195</v>
      </c>
      <c r="F154" s="15" t="s">
        <v>215</v>
      </c>
      <c r="G154" s="15" t="s">
        <v>390</v>
      </c>
      <c r="H154" s="15" t="s">
        <v>115</v>
      </c>
      <c r="I154" s="15" t="s">
        <v>216</v>
      </c>
      <c r="J154" s="15" t="s">
        <v>85</v>
      </c>
      <c r="K154" s="15" t="s">
        <v>72</v>
      </c>
      <c r="L154" s="15" t="s">
        <v>552</v>
      </c>
      <c r="M154" s="27">
        <v>43708</v>
      </c>
      <c r="N154" s="27">
        <v>43861</v>
      </c>
      <c r="O154" s="51">
        <v>2020</v>
      </c>
      <c r="P154" s="27">
        <v>43830</v>
      </c>
      <c r="Q154" s="15">
        <v>2200000</v>
      </c>
      <c r="R154" s="15">
        <v>1400000</v>
      </c>
      <c r="S154" s="15" t="s">
        <v>205</v>
      </c>
      <c r="T154" s="15" t="s">
        <v>678</v>
      </c>
      <c r="U154" s="15">
        <v>2020</v>
      </c>
      <c r="V154" s="15">
        <v>463</v>
      </c>
      <c r="W154" s="15" t="s">
        <v>768</v>
      </c>
      <c r="X154" s="24">
        <v>900</v>
      </c>
      <c r="Y154" s="24">
        <v>150</v>
      </c>
      <c r="Z154" s="24">
        <v>168</v>
      </c>
      <c r="AA154" s="24">
        <v>134</v>
      </c>
      <c r="AB154" s="24">
        <v>333</v>
      </c>
      <c r="AC154" s="24">
        <v>333</v>
      </c>
    </row>
    <row r="155" spans="1:29" x14ac:dyDescent="0.25">
      <c r="A155" s="15" t="s">
        <v>256</v>
      </c>
      <c r="B155" s="15" t="s">
        <v>256</v>
      </c>
      <c r="C155" s="15" t="s">
        <v>485</v>
      </c>
      <c r="D155" s="15" t="s">
        <v>222</v>
      </c>
      <c r="E155" s="15" t="s">
        <v>195</v>
      </c>
      <c r="F155" s="15" t="s">
        <v>215</v>
      </c>
      <c r="G155" s="15" t="s">
        <v>390</v>
      </c>
      <c r="H155" s="15" t="s">
        <v>179</v>
      </c>
      <c r="I155" s="15" t="s">
        <v>216</v>
      </c>
      <c r="J155" s="15" t="s">
        <v>85</v>
      </c>
      <c r="K155" s="15" t="s">
        <v>73</v>
      </c>
      <c r="L155" s="15" t="s">
        <v>351</v>
      </c>
      <c r="M155" s="27">
        <v>43496</v>
      </c>
      <c r="N155" s="27">
        <v>43646</v>
      </c>
      <c r="O155" s="51">
        <v>2019</v>
      </c>
      <c r="P155" s="27">
        <v>43830</v>
      </c>
      <c r="Q155" s="15">
        <v>2300000</v>
      </c>
      <c r="R155" s="15">
        <v>1600000</v>
      </c>
      <c r="S155" s="15" t="s">
        <v>678</v>
      </c>
      <c r="T155" s="15" t="s">
        <v>678</v>
      </c>
      <c r="U155" s="15">
        <v>2019</v>
      </c>
      <c r="V155" s="15">
        <v>270</v>
      </c>
      <c r="W155" s="15" t="s">
        <v>768</v>
      </c>
      <c r="X155" s="24">
        <v>8400</v>
      </c>
      <c r="Y155" s="24">
        <v>1400</v>
      </c>
      <c r="Z155" s="24">
        <v>1748</v>
      </c>
      <c r="AA155" s="24">
        <v>1694</v>
      </c>
      <c r="AB155" s="24">
        <v>2505</v>
      </c>
      <c r="AC155" s="24">
        <v>2505</v>
      </c>
    </row>
    <row r="156" spans="1:29" x14ac:dyDescent="0.25">
      <c r="A156" s="15" t="s">
        <v>256</v>
      </c>
      <c r="B156" s="15" t="s">
        <v>256</v>
      </c>
      <c r="C156" s="15" t="s">
        <v>485</v>
      </c>
      <c r="D156" s="15" t="s">
        <v>222</v>
      </c>
      <c r="E156" s="15" t="s">
        <v>195</v>
      </c>
      <c r="F156" s="15" t="s">
        <v>215</v>
      </c>
      <c r="G156" s="15" t="s">
        <v>390</v>
      </c>
      <c r="H156" s="15" t="s">
        <v>179</v>
      </c>
      <c r="I156" s="15" t="s">
        <v>216</v>
      </c>
      <c r="J156" s="15" t="s">
        <v>85</v>
      </c>
      <c r="K156" s="15" t="s">
        <v>75</v>
      </c>
      <c r="L156" s="15" t="s">
        <v>351</v>
      </c>
      <c r="M156" s="27">
        <v>43616</v>
      </c>
      <c r="N156" s="27">
        <v>43708</v>
      </c>
      <c r="O156" s="51">
        <v>2019</v>
      </c>
      <c r="P156" s="27">
        <v>43830</v>
      </c>
      <c r="Q156" s="15">
        <v>2300000</v>
      </c>
      <c r="R156" s="15">
        <v>1600000</v>
      </c>
      <c r="S156" s="15" t="s">
        <v>678</v>
      </c>
      <c r="T156" s="15" t="s">
        <v>678</v>
      </c>
      <c r="U156" s="15">
        <v>2019</v>
      </c>
      <c r="V156" s="15">
        <v>278</v>
      </c>
      <c r="W156" s="15" t="s">
        <v>768</v>
      </c>
      <c r="X156" s="24">
        <v>15000</v>
      </c>
      <c r="Y156" s="24">
        <v>2500</v>
      </c>
      <c r="Z156" s="24">
        <v>3122</v>
      </c>
      <c r="AA156" s="24">
        <v>3026</v>
      </c>
      <c r="AB156" s="24">
        <v>4473</v>
      </c>
      <c r="AC156" s="24">
        <v>4473</v>
      </c>
    </row>
    <row r="157" spans="1:29" x14ac:dyDescent="0.25">
      <c r="A157" s="15" t="s">
        <v>256</v>
      </c>
      <c r="B157" s="15" t="s">
        <v>256</v>
      </c>
      <c r="C157" s="15" t="s">
        <v>485</v>
      </c>
      <c r="D157" s="15" t="s">
        <v>222</v>
      </c>
      <c r="E157" s="15" t="s">
        <v>195</v>
      </c>
      <c r="F157" s="15" t="s">
        <v>215</v>
      </c>
      <c r="G157" s="15" t="s">
        <v>390</v>
      </c>
      <c r="H157" s="15" t="s">
        <v>179</v>
      </c>
      <c r="I157" s="15" t="s">
        <v>216</v>
      </c>
      <c r="J157" s="15" t="s">
        <v>85</v>
      </c>
      <c r="K157" s="15" t="s">
        <v>75</v>
      </c>
      <c r="L157" s="15" t="s">
        <v>351</v>
      </c>
      <c r="M157" s="27">
        <v>43616</v>
      </c>
      <c r="N157" s="27">
        <v>43708</v>
      </c>
      <c r="O157" s="51">
        <v>2019</v>
      </c>
      <c r="P157" s="27">
        <v>43830</v>
      </c>
      <c r="Q157" s="15">
        <v>2300000</v>
      </c>
      <c r="R157" s="15">
        <v>1600000</v>
      </c>
      <c r="S157" s="15" t="s">
        <v>678</v>
      </c>
      <c r="T157" s="15" t="s">
        <v>678</v>
      </c>
      <c r="U157" s="15">
        <v>2019</v>
      </c>
      <c r="V157" s="15">
        <v>279</v>
      </c>
      <c r="W157" s="15" t="s">
        <v>768</v>
      </c>
      <c r="X157" s="24">
        <v>15000</v>
      </c>
      <c r="Y157" s="24">
        <v>2500</v>
      </c>
      <c r="Z157" s="24">
        <v>3122</v>
      </c>
      <c r="AA157" s="24">
        <v>3026</v>
      </c>
      <c r="AB157" s="24">
        <v>4473</v>
      </c>
      <c r="AC157" s="24">
        <v>4473</v>
      </c>
    </row>
    <row r="158" spans="1:29" x14ac:dyDescent="0.25">
      <c r="A158" s="15" t="s">
        <v>256</v>
      </c>
      <c r="B158" s="15" t="s">
        <v>256</v>
      </c>
      <c r="C158" s="15" t="s">
        <v>485</v>
      </c>
      <c r="D158" s="15" t="s">
        <v>222</v>
      </c>
      <c r="E158" s="15" t="s">
        <v>195</v>
      </c>
      <c r="F158" s="15" t="s">
        <v>215</v>
      </c>
      <c r="G158" s="15" t="s">
        <v>390</v>
      </c>
      <c r="H158" s="15" t="s">
        <v>179</v>
      </c>
      <c r="I158" s="15" t="s">
        <v>216</v>
      </c>
      <c r="J158" s="15" t="s">
        <v>85</v>
      </c>
      <c r="K158" s="15" t="s">
        <v>75</v>
      </c>
      <c r="L158" s="15" t="s">
        <v>351</v>
      </c>
      <c r="M158" s="27">
        <v>43616</v>
      </c>
      <c r="N158" s="27">
        <v>43708</v>
      </c>
      <c r="O158" s="51">
        <v>2019</v>
      </c>
      <c r="P158" s="27">
        <v>43830</v>
      </c>
      <c r="Q158" s="15">
        <v>2300000</v>
      </c>
      <c r="R158" s="15">
        <v>1600000</v>
      </c>
      <c r="S158" s="15" t="s">
        <v>678</v>
      </c>
      <c r="T158" s="15" t="s">
        <v>678</v>
      </c>
      <c r="U158" s="15">
        <v>2019</v>
      </c>
      <c r="V158" s="15">
        <v>280</v>
      </c>
      <c r="W158" s="15" t="s">
        <v>768</v>
      </c>
      <c r="X158" s="24">
        <v>15000</v>
      </c>
      <c r="Y158" s="24">
        <v>2500</v>
      </c>
      <c r="Z158" s="24">
        <v>3122</v>
      </c>
      <c r="AA158" s="24">
        <v>3026</v>
      </c>
      <c r="AB158" s="24">
        <v>4473</v>
      </c>
      <c r="AC158" s="24">
        <v>4473</v>
      </c>
    </row>
    <row r="159" spans="1:29" x14ac:dyDescent="0.25">
      <c r="A159" s="15" t="s">
        <v>256</v>
      </c>
      <c r="B159" s="15" t="s">
        <v>256</v>
      </c>
      <c r="C159" s="15" t="s">
        <v>485</v>
      </c>
      <c r="D159" s="15" t="s">
        <v>222</v>
      </c>
      <c r="E159" s="15" t="s">
        <v>195</v>
      </c>
      <c r="F159" s="15" t="s">
        <v>215</v>
      </c>
      <c r="G159" s="15" t="s">
        <v>390</v>
      </c>
      <c r="H159" s="15" t="s">
        <v>179</v>
      </c>
      <c r="I159" s="15" t="s">
        <v>216</v>
      </c>
      <c r="J159" s="15" t="s">
        <v>85</v>
      </c>
      <c r="K159" s="15" t="s">
        <v>75</v>
      </c>
      <c r="L159" s="15" t="s">
        <v>351</v>
      </c>
      <c r="M159" s="27">
        <v>43616</v>
      </c>
      <c r="N159" s="27">
        <v>43708</v>
      </c>
      <c r="O159" s="51">
        <v>2019</v>
      </c>
      <c r="P159" s="27">
        <v>43830</v>
      </c>
      <c r="Q159" s="15">
        <v>2300000</v>
      </c>
      <c r="R159" s="15">
        <v>1600000</v>
      </c>
      <c r="S159" s="15" t="s">
        <v>678</v>
      </c>
      <c r="T159" s="15" t="s">
        <v>678</v>
      </c>
      <c r="U159" s="15">
        <v>2019</v>
      </c>
      <c r="V159" s="15">
        <v>281</v>
      </c>
      <c r="W159" s="15" t="s">
        <v>768</v>
      </c>
      <c r="X159" s="24">
        <v>15000</v>
      </c>
      <c r="Y159" s="24">
        <v>2500</v>
      </c>
      <c r="Z159" s="24">
        <v>3122</v>
      </c>
      <c r="AA159" s="24">
        <v>3026</v>
      </c>
      <c r="AB159" s="24">
        <v>4473</v>
      </c>
      <c r="AC159" s="24">
        <v>4473</v>
      </c>
    </row>
    <row r="160" spans="1:29" x14ac:dyDescent="0.25">
      <c r="A160" s="15" t="s">
        <v>256</v>
      </c>
      <c r="B160" s="15" t="s">
        <v>256</v>
      </c>
      <c r="C160" s="15" t="s">
        <v>485</v>
      </c>
      <c r="D160" s="15" t="s">
        <v>222</v>
      </c>
      <c r="E160" s="15" t="s">
        <v>195</v>
      </c>
      <c r="F160" s="15" t="s">
        <v>215</v>
      </c>
      <c r="G160" s="15" t="s">
        <v>390</v>
      </c>
      <c r="H160" s="15" t="s">
        <v>179</v>
      </c>
      <c r="I160" s="15" t="s">
        <v>216</v>
      </c>
      <c r="J160" s="15" t="s">
        <v>85</v>
      </c>
      <c r="K160" s="15" t="s">
        <v>75</v>
      </c>
      <c r="L160" s="15" t="s">
        <v>351</v>
      </c>
      <c r="M160" s="27">
        <v>43616</v>
      </c>
      <c r="N160" s="27">
        <v>43708</v>
      </c>
      <c r="O160" s="51">
        <v>2019</v>
      </c>
      <c r="P160" s="27">
        <v>43830</v>
      </c>
      <c r="Q160" s="15">
        <v>2300000</v>
      </c>
      <c r="R160" s="15">
        <v>1600000</v>
      </c>
      <c r="S160" s="15" t="s">
        <v>678</v>
      </c>
      <c r="T160" s="15" t="s">
        <v>678</v>
      </c>
      <c r="U160" s="15">
        <v>2019</v>
      </c>
      <c r="V160" s="15">
        <v>282</v>
      </c>
      <c r="W160" s="15" t="s">
        <v>768</v>
      </c>
      <c r="X160" s="24">
        <v>15000</v>
      </c>
      <c r="Y160" s="24">
        <v>2500</v>
      </c>
      <c r="Z160" s="24">
        <v>3122</v>
      </c>
      <c r="AA160" s="24">
        <v>3026</v>
      </c>
      <c r="AB160" s="24">
        <v>4473</v>
      </c>
      <c r="AC160" s="24">
        <v>4473</v>
      </c>
    </row>
    <row r="161" spans="1:29" x14ac:dyDescent="0.25">
      <c r="A161" s="15" t="s">
        <v>256</v>
      </c>
      <c r="B161" s="15" t="s">
        <v>256</v>
      </c>
      <c r="C161" s="15" t="s">
        <v>483</v>
      </c>
      <c r="D161" s="15" t="s">
        <v>222</v>
      </c>
      <c r="E161" s="15" t="s">
        <v>195</v>
      </c>
      <c r="F161" s="15" t="s">
        <v>215</v>
      </c>
      <c r="G161" s="15" t="s">
        <v>390</v>
      </c>
      <c r="H161" s="15" t="s">
        <v>115</v>
      </c>
      <c r="I161" s="15" t="s">
        <v>216</v>
      </c>
      <c r="J161" s="15" t="s">
        <v>85</v>
      </c>
      <c r="K161" s="15" t="s">
        <v>72</v>
      </c>
      <c r="L161" s="15" t="s">
        <v>351</v>
      </c>
      <c r="M161" s="27">
        <v>43708</v>
      </c>
      <c r="N161" s="27">
        <v>43769</v>
      </c>
      <c r="O161" s="51">
        <v>2019</v>
      </c>
      <c r="P161" s="27">
        <v>43830</v>
      </c>
      <c r="Q161" s="15">
        <v>2300000</v>
      </c>
      <c r="R161" s="15">
        <v>1600000</v>
      </c>
      <c r="S161" s="15" t="s">
        <v>678</v>
      </c>
      <c r="T161" s="15" t="s">
        <v>678</v>
      </c>
      <c r="U161" s="15">
        <v>2019</v>
      </c>
      <c r="V161" s="15">
        <v>283</v>
      </c>
      <c r="W161" s="15" t="s">
        <v>769</v>
      </c>
      <c r="X161" s="24">
        <v>4500</v>
      </c>
      <c r="Y161" s="24">
        <v>150</v>
      </c>
      <c r="Z161" s="24">
        <v>937</v>
      </c>
      <c r="AA161" s="24">
        <v>908</v>
      </c>
      <c r="AB161" s="24">
        <v>1342</v>
      </c>
      <c r="AC161" s="24">
        <v>1342</v>
      </c>
    </row>
    <row r="162" spans="1:29" x14ac:dyDescent="0.25">
      <c r="A162" s="15" t="s">
        <v>256</v>
      </c>
      <c r="B162" s="15" t="s">
        <v>256</v>
      </c>
      <c r="C162" s="15" t="s">
        <v>483</v>
      </c>
      <c r="D162" s="15" t="s">
        <v>222</v>
      </c>
      <c r="E162" s="15" t="s">
        <v>195</v>
      </c>
      <c r="F162" s="15" t="s">
        <v>215</v>
      </c>
      <c r="G162" s="15" t="s">
        <v>390</v>
      </c>
      <c r="H162" s="15" t="s">
        <v>115</v>
      </c>
      <c r="I162" s="15" t="s">
        <v>216</v>
      </c>
      <c r="J162" s="15" t="s">
        <v>85</v>
      </c>
      <c r="K162" s="15" t="s">
        <v>72</v>
      </c>
      <c r="L162" s="15" t="s">
        <v>351</v>
      </c>
      <c r="M162" s="27">
        <v>43708</v>
      </c>
      <c r="N162" s="27">
        <v>43769</v>
      </c>
      <c r="O162" s="51">
        <v>2019</v>
      </c>
      <c r="P162" s="27">
        <v>43830</v>
      </c>
      <c r="Q162" s="15">
        <v>2300000</v>
      </c>
      <c r="R162" s="15">
        <v>1600000</v>
      </c>
      <c r="S162" s="15" t="s">
        <v>678</v>
      </c>
      <c r="T162" s="15" t="s">
        <v>678</v>
      </c>
      <c r="U162" s="15">
        <v>2019</v>
      </c>
      <c r="V162" s="15">
        <v>284</v>
      </c>
      <c r="W162" s="15" t="s">
        <v>769</v>
      </c>
      <c r="X162" s="24">
        <v>4500</v>
      </c>
      <c r="Y162" s="24">
        <v>150</v>
      </c>
      <c r="Z162" s="24">
        <v>937</v>
      </c>
      <c r="AA162" s="24">
        <v>908</v>
      </c>
      <c r="AB162" s="24">
        <v>1342</v>
      </c>
      <c r="AC162" s="24">
        <v>1342</v>
      </c>
    </row>
    <row r="163" spans="1:29" x14ac:dyDescent="0.25">
      <c r="A163" s="15" t="s">
        <v>256</v>
      </c>
      <c r="B163" s="15" t="s">
        <v>256</v>
      </c>
      <c r="C163" s="15" t="s">
        <v>483</v>
      </c>
      <c r="D163" s="15" t="s">
        <v>222</v>
      </c>
      <c r="E163" s="15" t="s">
        <v>195</v>
      </c>
      <c r="F163" s="15" t="s">
        <v>215</v>
      </c>
      <c r="G163" s="15" t="s">
        <v>390</v>
      </c>
      <c r="H163" s="15" t="s">
        <v>115</v>
      </c>
      <c r="I163" s="15" t="s">
        <v>216</v>
      </c>
      <c r="J163" s="15" t="s">
        <v>85</v>
      </c>
      <c r="K163" s="15" t="s">
        <v>72</v>
      </c>
      <c r="L163" s="15" t="s">
        <v>351</v>
      </c>
      <c r="M163" s="27">
        <v>43708</v>
      </c>
      <c r="N163" s="27">
        <v>43769</v>
      </c>
      <c r="O163" s="51">
        <v>2019</v>
      </c>
      <c r="P163" s="27">
        <v>43830</v>
      </c>
      <c r="Q163" s="15">
        <v>2300000</v>
      </c>
      <c r="R163" s="15">
        <v>1600000</v>
      </c>
      <c r="S163" s="15" t="s">
        <v>678</v>
      </c>
      <c r="T163" s="15" t="s">
        <v>678</v>
      </c>
      <c r="U163" s="15">
        <v>2019</v>
      </c>
      <c r="V163" s="15">
        <v>285</v>
      </c>
      <c r="W163" s="15" t="s">
        <v>769</v>
      </c>
      <c r="X163" s="24">
        <v>4500</v>
      </c>
      <c r="Y163" s="24">
        <v>150</v>
      </c>
      <c r="Z163" s="24">
        <v>937</v>
      </c>
      <c r="AA163" s="24">
        <v>908</v>
      </c>
      <c r="AB163" s="24">
        <v>1342</v>
      </c>
      <c r="AC163" s="24">
        <v>1342</v>
      </c>
    </row>
    <row r="164" spans="1:29" x14ac:dyDescent="0.25">
      <c r="A164" s="15" t="s">
        <v>256</v>
      </c>
      <c r="B164" s="15" t="s">
        <v>256</v>
      </c>
      <c r="C164" s="15" t="s">
        <v>483</v>
      </c>
      <c r="D164" s="15" t="s">
        <v>222</v>
      </c>
      <c r="E164" s="15" t="s">
        <v>195</v>
      </c>
      <c r="F164" s="15" t="s">
        <v>215</v>
      </c>
      <c r="G164" s="15" t="s">
        <v>390</v>
      </c>
      <c r="H164" s="15" t="s">
        <v>115</v>
      </c>
      <c r="I164" s="15" t="s">
        <v>216</v>
      </c>
      <c r="J164" s="15" t="s">
        <v>85</v>
      </c>
      <c r="K164" s="15" t="s">
        <v>72</v>
      </c>
      <c r="L164" s="15" t="s">
        <v>351</v>
      </c>
      <c r="M164" s="27">
        <v>43708</v>
      </c>
      <c r="N164" s="27">
        <v>43769</v>
      </c>
      <c r="O164" s="51">
        <v>2019</v>
      </c>
      <c r="P164" s="27">
        <v>43830</v>
      </c>
      <c r="Q164" s="15">
        <v>2300000</v>
      </c>
      <c r="R164" s="15">
        <v>1600000</v>
      </c>
      <c r="S164" s="15" t="s">
        <v>678</v>
      </c>
      <c r="T164" s="15" t="s">
        <v>678</v>
      </c>
      <c r="U164" s="15">
        <v>2019</v>
      </c>
      <c r="V164" s="15">
        <v>286</v>
      </c>
      <c r="W164" s="15" t="s">
        <v>769</v>
      </c>
      <c r="X164" s="24">
        <v>4500</v>
      </c>
      <c r="Y164" s="24">
        <v>150</v>
      </c>
      <c r="Z164" s="24">
        <v>937</v>
      </c>
      <c r="AA164" s="24">
        <v>908</v>
      </c>
      <c r="AB164" s="24">
        <v>1342</v>
      </c>
      <c r="AC164" s="24">
        <v>1342</v>
      </c>
    </row>
    <row r="165" spans="1:29" x14ac:dyDescent="0.25">
      <c r="A165" s="15" t="s">
        <v>256</v>
      </c>
      <c r="B165" s="15" t="s">
        <v>256</v>
      </c>
      <c r="C165" s="15" t="s">
        <v>483</v>
      </c>
      <c r="D165" s="15" t="s">
        <v>222</v>
      </c>
      <c r="E165" s="15" t="s">
        <v>195</v>
      </c>
      <c r="F165" s="15" t="s">
        <v>215</v>
      </c>
      <c r="G165" s="15" t="s">
        <v>390</v>
      </c>
      <c r="H165" s="15" t="s">
        <v>115</v>
      </c>
      <c r="I165" s="15" t="s">
        <v>216</v>
      </c>
      <c r="J165" s="15" t="s">
        <v>85</v>
      </c>
      <c r="K165" s="15" t="s">
        <v>72</v>
      </c>
      <c r="L165" s="15" t="s">
        <v>351</v>
      </c>
      <c r="M165" s="27">
        <v>43708</v>
      </c>
      <c r="N165" s="27">
        <v>43769</v>
      </c>
      <c r="O165" s="51">
        <v>2019</v>
      </c>
      <c r="P165" s="27">
        <v>43830</v>
      </c>
      <c r="Q165" s="15">
        <v>2300000</v>
      </c>
      <c r="R165" s="15">
        <v>1600000</v>
      </c>
      <c r="S165" s="15" t="s">
        <v>678</v>
      </c>
      <c r="T165" s="15" t="s">
        <v>678</v>
      </c>
      <c r="U165" s="15">
        <v>2019</v>
      </c>
      <c r="V165" s="15">
        <v>287</v>
      </c>
      <c r="W165" s="15" t="s">
        <v>769</v>
      </c>
      <c r="X165" s="24">
        <v>4500</v>
      </c>
      <c r="Y165" s="24">
        <v>150</v>
      </c>
      <c r="Z165" s="24">
        <v>937</v>
      </c>
      <c r="AA165" s="24">
        <v>908</v>
      </c>
      <c r="AB165" s="24">
        <v>1342</v>
      </c>
      <c r="AC165" s="24">
        <v>1342</v>
      </c>
    </row>
    <row r="166" spans="1:29" x14ac:dyDescent="0.25">
      <c r="A166" s="15" t="s">
        <v>256</v>
      </c>
      <c r="B166" s="15" t="s">
        <v>256</v>
      </c>
      <c r="C166" s="15" t="s">
        <v>483</v>
      </c>
      <c r="D166" s="15" t="s">
        <v>222</v>
      </c>
      <c r="E166" s="15" t="s">
        <v>195</v>
      </c>
      <c r="F166" s="15" t="s">
        <v>215</v>
      </c>
      <c r="G166" s="15" t="s">
        <v>390</v>
      </c>
      <c r="H166" s="15" t="s">
        <v>115</v>
      </c>
      <c r="I166" s="15" t="s">
        <v>216</v>
      </c>
      <c r="J166" s="15" t="s">
        <v>85</v>
      </c>
      <c r="K166" s="15" t="s">
        <v>72</v>
      </c>
      <c r="L166" s="15" t="s">
        <v>554</v>
      </c>
      <c r="M166" s="27">
        <v>43708</v>
      </c>
      <c r="N166" s="27">
        <v>43861</v>
      </c>
      <c r="O166" s="51">
        <v>2020</v>
      </c>
      <c r="P166" s="27">
        <v>43830</v>
      </c>
      <c r="Q166" s="15">
        <v>2200000</v>
      </c>
      <c r="R166" s="15">
        <v>1400000</v>
      </c>
      <c r="S166" s="15" t="s">
        <v>205</v>
      </c>
      <c r="T166" s="15" t="s">
        <v>204</v>
      </c>
      <c r="U166" s="15">
        <v>2020</v>
      </c>
      <c r="V166" s="15">
        <v>463</v>
      </c>
      <c r="W166" s="15" t="s">
        <v>769</v>
      </c>
      <c r="X166" s="24">
        <v>900</v>
      </c>
      <c r="Y166" s="24">
        <v>150</v>
      </c>
      <c r="Z166" s="24">
        <v>168</v>
      </c>
      <c r="AA166" s="24">
        <v>134</v>
      </c>
      <c r="AB166" s="24">
        <v>333</v>
      </c>
      <c r="AC166" s="24">
        <v>333</v>
      </c>
    </row>
    <row r="167" spans="1:29" x14ac:dyDescent="0.25">
      <c r="A167" s="15" t="s">
        <v>256</v>
      </c>
      <c r="B167" s="15" t="s">
        <v>256</v>
      </c>
      <c r="C167" s="15" t="s">
        <v>483</v>
      </c>
      <c r="D167" s="15" t="s">
        <v>222</v>
      </c>
      <c r="E167" s="15" t="s">
        <v>195</v>
      </c>
      <c r="F167" s="15" t="s">
        <v>215</v>
      </c>
      <c r="G167" s="15" t="s">
        <v>390</v>
      </c>
      <c r="H167" s="15" t="s">
        <v>115</v>
      </c>
      <c r="I167" s="15" t="s">
        <v>216</v>
      </c>
      <c r="J167" s="15" t="s">
        <v>85</v>
      </c>
      <c r="K167" s="15" t="s">
        <v>72</v>
      </c>
      <c r="L167" s="15" t="s">
        <v>556</v>
      </c>
      <c r="M167" s="27">
        <v>43708</v>
      </c>
      <c r="N167" s="27">
        <v>43861</v>
      </c>
      <c r="O167" s="51">
        <v>2020</v>
      </c>
      <c r="P167" s="27">
        <v>43830</v>
      </c>
      <c r="Q167" s="15">
        <v>2200000</v>
      </c>
      <c r="R167" s="15">
        <v>1400000</v>
      </c>
      <c r="S167" s="15" t="s">
        <v>205</v>
      </c>
      <c r="T167" s="15" t="s">
        <v>204</v>
      </c>
      <c r="U167" s="15">
        <v>2020</v>
      </c>
      <c r="V167" s="15">
        <v>463</v>
      </c>
      <c r="W167" s="15" t="s">
        <v>769</v>
      </c>
      <c r="X167" s="24">
        <v>900</v>
      </c>
      <c r="Y167" s="24">
        <v>150</v>
      </c>
      <c r="Z167" s="24">
        <v>168</v>
      </c>
      <c r="AA167" s="24">
        <v>134</v>
      </c>
      <c r="AB167" s="24">
        <v>333</v>
      </c>
      <c r="AC167" s="24">
        <v>333</v>
      </c>
    </row>
    <row r="168" spans="1:29" x14ac:dyDescent="0.25">
      <c r="A168" s="15" t="s">
        <v>256</v>
      </c>
      <c r="B168" s="15" t="s">
        <v>256</v>
      </c>
      <c r="C168" s="15" t="s">
        <v>483</v>
      </c>
      <c r="D168" s="15" t="s">
        <v>222</v>
      </c>
      <c r="E168" s="15" t="s">
        <v>195</v>
      </c>
      <c r="F168" s="15" t="s">
        <v>215</v>
      </c>
      <c r="G168" s="15" t="s">
        <v>390</v>
      </c>
      <c r="H168" s="15" t="s">
        <v>115</v>
      </c>
      <c r="I168" s="15" t="s">
        <v>216</v>
      </c>
      <c r="J168" s="15" t="s">
        <v>85</v>
      </c>
      <c r="K168" s="15" t="s">
        <v>72</v>
      </c>
      <c r="L168" s="15" t="s">
        <v>558</v>
      </c>
      <c r="M168" s="27">
        <v>43708</v>
      </c>
      <c r="N168" s="27">
        <v>43861</v>
      </c>
      <c r="O168" s="51">
        <v>2020</v>
      </c>
      <c r="P168" s="27">
        <v>43830</v>
      </c>
      <c r="Q168" s="15">
        <v>2200000</v>
      </c>
      <c r="R168" s="15">
        <v>1400000</v>
      </c>
      <c r="S168" s="15" t="s">
        <v>205</v>
      </c>
      <c r="T168" s="15" t="s">
        <v>204</v>
      </c>
      <c r="U168" s="15">
        <v>2020</v>
      </c>
      <c r="V168" s="15">
        <v>463</v>
      </c>
      <c r="W168" s="15" t="s">
        <v>769</v>
      </c>
      <c r="X168" s="24">
        <v>900</v>
      </c>
      <c r="Y168" s="24">
        <v>150</v>
      </c>
      <c r="Z168" s="24">
        <v>168</v>
      </c>
      <c r="AA168" s="24">
        <v>134</v>
      </c>
      <c r="AB168" s="24">
        <v>333</v>
      </c>
      <c r="AC168" s="24">
        <v>333</v>
      </c>
    </row>
    <row r="169" spans="1:29" x14ac:dyDescent="0.25">
      <c r="A169" s="15" t="s">
        <v>256</v>
      </c>
      <c r="B169" s="15" t="s">
        <v>256</v>
      </c>
      <c r="C169" s="15" t="s">
        <v>483</v>
      </c>
      <c r="D169" s="15" t="s">
        <v>222</v>
      </c>
      <c r="E169" s="15" t="s">
        <v>195</v>
      </c>
      <c r="F169" s="15" t="s">
        <v>215</v>
      </c>
      <c r="G169" s="15" t="s">
        <v>390</v>
      </c>
      <c r="H169" s="15" t="s">
        <v>115</v>
      </c>
      <c r="I169" s="15" t="s">
        <v>216</v>
      </c>
      <c r="J169" s="15" t="s">
        <v>85</v>
      </c>
      <c r="K169" s="15" t="s">
        <v>72</v>
      </c>
      <c r="L169" s="15" t="s">
        <v>551</v>
      </c>
      <c r="M169" s="27">
        <v>43708</v>
      </c>
      <c r="N169" s="27">
        <v>43861</v>
      </c>
      <c r="O169" s="51">
        <v>2020</v>
      </c>
      <c r="P169" s="27">
        <v>43830</v>
      </c>
      <c r="Q169" s="15">
        <v>2200000</v>
      </c>
      <c r="R169" s="15">
        <v>1400000</v>
      </c>
      <c r="S169" s="15" t="s">
        <v>205</v>
      </c>
      <c r="T169" s="15" t="s">
        <v>678</v>
      </c>
      <c r="U169" s="15">
        <v>2020</v>
      </c>
      <c r="V169" s="15">
        <v>463</v>
      </c>
      <c r="W169" s="15" t="s">
        <v>769</v>
      </c>
      <c r="X169" s="24">
        <v>900</v>
      </c>
      <c r="Y169" s="24">
        <v>150</v>
      </c>
      <c r="Z169" s="24">
        <v>168</v>
      </c>
      <c r="AA169" s="24">
        <v>134</v>
      </c>
      <c r="AB169" s="24">
        <v>333</v>
      </c>
      <c r="AC169" s="24">
        <v>333</v>
      </c>
    </row>
    <row r="170" spans="1:29" x14ac:dyDescent="0.25">
      <c r="A170" s="15" t="s">
        <v>256</v>
      </c>
      <c r="B170" s="15" t="s">
        <v>256</v>
      </c>
      <c r="C170" s="15" t="s">
        <v>483</v>
      </c>
      <c r="D170" s="15" t="s">
        <v>222</v>
      </c>
      <c r="E170" s="15" t="s">
        <v>195</v>
      </c>
      <c r="F170" s="15" t="s">
        <v>215</v>
      </c>
      <c r="G170" s="15" t="s">
        <v>390</v>
      </c>
      <c r="H170" s="15" t="s">
        <v>115</v>
      </c>
      <c r="I170" s="15" t="s">
        <v>216</v>
      </c>
      <c r="J170" s="15" t="s">
        <v>85</v>
      </c>
      <c r="K170" s="15" t="s">
        <v>72</v>
      </c>
      <c r="L170" s="15" t="s">
        <v>552</v>
      </c>
      <c r="M170" s="27">
        <v>43708</v>
      </c>
      <c r="N170" s="27">
        <v>43861</v>
      </c>
      <c r="O170" s="51">
        <v>2020</v>
      </c>
      <c r="P170" s="27">
        <v>43830</v>
      </c>
      <c r="Q170" s="15">
        <v>2200000</v>
      </c>
      <c r="R170" s="15">
        <v>1400000</v>
      </c>
      <c r="S170" s="15" t="s">
        <v>205</v>
      </c>
      <c r="T170" s="15" t="s">
        <v>678</v>
      </c>
      <c r="U170" s="15">
        <v>2020</v>
      </c>
      <c r="V170" s="15">
        <v>463</v>
      </c>
      <c r="W170" s="15" t="s">
        <v>769</v>
      </c>
      <c r="X170" s="24">
        <v>900</v>
      </c>
      <c r="Y170" s="24">
        <v>150</v>
      </c>
      <c r="Z170" s="24">
        <v>168</v>
      </c>
      <c r="AA170" s="24">
        <v>134</v>
      </c>
      <c r="AB170" s="24">
        <v>333</v>
      </c>
      <c r="AC170" s="24">
        <v>333</v>
      </c>
    </row>
    <row r="171" spans="1:29" x14ac:dyDescent="0.25">
      <c r="A171" s="15" t="s">
        <v>256</v>
      </c>
      <c r="B171" s="15" t="s">
        <v>256</v>
      </c>
      <c r="C171" s="15" t="s">
        <v>483</v>
      </c>
      <c r="D171" s="15" t="s">
        <v>222</v>
      </c>
      <c r="E171" s="15" t="s">
        <v>195</v>
      </c>
      <c r="F171" s="15" t="s">
        <v>215</v>
      </c>
      <c r="G171" s="15" t="s">
        <v>390</v>
      </c>
      <c r="H171" s="15" t="s">
        <v>179</v>
      </c>
      <c r="I171" s="15" t="s">
        <v>216</v>
      </c>
      <c r="J171" s="15" t="s">
        <v>85</v>
      </c>
      <c r="K171" s="15" t="s">
        <v>73</v>
      </c>
      <c r="L171" s="15" t="s">
        <v>351</v>
      </c>
      <c r="M171" s="27">
        <v>43496</v>
      </c>
      <c r="N171" s="27">
        <v>43646</v>
      </c>
      <c r="O171" s="51">
        <v>2019</v>
      </c>
      <c r="P171" s="27">
        <v>43830</v>
      </c>
      <c r="Q171" s="15">
        <v>2300000</v>
      </c>
      <c r="R171" s="15">
        <v>1600000</v>
      </c>
      <c r="S171" s="15" t="s">
        <v>678</v>
      </c>
      <c r="T171" s="15" t="s">
        <v>678</v>
      </c>
      <c r="U171" s="15">
        <v>2019</v>
      </c>
      <c r="V171" s="15">
        <v>269</v>
      </c>
      <c r="W171" s="15" t="s">
        <v>769</v>
      </c>
      <c r="X171" s="24">
        <v>8400</v>
      </c>
      <c r="Y171" s="24">
        <v>1400</v>
      </c>
      <c r="Z171" s="24">
        <v>1748</v>
      </c>
      <c r="AA171" s="24">
        <v>1694</v>
      </c>
      <c r="AB171" s="24">
        <v>2505</v>
      </c>
      <c r="AC171" s="24">
        <v>2505</v>
      </c>
    </row>
    <row r="172" spans="1:29" x14ac:dyDescent="0.25">
      <c r="A172" s="15" t="s">
        <v>256</v>
      </c>
      <c r="B172" s="15" t="s">
        <v>256</v>
      </c>
      <c r="C172" s="15" t="s">
        <v>486</v>
      </c>
      <c r="D172" s="15" t="s">
        <v>222</v>
      </c>
      <c r="E172" s="15" t="s">
        <v>195</v>
      </c>
      <c r="F172" s="15" t="s">
        <v>215</v>
      </c>
      <c r="G172" s="15" t="s">
        <v>390</v>
      </c>
      <c r="H172" s="15" t="s">
        <v>179</v>
      </c>
      <c r="I172" s="15" t="s">
        <v>216</v>
      </c>
      <c r="J172" s="15" t="s">
        <v>85</v>
      </c>
      <c r="K172" s="15" t="s">
        <v>73</v>
      </c>
      <c r="L172" s="15" t="s">
        <v>351</v>
      </c>
      <c r="M172" s="27">
        <v>43496</v>
      </c>
      <c r="N172" s="27">
        <v>43646</v>
      </c>
      <c r="O172" s="51">
        <v>2019</v>
      </c>
      <c r="P172" s="27">
        <v>43830</v>
      </c>
      <c r="Q172" s="15">
        <v>2300000</v>
      </c>
      <c r="R172" s="15">
        <v>1600000</v>
      </c>
      <c r="S172" s="15" t="s">
        <v>678</v>
      </c>
      <c r="T172" s="15" t="s">
        <v>678</v>
      </c>
      <c r="U172" s="15">
        <v>2019</v>
      </c>
      <c r="V172" s="15">
        <v>271</v>
      </c>
      <c r="W172" s="15" t="s">
        <v>769</v>
      </c>
      <c r="X172" s="24">
        <v>8400</v>
      </c>
      <c r="Y172" s="24">
        <v>1400</v>
      </c>
      <c r="Z172" s="24">
        <v>1748</v>
      </c>
      <c r="AA172" s="24">
        <v>1694</v>
      </c>
      <c r="AB172" s="24">
        <v>2505</v>
      </c>
      <c r="AC172" s="24">
        <v>2505</v>
      </c>
    </row>
    <row r="173" spans="1:29" x14ac:dyDescent="0.25">
      <c r="A173" s="15" t="s">
        <v>256</v>
      </c>
      <c r="B173" s="15" t="s">
        <v>256</v>
      </c>
      <c r="C173" s="15" t="s">
        <v>486</v>
      </c>
      <c r="D173" s="15" t="s">
        <v>222</v>
      </c>
      <c r="E173" s="15" t="s">
        <v>195</v>
      </c>
      <c r="F173" s="15" t="s">
        <v>215</v>
      </c>
      <c r="G173" s="15" t="s">
        <v>390</v>
      </c>
      <c r="H173" s="15" t="s">
        <v>179</v>
      </c>
      <c r="I173" s="15" t="s">
        <v>216</v>
      </c>
      <c r="J173" s="15" t="s">
        <v>85</v>
      </c>
      <c r="K173" s="15" t="s">
        <v>73</v>
      </c>
      <c r="L173" s="15" t="s">
        <v>351</v>
      </c>
      <c r="M173" s="27">
        <v>43496</v>
      </c>
      <c r="N173" s="27">
        <v>43646</v>
      </c>
      <c r="O173" s="51">
        <v>2019</v>
      </c>
      <c r="P173" s="27">
        <v>43830</v>
      </c>
      <c r="Q173" s="15">
        <v>2300000</v>
      </c>
      <c r="R173" s="15">
        <v>1600000</v>
      </c>
      <c r="S173" s="15" t="s">
        <v>678</v>
      </c>
      <c r="T173" s="15" t="s">
        <v>678</v>
      </c>
      <c r="U173" s="15">
        <v>2019</v>
      </c>
      <c r="V173" s="15">
        <v>272</v>
      </c>
      <c r="W173" s="15" t="s">
        <v>769</v>
      </c>
      <c r="X173" s="24">
        <v>8400</v>
      </c>
      <c r="Y173" s="24">
        <v>1400</v>
      </c>
      <c r="Z173" s="24">
        <v>1748</v>
      </c>
      <c r="AA173" s="24">
        <v>1694</v>
      </c>
      <c r="AB173" s="24">
        <v>2505</v>
      </c>
      <c r="AC173" s="24">
        <v>2505</v>
      </c>
    </row>
    <row r="174" spans="1:29" x14ac:dyDescent="0.25">
      <c r="A174" s="15" t="s">
        <v>256</v>
      </c>
      <c r="B174" s="15" t="s">
        <v>256</v>
      </c>
      <c r="C174" s="15" t="s">
        <v>486</v>
      </c>
      <c r="D174" s="15" t="s">
        <v>222</v>
      </c>
      <c r="E174" s="15" t="s">
        <v>195</v>
      </c>
      <c r="F174" s="15" t="s">
        <v>215</v>
      </c>
      <c r="G174" s="15" t="s">
        <v>390</v>
      </c>
      <c r="H174" s="15" t="s">
        <v>179</v>
      </c>
      <c r="I174" s="15" t="s">
        <v>216</v>
      </c>
      <c r="J174" s="15" t="s">
        <v>85</v>
      </c>
      <c r="K174" s="15" t="s">
        <v>73</v>
      </c>
      <c r="L174" s="15" t="s">
        <v>351</v>
      </c>
      <c r="M174" s="27">
        <v>43496</v>
      </c>
      <c r="N174" s="27">
        <v>43646</v>
      </c>
      <c r="O174" s="51">
        <v>2019</v>
      </c>
      <c r="P174" s="27">
        <v>43830</v>
      </c>
      <c r="Q174" s="15">
        <v>2300000</v>
      </c>
      <c r="R174" s="15">
        <v>1600000</v>
      </c>
      <c r="S174" s="15" t="s">
        <v>678</v>
      </c>
      <c r="T174" s="15" t="s">
        <v>678</v>
      </c>
      <c r="U174" s="15">
        <v>2019</v>
      </c>
      <c r="V174" s="15">
        <v>273</v>
      </c>
      <c r="W174" s="15" t="s">
        <v>769</v>
      </c>
      <c r="X174" s="24">
        <v>8400</v>
      </c>
      <c r="Y174" s="24">
        <v>1400</v>
      </c>
      <c r="Z174" s="24">
        <v>1748</v>
      </c>
      <c r="AA174" s="24">
        <v>1694</v>
      </c>
      <c r="AB174" s="24">
        <v>2505</v>
      </c>
      <c r="AC174" s="24">
        <v>2505</v>
      </c>
    </row>
    <row r="175" spans="1:29" x14ac:dyDescent="0.25">
      <c r="A175" s="15" t="s">
        <v>256</v>
      </c>
      <c r="B175" s="15" t="s">
        <v>256</v>
      </c>
      <c r="C175" s="15" t="s">
        <v>486</v>
      </c>
      <c r="D175" s="15" t="s">
        <v>222</v>
      </c>
      <c r="E175" s="15" t="s">
        <v>195</v>
      </c>
      <c r="F175" s="15" t="s">
        <v>215</v>
      </c>
      <c r="G175" s="15" t="s">
        <v>390</v>
      </c>
      <c r="H175" s="15" t="s">
        <v>179</v>
      </c>
      <c r="I175" s="15" t="s">
        <v>216</v>
      </c>
      <c r="J175" s="15" t="s">
        <v>85</v>
      </c>
      <c r="K175" s="15" t="s">
        <v>73</v>
      </c>
      <c r="L175" s="15" t="s">
        <v>351</v>
      </c>
      <c r="M175" s="27">
        <v>43496</v>
      </c>
      <c r="N175" s="27">
        <v>43646</v>
      </c>
      <c r="O175" s="51">
        <v>2019</v>
      </c>
      <c r="P175" s="27">
        <v>43830</v>
      </c>
      <c r="Q175" s="15">
        <v>2300000</v>
      </c>
      <c r="R175" s="15">
        <v>1600000</v>
      </c>
      <c r="S175" s="15" t="s">
        <v>678</v>
      </c>
      <c r="T175" s="15" t="s">
        <v>678</v>
      </c>
      <c r="U175" s="15">
        <v>2019</v>
      </c>
      <c r="V175" s="15">
        <v>274</v>
      </c>
      <c r="W175" s="15" t="s">
        <v>769</v>
      </c>
      <c r="X175" s="24">
        <v>8400</v>
      </c>
      <c r="Y175" s="24">
        <v>1400</v>
      </c>
      <c r="Z175" s="24">
        <v>1748</v>
      </c>
      <c r="AA175" s="24">
        <v>1694</v>
      </c>
      <c r="AB175" s="24">
        <v>2505</v>
      </c>
      <c r="AC175" s="24">
        <v>2505</v>
      </c>
    </row>
    <row r="176" spans="1:29" x14ac:dyDescent="0.25">
      <c r="A176" s="15" t="s">
        <v>263</v>
      </c>
      <c r="B176" s="15" t="s">
        <v>263</v>
      </c>
      <c r="C176" s="15" t="s">
        <v>487</v>
      </c>
      <c r="D176" s="15" t="s">
        <v>222</v>
      </c>
      <c r="E176" s="15" t="s">
        <v>194</v>
      </c>
      <c r="F176" s="15" t="s">
        <v>215</v>
      </c>
      <c r="G176" s="15" t="s">
        <v>390</v>
      </c>
      <c r="H176" s="15" t="s">
        <v>180</v>
      </c>
      <c r="I176" s="15" t="s">
        <v>469</v>
      </c>
      <c r="J176" s="15" t="s">
        <v>135</v>
      </c>
      <c r="K176" s="15" t="s">
        <v>109</v>
      </c>
      <c r="L176" s="15" t="s">
        <v>351</v>
      </c>
      <c r="M176" s="27">
        <v>43343</v>
      </c>
      <c r="N176" s="27">
        <v>43496</v>
      </c>
      <c r="O176" s="51">
        <v>2019</v>
      </c>
      <c r="P176" s="27">
        <v>43830</v>
      </c>
      <c r="Q176" s="15">
        <v>2300000</v>
      </c>
      <c r="R176" s="15">
        <v>1600000</v>
      </c>
      <c r="S176" s="15" t="s">
        <v>678</v>
      </c>
      <c r="T176" s="15" t="s">
        <v>678</v>
      </c>
      <c r="U176" s="15">
        <v>2019</v>
      </c>
      <c r="V176" s="15">
        <v>289</v>
      </c>
      <c r="W176" s="15" t="s">
        <v>768</v>
      </c>
      <c r="X176" s="24">
        <v>1008</v>
      </c>
      <c r="Y176" s="24">
        <v>168</v>
      </c>
      <c r="Z176" s="24">
        <v>250</v>
      </c>
      <c r="AA176" s="24">
        <v>258</v>
      </c>
      <c r="AB176" s="24">
        <v>250</v>
      </c>
      <c r="AC176" s="24">
        <v>250</v>
      </c>
    </row>
    <row r="177" spans="1:29" x14ac:dyDescent="0.25">
      <c r="A177" s="15" t="s">
        <v>263</v>
      </c>
      <c r="B177" s="15" t="s">
        <v>263</v>
      </c>
      <c r="C177" s="15" t="s">
        <v>487</v>
      </c>
      <c r="D177" s="15" t="s">
        <v>222</v>
      </c>
      <c r="E177" s="15" t="s">
        <v>194</v>
      </c>
      <c r="F177" s="15" t="s">
        <v>215</v>
      </c>
      <c r="G177" s="15" t="s">
        <v>390</v>
      </c>
      <c r="H177" s="15" t="s">
        <v>180</v>
      </c>
      <c r="I177" s="15" t="s">
        <v>469</v>
      </c>
      <c r="J177" s="15" t="s">
        <v>135</v>
      </c>
      <c r="K177" s="15" t="s">
        <v>109</v>
      </c>
      <c r="L177" s="15" t="s">
        <v>351</v>
      </c>
      <c r="M177" s="27">
        <v>43343</v>
      </c>
      <c r="N177" s="27">
        <v>43496</v>
      </c>
      <c r="O177" s="51">
        <v>2019</v>
      </c>
      <c r="P177" s="27">
        <v>43830</v>
      </c>
      <c r="Q177" s="15">
        <v>2300000</v>
      </c>
      <c r="R177" s="15">
        <v>1600000</v>
      </c>
      <c r="S177" s="15" t="s">
        <v>678</v>
      </c>
      <c r="T177" s="15" t="s">
        <v>678</v>
      </c>
      <c r="U177" s="15">
        <v>2019</v>
      </c>
      <c r="V177" s="15">
        <v>290</v>
      </c>
      <c r="W177" s="15" t="s">
        <v>768</v>
      </c>
      <c r="X177" s="24">
        <v>492</v>
      </c>
      <c r="Y177" s="24">
        <v>82</v>
      </c>
      <c r="Z177" s="24">
        <v>140</v>
      </c>
      <c r="AA177" s="24">
        <v>145</v>
      </c>
      <c r="AB177" s="24">
        <v>107</v>
      </c>
      <c r="AC177" s="24">
        <v>107</v>
      </c>
    </row>
    <row r="178" spans="1:29" x14ac:dyDescent="0.25">
      <c r="A178" s="15" t="s">
        <v>272</v>
      </c>
      <c r="B178" s="15" t="s">
        <v>273</v>
      </c>
      <c r="C178" s="15" t="s">
        <v>485</v>
      </c>
      <c r="D178" s="15" t="s">
        <v>275</v>
      </c>
      <c r="E178" s="15" t="s">
        <v>195</v>
      </c>
      <c r="F178" s="15" t="s">
        <v>215</v>
      </c>
      <c r="G178" s="15" t="s">
        <v>390</v>
      </c>
      <c r="H178" s="15" t="s">
        <v>179</v>
      </c>
      <c r="I178" s="15" t="s">
        <v>216</v>
      </c>
      <c r="J178" s="15" t="s">
        <v>52</v>
      </c>
      <c r="K178" s="15" t="s">
        <v>52</v>
      </c>
      <c r="L178" s="15" t="s">
        <v>351</v>
      </c>
      <c r="M178" s="27">
        <v>43646</v>
      </c>
      <c r="N178" s="27">
        <v>43646</v>
      </c>
      <c r="O178" s="51">
        <v>2019</v>
      </c>
      <c r="P178" s="27">
        <v>43830</v>
      </c>
      <c r="Q178" s="15">
        <v>2300000</v>
      </c>
      <c r="R178" s="15">
        <v>1600000</v>
      </c>
      <c r="S178" s="15" t="s">
        <v>678</v>
      </c>
      <c r="T178" s="15" t="s">
        <v>678</v>
      </c>
      <c r="U178" s="15">
        <v>2019</v>
      </c>
      <c r="V178" s="15">
        <v>352</v>
      </c>
      <c r="W178" s="15" t="s">
        <v>768</v>
      </c>
      <c r="X178" s="24">
        <v>3000</v>
      </c>
      <c r="Y178" s="24">
        <v>500</v>
      </c>
      <c r="Z178" s="24">
        <v>624</v>
      </c>
      <c r="AA178" s="24">
        <v>605</v>
      </c>
      <c r="AB178" s="24">
        <v>895</v>
      </c>
      <c r="AC178" s="24">
        <v>895</v>
      </c>
    </row>
    <row r="179" spans="1:29" x14ac:dyDescent="0.25">
      <c r="A179" s="15" t="s">
        <v>272</v>
      </c>
      <c r="B179" s="15" t="s">
        <v>273</v>
      </c>
      <c r="C179" s="15" t="s">
        <v>485</v>
      </c>
      <c r="D179" s="15" t="s">
        <v>275</v>
      </c>
      <c r="E179" s="15" t="s">
        <v>195</v>
      </c>
      <c r="F179" s="15" t="s">
        <v>283</v>
      </c>
      <c r="G179" s="15" t="s">
        <v>390</v>
      </c>
      <c r="H179" s="15" t="s">
        <v>179</v>
      </c>
      <c r="I179" s="15" t="s">
        <v>216</v>
      </c>
      <c r="J179" s="15" t="s">
        <v>83</v>
      </c>
      <c r="K179" s="15" t="s">
        <v>84</v>
      </c>
      <c r="L179" s="15" t="s">
        <v>351</v>
      </c>
      <c r="M179" s="27">
        <v>43677</v>
      </c>
      <c r="N179" s="27">
        <v>43951</v>
      </c>
      <c r="O179" s="51">
        <v>2020</v>
      </c>
      <c r="P179" s="27">
        <v>43830</v>
      </c>
      <c r="Q179" s="15">
        <v>2200000</v>
      </c>
      <c r="R179" s="15">
        <v>1400000</v>
      </c>
      <c r="S179" s="15" t="s">
        <v>678</v>
      </c>
      <c r="T179" s="15" t="s">
        <v>678</v>
      </c>
      <c r="U179" s="15">
        <v>2020</v>
      </c>
      <c r="V179" s="15">
        <v>463</v>
      </c>
      <c r="W179" s="15" t="s">
        <v>768</v>
      </c>
      <c r="X179" s="24">
        <v>6000</v>
      </c>
      <c r="Y179" s="24">
        <v>1000</v>
      </c>
      <c r="Z179" s="24">
        <v>973</v>
      </c>
      <c r="AA179" s="24">
        <v>891</v>
      </c>
      <c r="AB179" s="24">
        <v>2156</v>
      </c>
      <c r="AC179" s="24">
        <v>2156</v>
      </c>
    </row>
    <row r="180" spans="1:29" x14ac:dyDescent="0.25">
      <c r="A180" s="15" t="s">
        <v>284</v>
      </c>
      <c r="B180" s="15" t="s">
        <v>284</v>
      </c>
      <c r="C180" s="15" t="s">
        <v>489</v>
      </c>
      <c r="D180" s="15" t="s">
        <v>222</v>
      </c>
      <c r="E180" s="15" t="s">
        <v>194</v>
      </c>
      <c r="F180" s="15" t="s">
        <v>215</v>
      </c>
      <c r="G180" s="15" t="s">
        <v>390</v>
      </c>
      <c r="H180" s="15" t="s">
        <v>179</v>
      </c>
      <c r="I180" s="15" t="s">
        <v>216</v>
      </c>
      <c r="J180" s="15" t="s">
        <v>89</v>
      </c>
      <c r="K180" s="15" t="s">
        <v>49</v>
      </c>
      <c r="L180" s="15" t="s">
        <v>351</v>
      </c>
      <c r="M180" s="27">
        <v>43434</v>
      </c>
      <c r="N180" s="27">
        <v>43555</v>
      </c>
      <c r="O180" s="51">
        <v>2019</v>
      </c>
      <c r="P180" s="27">
        <v>43830</v>
      </c>
      <c r="Q180" s="15">
        <v>2300000</v>
      </c>
      <c r="R180" s="15">
        <v>1600000</v>
      </c>
      <c r="S180" s="15" t="s">
        <v>678</v>
      </c>
      <c r="T180" s="15" t="s">
        <v>678</v>
      </c>
      <c r="U180" s="15">
        <v>2019</v>
      </c>
      <c r="V180" s="15">
        <v>359</v>
      </c>
      <c r="W180" s="15" t="s">
        <v>769</v>
      </c>
      <c r="X180" s="24">
        <v>2880</v>
      </c>
      <c r="Y180" s="24">
        <v>480</v>
      </c>
      <c r="Z180" s="24">
        <v>491</v>
      </c>
      <c r="AA180" s="24">
        <v>509</v>
      </c>
      <c r="AB180" s="24">
        <v>1057</v>
      </c>
      <c r="AC180" s="24">
        <v>1057</v>
      </c>
    </row>
    <row r="181" spans="1:29" x14ac:dyDescent="0.25">
      <c r="A181" s="15" t="s">
        <v>284</v>
      </c>
      <c r="B181" s="15" t="s">
        <v>284</v>
      </c>
      <c r="C181" s="15" t="s">
        <v>489</v>
      </c>
      <c r="D181" s="15" t="s">
        <v>222</v>
      </c>
      <c r="E181" s="15" t="s">
        <v>194</v>
      </c>
      <c r="F181" s="15" t="s">
        <v>215</v>
      </c>
      <c r="G181" s="15" t="s">
        <v>390</v>
      </c>
      <c r="H181" s="15" t="s">
        <v>179</v>
      </c>
      <c r="I181" s="15" t="s">
        <v>216</v>
      </c>
      <c r="J181" s="15" t="s">
        <v>89</v>
      </c>
      <c r="K181" s="15" t="s">
        <v>68</v>
      </c>
      <c r="L181" s="15" t="s">
        <v>351</v>
      </c>
      <c r="M181" s="27">
        <v>43434</v>
      </c>
      <c r="N181" s="27">
        <v>43555</v>
      </c>
      <c r="O181" s="51">
        <v>2019</v>
      </c>
      <c r="P181" s="27">
        <v>43830</v>
      </c>
      <c r="Q181" s="15">
        <v>2300000</v>
      </c>
      <c r="R181" s="15">
        <v>1600000</v>
      </c>
      <c r="S181" s="15" t="s">
        <v>678</v>
      </c>
      <c r="T181" s="15" t="s">
        <v>678</v>
      </c>
      <c r="U181" s="15">
        <v>2019</v>
      </c>
      <c r="V181" s="15">
        <v>361</v>
      </c>
      <c r="W181" s="15" t="s">
        <v>769</v>
      </c>
      <c r="X181" s="24">
        <v>1200</v>
      </c>
      <c r="Y181" s="24">
        <v>200</v>
      </c>
      <c r="Z181" s="24">
        <v>250</v>
      </c>
      <c r="AA181" s="24">
        <v>242</v>
      </c>
      <c r="AB181" s="24">
        <v>358</v>
      </c>
      <c r="AC181" s="24">
        <v>358</v>
      </c>
    </row>
    <row r="182" spans="1:29" x14ac:dyDescent="0.25">
      <c r="A182" s="15" t="s">
        <v>284</v>
      </c>
      <c r="B182" s="15" t="s">
        <v>284</v>
      </c>
      <c r="C182" s="15" t="s">
        <v>485</v>
      </c>
      <c r="D182" s="15" t="s">
        <v>298</v>
      </c>
      <c r="E182" s="15" t="s">
        <v>194</v>
      </c>
      <c r="F182" s="15" t="s">
        <v>215</v>
      </c>
      <c r="G182" s="15" t="s">
        <v>390</v>
      </c>
      <c r="H182" s="15" t="s">
        <v>179</v>
      </c>
      <c r="I182" s="15" t="s">
        <v>216</v>
      </c>
      <c r="J182" s="15" t="s">
        <v>89</v>
      </c>
      <c r="K182" s="15" t="s">
        <v>67</v>
      </c>
      <c r="L182" s="15" t="s">
        <v>351</v>
      </c>
      <c r="M182" s="27">
        <v>43799</v>
      </c>
      <c r="N182" s="27">
        <v>43830</v>
      </c>
      <c r="O182" s="51">
        <v>2019</v>
      </c>
      <c r="P182" s="27">
        <v>43830</v>
      </c>
      <c r="Q182" s="15">
        <v>2300000</v>
      </c>
      <c r="R182" s="15">
        <v>1600000</v>
      </c>
      <c r="S182" s="15" t="s">
        <v>678</v>
      </c>
      <c r="T182" s="15" t="s">
        <v>678</v>
      </c>
      <c r="U182" s="15">
        <v>2019</v>
      </c>
      <c r="V182" s="15">
        <v>369</v>
      </c>
      <c r="W182" s="15" t="s">
        <v>768</v>
      </c>
      <c r="X182" s="24">
        <v>5580</v>
      </c>
      <c r="Y182" s="24">
        <v>930</v>
      </c>
      <c r="Z182" s="24">
        <v>1161</v>
      </c>
      <c r="AA182" s="24">
        <v>1126</v>
      </c>
      <c r="AB182" s="24">
        <v>1664</v>
      </c>
      <c r="AC182" s="24">
        <v>1664</v>
      </c>
    </row>
    <row r="183" spans="1:29" x14ac:dyDescent="0.25">
      <c r="A183" s="15" t="s">
        <v>284</v>
      </c>
      <c r="B183" s="15" t="s">
        <v>284</v>
      </c>
      <c r="C183" s="15" t="s">
        <v>485</v>
      </c>
      <c r="D183" s="15" t="s">
        <v>222</v>
      </c>
      <c r="E183" s="15" t="s">
        <v>194</v>
      </c>
      <c r="F183" s="15" t="s">
        <v>215</v>
      </c>
      <c r="G183" s="15" t="s">
        <v>390</v>
      </c>
      <c r="H183" s="15" t="s">
        <v>179</v>
      </c>
      <c r="I183" s="15" t="s">
        <v>216</v>
      </c>
      <c r="J183" s="15" t="s">
        <v>89</v>
      </c>
      <c r="K183" s="15" t="s">
        <v>67</v>
      </c>
      <c r="L183" s="15" t="s">
        <v>351</v>
      </c>
      <c r="M183" s="27">
        <v>43434</v>
      </c>
      <c r="N183" s="27">
        <v>43555</v>
      </c>
      <c r="O183" s="51">
        <v>2019</v>
      </c>
      <c r="P183" s="27">
        <v>43830</v>
      </c>
      <c r="Q183" s="15">
        <v>2300000</v>
      </c>
      <c r="R183" s="15">
        <v>1600000</v>
      </c>
      <c r="S183" s="15" t="s">
        <v>678</v>
      </c>
      <c r="T183" s="15" t="s">
        <v>678</v>
      </c>
      <c r="U183" s="15">
        <v>2019</v>
      </c>
      <c r="V183" s="15">
        <v>355</v>
      </c>
      <c r="W183" s="15" t="s">
        <v>768</v>
      </c>
      <c r="X183" s="24">
        <v>5400</v>
      </c>
      <c r="Y183" s="24">
        <v>900</v>
      </c>
      <c r="Z183" s="24">
        <v>920</v>
      </c>
      <c r="AA183" s="24">
        <v>953</v>
      </c>
      <c r="AB183" s="24">
        <v>1983</v>
      </c>
      <c r="AC183" s="24">
        <v>1983</v>
      </c>
    </row>
    <row r="184" spans="1:29" x14ac:dyDescent="0.25">
      <c r="A184" s="15" t="s">
        <v>284</v>
      </c>
      <c r="B184" s="15" t="s">
        <v>284</v>
      </c>
      <c r="C184" s="15" t="s">
        <v>485</v>
      </c>
      <c r="D184" s="15" t="s">
        <v>222</v>
      </c>
      <c r="E184" s="15" t="s">
        <v>194</v>
      </c>
      <c r="F184" s="15" t="s">
        <v>215</v>
      </c>
      <c r="G184" s="15" t="s">
        <v>390</v>
      </c>
      <c r="H184" s="15" t="s">
        <v>179</v>
      </c>
      <c r="I184" s="15" t="s">
        <v>216</v>
      </c>
      <c r="J184" s="15" t="s">
        <v>89</v>
      </c>
      <c r="K184" s="15" t="s">
        <v>67</v>
      </c>
      <c r="L184" s="15" t="s">
        <v>351</v>
      </c>
      <c r="M184" s="27">
        <v>43434</v>
      </c>
      <c r="N184" s="27">
        <v>43585</v>
      </c>
      <c r="O184" s="51">
        <v>2019</v>
      </c>
      <c r="P184" s="27">
        <v>43830</v>
      </c>
      <c r="Q184" s="15">
        <v>2300000</v>
      </c>
      <c r="R184" s="15">
        <v>1600000</v>
      </c>
      <c r="S184" s="15" t="s">
        <v>678</v>
      </c>
      <c r="T184" s="15" t="s">
        <v>678</v>
      </c>
      <c r="U184" s="15">
        <v>2019</v>
      </c>
      <c r="V184" s="15">
        <v>356</v>
      </c>
      <c r="W184" s="15" t="s">
        <v>768</v>
      </c>
      <c r="X184" s="24">
        <v>1002</v>
      </c>
      <c r="Y184" s="24">
        <v>167</v>
      </c>
      <c r="Z184" s="24">
        <v>171</v>
      </c>
      <c r="AA184" s="24">
        <v>177</v>
      </c>
      <c r="AB184" s="24">
        <v>368</v>
      </c>
      <c r="AC184" s="24">
        <v>368</v>
      </c>
    </row>
    <row r="185" spans="1:29" x14ac:dyDescent="0.25">
      <c r="A185" s="15" t="s">
        <v>284</v>
      </c>
      <c r="B185" s="15" t="s">
        <v>284</v>
      </c>
      <c r="C185" s="15" t="s">
        <v>485</v>
      </c>
      <c r="D185" s="15" t="s">
        <v>222</v>
      </c>
      <c r="E185" s="15" t="s">
        <v>194</v>
      </c>
      <c r="F185" s="15" t="s">
        <v>215</v>
      </c>
      <c r="G185" s="15" t="s">
        <v>390</v>
      </c>
      <c r="H185" s="15" t="s">
        <v>179</v>
      </c>
      <c r="I185" s="15" t="s">
        <v>216</v>
      </c>
      <c r="J185" s="15" t="s">
        <v>89</v>
      </c>
      <c r="K185" s="15" t="s">
        <v>49</v>
      </c>
      <c r="L185" s="15" t="s">
        <v>351</v>
      </c>
      <c r="M185" s="27">
        <v>43434</v>
      </c>
      <c r="N185" s="27">
        <v>43555</v>
      </c>
      <c r="O185" s="51">
        <v>2019</v>
      </c>
      <c r="P185" s="27">
        <v>43830</v>
      </c>
      <c r="Q185" s="15">
        <v>2300000</v>
      </c>
      <c r="R185" s="15">
        <v>1600000</v>
      </c>
      <c r="S185" s="15" t="s">
        <v>678</v>
      </c>
      <c r="T185" s="15" t="s">
        <v>678</v>
      </c>
      <c r="U185" s="15">
        <v>2019</v>
      </c>
      <c r="V185" s="15">
        <v>358</v>
      </c>
      <c r="W185" s="15" t="s">
        <v>768</v>
      </c>
      <c r="X185" s="24">
        <v>2400</v>
      </c>
      <c r="Y185" s="24">
        <v>400</v>
      </c>
      <c r="Z185" s="24">
        <v>409</v>
      </c>
      <c r="AA185" s="24">
        <v>424</v>
      </c>
      <c r="AB185" s="24">
        <v>881</v>
      </c>
      <c r="AC185" s="24">
        <v>881</v>
      </c>
    </row>
    <row r="186" spans="1:29" x14ac:dyDescent="0.25">
      <c r="A186" s="15" t="s">
        <v>284</v>
      </c>
      <c r="B186" s="15" t="s">
        <v>284</v>
      </c>
      <c r="C186" s="15" t="s">
        <v>485</v>
      </c>
      <c r="D186" s="15" t="s">
        <v>222</v>
      </c>
      <c r="E186" s="15" t="s">
        <v>194</v>
      </c>
      <c r="F186" s="15" t="s">
        <v>215</v>
      </c>
      <c r="G186" s="15" t="s">
        <v>390</v>
      </c>
      <c r="H186" s="15" t="s">
        <v>179</v>
      </c>
      <c r="I186" s="15" t="s">
        <v>216</v>
      </c>
      <c r="J186" s="15" t="s">
        <v>89</v>
      </c>
      <c r="K186" s="15" t="s">
        <v>68</v>
      </c>
      <c r="L186" s="15" t="s">
        <v>351</v>
      </c>
      <c r="M186" s="27">
        <v>43434</v>
      </c>
      <c r="N186" s="27">
        <v>43555</v>
      </c>
      <c r="O186" s="51">
        <v>2019</v>
      </c>
      <c r="P186" s="27">
        <v>43830</v>
      </c>
      <c r="Q186" s="15">
        <v>2300000</v>
      </c>
      <c r="R186" s="15">
        <v>1600000</v>
      </c>
      <c r="S186" s="15" t="s">
        <v>678</v>
      </c>
      <c r="T186" s="15" t="s">
        <v>678</v>
      </c>
      <c r="U186" s="15">
        <v>2019</v>
      </c>
      <c r="V186" s="15">
        <v>360</v>
      </c>
      <c r="W186" s="15" t="s">
        <v>768</v>
      </c>
      <c r="X186" s="24">
        <v>1200</v>
      </c>
      <c r="Y186" s="24">
        <v>200</v>
      </c>
      <c r="Z186" s="24">
        <v>250</v>
      </c>
      <c r="AA186" s="24">
        <v>242</v>
      </c>
      <c r="AB186" s="24">
        <v>358</v>
      </c>
      <c r="AC186" s="24">
        <v>358</v>
      </c>
    </row>
    <row r="187" spans="1:29" x14ac:dyDescent="0.25">
      <c r="A187" s="15" t="s">
        <v>284</v>
      </c>
      <c r="B187" s="15" t="s">
        <v>284</v>
      </c>
      <c r="C187" s="15" t="s">
        <v>485</v>
      </c>
      <c r="D187" s="15" t="s">
        <v>222</v>
      </c>
      <c r="E187" s="15" t="s">
        <v>194</v>
      </c>
      <c r="F187" s="15" t="s">
        <v>295</v>
      </c>
      <c r="G187" s="15" t="s">
        <v>390</v>
      </c>
      <c r="H187" s="15" t="s">
        <v>179</v>
      </c>
      <c r="I187" s="15" t="s">
        <v>216</v>
      </c>
      <c r="J187" s="15" t="s">
        <v>89</v>
      </c>
      <c r="K187" s="15" t="s">
        <v>67</v>
      </c>
      <c r="L187" s="15" t="s">
        <v>351</v>
      </c>
      <c r="M187" s="27">
        <v>43830</v>
      </c>
      <c r="N187" s="27">
        <v>43982</v>
      </c>
      <c r="O187" s="51">
        <v>2020</v>
      </c>
      <c r="P187" s="27">
        <v>43830</v>
      </c>
      <c r="Q187" s="15">
        <v>2200000</v>
      </c>
      <c r="R187" s="15">
        <v>1400000</v>
      </c>
      <c r="S187" s="15" t="s">
        <v>678</v>
      </c>
      <c r="T187" s="15" t="s">
        <v>678</v>
      </c>
      <c r="U187" s="15">
        <v>2020</v>
      </c>
      <c r="V187" s="15">
        <v>463</v>
      </c>
      <c r="W187" s="15" t="s">
        <v>768</v>
      </c>
      <c r="X187" s="24">
        <v>12300</v>
      </c>
      <c r="Y187" s="24">
        <v>2050</v>
      </c>
      <c r="Z187" s="24">
        <v>1846</v>
      </c>
      <c r="AA187" s="24">
        <v>1837</v>
      </c>
      <c r="AB187" s="24">
        <v>4320</v>
      </c>
      <c r="AC187" s="24">
        <v>4320</v>
      </c>
    </row>
    <row r="188" spans="1:29" x14ac:dyDescent="0.25">
      <c r="A188" s="15" t="s">
        <v>284</v>
      </c>
      <c r="B188" s="15" t="s">
        <v>284</v>
      </c>
      <c r="C188" s="15" t="s">
        <v>483</v>
      </c>
      <c r="D188" s="15" t="s">
        <v>298</v>
      </c>
      <c r="E188" s="15" t="s">
        <v>386</v>
      </c>
      <c r="F188" s="15" t="s">
        <v>215</v>
      </c>
      <c r="G188" s="15" t="s">
        <v>390</v>
      </c>
      <c r="H188" s="15" t="s">
        <v>179</v>
      </c>
      <c r="I188" s="15" t="s">
        <v>216</v>
      </c>
      <c r="J188" s="15" t="s">
        <v>52</v>
      </c>
      <c r="K188" s="15" t="s">
        <v>52</v>
      </c>
      <c r="L188" s="15" t="s">
        <v>351</v>
      </c>
      <c r="M188" s="27">
        <v>43496</v>
      </c>
      <c r="N188" s="27">
        <v>43616</v>
      </c>
      <c r="O188" s="51">
        <v>2019</v>
      </c>
      <c r="P188" s="27">
        <v>43830</v>
      </c>
      <c r="Q188" s="15">
        <v>2300000</v>
      </c>
      <c r="R188" s="15">
        <v>1600000</v>
      </c>
      <c r="S188" s="15" t="s">
        <v>678</v>
      </c>
      <c r="T188" s="15" t="s">
        <v>678</v>
      </c>
      <c r="U188" s="15">
        <v>2019</v>
      </c>
      <c r="V188" s="15">
        <v>364</v>
      </c>
      <c r="W188" s="15" t="s">
        <v>769</v>
      </c>
      <c r="X188" s="24">
        <v>1061</v>
      </c>
      <c r="Y188" s="24">
        <v>170</v>
      </c>
      <c r="Z188" s="24">
        <v>221</v>
      </c>
      <c r="AA188" s="24">
        <v>214</v>
      </c>
      <c r="AB188" s="24">
        <v>316</v>
      </c>
      <c r="AC188" s="24">
        <v>316</v>
      </c>
    </row>
    <row r="189" spans="1:29" x14ac:dyDescent="0.25">
      <c r="A189" s="15" t="s">
        <v>284</v>
      </c>
      <c r="B189" s="15" t="s">
        <v>284</v>
      </c>
      <c r="C189" s="15" t="s">
        <v>483</v>
      </c>
      <c r="D189" s="15" t="s">
        <v>298</v>
      </c>
      <c r="E189" s="15" t="s">
        <v>386</v>
      </c>
      <c r="F189" s="15" t="s">
        <v>215</v>
      </c>
      <c r="G189" s="15" t="s">
        <v>390</v>
      </c>
      <c r="H189" s="15" t="s">
        <v>179</v>
      </c>
      <c r="I189" s="15" t="s">
        <v>216</v>
      </c>
      <c r="J189" s="15" t="s">
        <v>52</v>
      </c>
      <c r="K189" s="15" t="s">
        <v>52</v>
      </c>
      <c r="L189" s="15" t="s">
        <v>351</v>
      </c>
      <c r="M189" s="27">
        <v>43496</v>
      </c>
      <c r="N189" s="27">
        <v>43769</v>
      </c>
      <c r="O189" s="51">
        <v>2019</v>
      </c>
      <c r="P189" s="27">
        <v>43830</v>
      </c>
      <c r="Q189" s="15">
        <v>2300000</v>
      </c>
      <c r="R189" s="15">
        <v>1600000</v>
      </c>
      <c r="S189" s="15" t="s">
        <v>678</v>
      </c>
      <c r="T189" s="15" t="s">
        <v>678</v>
      </c>
      <c r="U189" s="15">
        <v>2019</v>
      </c>
      <c r="V189" s="15">
        <v>366</v>
      </c>
      <c r="W189" s="15" t="s">
        <v>769</v>
      </c>
      <c r="X189" s="24">
        <v>1061</v>
      </c>
      <c r="Y189" s="24">
        <v>170</v>
      </c>
      <c r="Z189" s="24">
        <v>221</v>
      </c>
      <c r="AA189" s="24">
        <v>214</v>
      </c>
      <c r="AB189" s="24">
        <v>316</v>
      </c>
      <c r="AC189" s="24">
        <v>316</v>
      </c>
    </row>
    <row r="190" spans="1:29" x14ac:dyDescent="0.25">
      <c r="A190" s="15" t="s">
        <v>284</v>
      </c>
      <c r="B190" s="15" t="s">
        <v>284</v>
      </c>
      <c r="C190" s="15" t="s">
        <v>483</v>
      </c>
      <c r="D190" s="15" t="s">
        <v>298</v>
      </c>
      <c r="E190" s="15" t="s">
        <v>195</v>
      </c>
      <c r="F190" s="15" t="s">
        <v>215</v>
      </c>
      <c r="G190" s="15" t="s">
        <v>390</v>
      </c>
      <c r="H190" s="15" t="s">
        <v>179</v>
      </c>
      <c r="I190" s="15" t="s">
        <v>216</v>
      </c>
      <c r="J190" s="15" t="s">
        <v>83</v>
      </c>
      <c r="K190" s="15" t="s">
        <v>84</v>
      </c>
      <c r="L190" s="15" t="s">
        <v>351</v>
      </c>
      <c r="M190" s="27">
        <v>43496</v>
      </c>
      <c r="N190" s="27">
        <v>43769</v>
      </c>
      <c r="O190" s="51">
        <v>2019</v>
      </c>
      <c r="P190" s="27">
        <v>43830</v>
      </c>
      <c r="Q190" s="15">
        <v>2300000</v>
      </c>
      <c r="R190" s="15">
        <v>1600000</v>
      </c>
      <c r="S190" s="15" t="s">
        <v>678</v>
      </c>
      <c r="T190" s="15" t="s">
        <v>678</v>
      </c>
      <c r="U190" s="15">
        <v>2019</v>
      </c>
      <c r="V190" s="15">
        <v>367</v>
      </c>
      <c r="W190" s="15" t="s">
        <v>769</v>
      </c>
      <c r="X190" s="24">
        <v>2100</v>
      </c>
      <c r="Y190" s="24">
        <v>350</v>
      </c>
      <c r="Z190" s="24">
        <v>630</v>
      </c>
      <c r="AA190" s="24">
        <v>735</v>
      </c>
      <c r="AB190" s="24">
        <v>315</v>
      </c>
      <c r="AC190" s="24">
        <v>315</v>
      </c>
    </row>
    <row r="191" spans="1:29" x14ac:dyDescent="0.25">
      <c r="A191" s="15" t="s">
        <v>284</v>
      </c>
      <c r="B191" s="15" t="s">
        <v>284</v>
      </c>
      <c r="C191" s="15" t="s">
        <v>483</v>
      </c>
      <c r="D191" s="15" t="s">
        <v>298</v>
      </c>
      <c r="E191" s="15" t="s">
        <v>195</v>
      </c>
      <c r="F191" s="15" t="s">
        <v>215</v>
      </c>
      <c r="G191" s="15" t="s">
        <v>390</v>
      </c>
      <c r="H191" s="15" t="s">
        <v>179</v>
      </c>
      <c r="I191" s="15" t="s">
        <v>216</v>
      </c>
      <c r="J191" s="15" t="s">
        <v>83</v>
      </c>
      <c r="K191" s="15" t="s">
        <v>84</v>
      </c>
      <c r="L191" s="15" t="s">
        <v>351</v>
      </c>
      <c r="M191" s="27">
        <v>43524</v>
      </c>
      <c r="N191" s="27">
        <v>43708</v>
      </c>
      <c r="O191" s="51">
        <v>2019</v>
      </c>
      <c r="P191" s="27">
        <v>43830</v>
      </c>
      <c r="Q191" s="15">
        <v>2300000</v>
      </c>
      <c r="R191" s="15">
        <v>1600000</v>
      </c>
      <c r="S191" s="15" t="s">
        <v>678</v>
      </c>
      <c r="T191" s="15" t="s">
        <v>678</v>
      </c>
      <c r="U191" s="15">
        <v>2019</v>
      </c>
      <c r="V191" s="15">
        <v>363</v>
      </c>
      <c r="W191" s="15" t="s">
        <v>769</v>
      </c>
      <c r="X191" s="24">
        <v>1320</v>
      </c>
      <c r="Y191" s="24">
        <v>220</v>
      </c>
      <c r="Z191" s="24">
        <v>396</v>
      </c>
      <c r="AA191" s="24">
        <v>462</v>
      </c>
      <c r="AB191" s="24">
        <v>198</v>
      </c>
      <c r="AC191" s="24">
        <v>198</v>
      </c>
    </row>
    <row r="192" spans="1:29" x14ac:dyDescent="0.25">
      <c r="A192" s="15" t="s">
        <v>284</v>
      </c>
      <c r="B192" s="15" t="s">
        <v>284</v>
      </c>
      <c r="C192" s="15" t="s">
        <v>483</v>
      </c>
      <c r="D192" s="15" t="s">
        <v>298</v>
      </c>
      <c r="E192" s="15" t="s">
        <v>195</v>
      </c>
      <c r="F192" s="15" t="s">
        <v>215</v>
      </c>
      <c r="G192" s="15" t="s">
        <v>390</v>
      </c>
      <c r="H192" s="15" t="s">
        <v>179</v>
      </c>
      <c r="I192" s="15" t="s">
        <v>216</v>
      </c>
      <c r="J192" s="15" t="s">
        <v>83</v>
      </c>
      <c r="K192" s="15" t="s">
        <v>84</v>
      </c>
      <c r="L192" s="15" t="s">
        <v>351</v>
      </c>
      <c r="M192" s="27">
        <v>43524</v>
      </c>
      <c r="N192" s="27">
        <v>43769</v>
      </c>
      <c r="O192" s="51">
        <v>2019</v>
      </c>
      <c r="P192" s="27">
        <v>43830</v>
      </c>
      <c r="Q192" s="15">
        <v>2300000</v>
      </c>
      <c r="R192" s="15">
        <v>1600000</v>
      </c>
      <c r="S192" s="15" t="s">
        <v>678</v>
      </c>
      <c r="T192" s="15" t="s">
        <v>678</v>
      </c>
      <c r="U192" s="15">
        <v>2019</v>
      </c>
      <c r="V192" s="15">
        <v>365</v>
      </c>
      <c r="W192" s="15" t="s">
        <v>769</v>
      </c>
      <c r="X192" s="24">
        <v>1320</v>
      </c>
      <c r="Y192" s="24">
        <v>220</v>
      </c>
      <c r="Z192" s="24">
        <v>396</v>
      </c>
      <c r="AA192" s="24">
        <v>462</v>
      </c>
      <c r="AB192" s="24">
        <v>198</v>
      </c>
      <c r="AC192" s="24">
        <v>198</v>
      </c>
    </row>
    <row r="193" spans="1:29" x14ac:dyDescent="0.25">
      <c r="A193" s="15" t="s">
        <v>284</v>
      </c>
      <c r="B193" s="15" t="s">
        <v>284</v>
      </c>
      <c r="C193" s="15" t="s">
        <v>483</v>
      </c>
      <c r="D193" s="15" t="s">
        <v>298</v>
      </c>
      <c r="E193" s="15" t="s">
        <v>194</v>
      </c>
      <c r="F193" s="15" t="s">
        <v>215</v>
      </c>
      <c r="G193" s="15" t="s">
        <v>390</v>
      </c>
      <c r="H193" s="15" t="s">
        <v>179</v>
      </c>
      <c r="I193" s="15" t="s">
        <v>216</v>
      </c>
      <c r="J193" s="15" t="s">
        <v>89</v>
      </c>
      <c r="K193" s="15" t="s">
        <v>67</v>
      </c>
      <c r="L193" s="15" t="s">
        <v>351</v>
      </c>
      <c r="M193" s="27">
        <v>43799</v>
      </c>
      <c r="N193" s="27">
        <v>43830</v>
      </c>
      <c r="O193" s="51">
        <v>2019</v>
      </c>
      <c r="P193" s="27">
        <v>43830</v>
      </c>
      <c r="Q193" s="15">
        <v>2300000</v>
      </c>
      <c r="R193" s="15">
        <v>1600000</v>
      </c>
      <c r="S193" s="15" t="s">
        <v>678</v>
      </c>
      <c r="T193" s="15" t="s">
        <v>678</v>
      </c>
      <c r="U193" s="15">
        <v>2019</v>
      </c>
      <c r="V193" s="15">
        <v>368</v>
      </c>
      <c r="W193" s="15" t="s">
        <v>769</v>
      </c>
      <c r="X193" s="24">
        <v>6060</v>
      </c>
      <c r="Y193" s="24">
        <v>1010</v>
      </c>
      <c r="Z193" s="24">
        <v>1261</v>
      </c>
      <c r="AA193" s="24">
        <v>1222</v>
      </c>
      <c r="AB193" s="24">
        <v>1807</v>
      </c>
      <c r="AC193" s="24">
        <v>1807</v>
      </c>
    </row>
    <row r="194" spans="1:29" x14ac:dyDescent="0.25">
      <c r="A194" s="15" t="s">
        <v>284</v>
      </c>
      <c r="B194" s="15" t="s">
        <v>284</v>
      </c>
      <c r="C194" s="15" t="s">
        <v>483</v>
      </c>
      <c r="D194" s="15" t="s">
        <v>222</v>
      </c>
      <c r="E194" s="15" t="s">
        <v>194</v>
      </c>
      <c r="F194" s="15" t="s">
        <v>215</v>
      </c>
      <c r="G194" s="15" t="s">
        <v>390</v>
      </c>
      <c r="H194" s="15" t="s">
        <v>179</v>
      </c>
      <c r="I194" s="15" t="s">
        <v>216</v>
      </c>
      <c r="J194" s="15" t="s">
        <v>89</v>
      </c>
      <c r="K194" s="15" t="s">
        <v>67</v>
      </c>
      <c r="L194" s="15" t="s">
        <v>351</v>
      </c>
      <c r="M194" s="27">
        <v>43434</v>
      </c>
      <c r="N194" s="27">
        <v>43555</v>
      </c>
      <c r="O194" s="51">
        <v>2019</v>
      </c>
      <c r="P194" s="27">
        <v>43830</v>
      </c>
      <c r="Q194" s="15">
        <v>2300000</v>
      </c>
      <c r="R194" s="15">
        <v>1600000</v>
      </c>
      <c r="S194" s="15" t="s">
        <v>678</v>
      </c>
      <c r="T194" s="15" t="s">
        <v>678</v>
      </c>
      <c r="U194" s="15">
        <v>2019</v>
      </c>
      <c r="V194" s="15">
        <v>357</v>
      </c>
      <c r="W194" s="15" t="s">
        <v>769</v>
      </c>
      <c r="X194" s="24">
        <v>19596</v>
      </c>
      <c r="Y194" s="24">
        <v>3266</v>
      </c>
      <c r="Z194" s="24">
        <v>3340</v>
      </c>
      <c r="AA194" s="24">
        <v>3460</v>
      </c>
      <c r="AB194" s="24">
        <v>7194</v>
      </c>
      <c r="AC194" s="24">
        <v>7194</v>
      </c>
    </row>
    <row r="195" spans="1:29" x14ac:dyDescent="0.25">
      <c r="A195" s="15" t="s">
        <v>284</v>
      </c>
      <c r="B195" s="15" t="s">
        <v>284</v>
      </c>
      <c r="C195" s="15" t="s">
        <v>483</v>
      </c>
      <c r="D195" s="15" t="s">
        <v>222</v>
      </c>
      <c r="E195" s="15" t="s">
        <v>194</v>
      </c>
      <c r="F195" s="15" t="s">
        <v>295</v>
      </c>
      <c r="G195" s="15" t="s">
        <v>390</v>
      </c>
      <c r="H195" s="15" t="s">
        <v>179</v>
      </c>
      <c r="I195" s="15" t="s">
        <v>216</v>
      </c>
      <c r="J195" s="15" t="s">
        <v>89</v>
      </c>
      <c r="K195" s="15" t="s">
        <v>67</v>
      </c>
      <c r="L195" s="15" t="s">
        <v>351</v>
      </c>
      <c r="M195" s="27">
        <v>43830</v>
      </c>
      <c r="N195" s="27">
        <v>43982</v>
      </c>
      <c r="O195" s="51">
        <v>2020</v>
      </c>
      <c r="P195" s="27">
        <v>43830</v>
      </c>
      <c r="Q195" s="15">
        <v>2200000</v>
      </c>
      <c r="R195" s="15">
        <v>1400000</v>
      </c>
      <c r="S195" s="15" t="s">
        <v>678</v>
      </c>
      <c r="T195" s="15" t="s">
        <v>678</v>
      </c>
      <c r="U195" s="15">
        <v>2020</v>
      </c>
      <c r="V195" s="15">
        <v>463</v>
      </c>
      <c r="W195" s="15" t="s">
        <v>769</v>
      </c>
      <c r="X195" s="24">
        <v>12300</v>
      </c>
      <c r="Y195" s="24">
        <v>2050</v>
      </c>
      <c r="Z195" s="24">
        <v>1846</v>
      </c>
      <c r="AA195" s="24">
        <v>1837</v>
      </c>
      <c r="AB195" s="24">
        <v>4320</v>
      </c>
      <c r="AC195" s="24">
        <v>4320</v>
      </c>
    </row>
    <row r="196" spans="1:29" x14ac:dyDescent="0.25">
      <c r="A196" s="15" t="s">
        <v>284</v>
      </c>
      <c r="B196" s="15" t="s">
        <v>284</v>
      </c>
      <c r="C196" s="15" t="s">
        <v>919</v>
      </c>
      <c r="D196" s="15" t="s">
        <v>796</v>
      </c>
      <c r="E196" s="15" t="s">
        <v>195</v>
      </c>
      <c r="F196" s="15" t="s">
        <v>295</v>
      </c>
      <c r="G196" s="15" t="s">
        <v>390</v>
      </c>
      <c r="H196" s="15" t="s">
        <v>179</v>
      </c>
      <c r="I196" s="15" t="s">
        <v>216</v>
      </c>
      <c r="J196" s="15" t="s">
        <v>57</v>
      </c>
      <c r="K196" s="15" t="s">
        <v>127</v>
      </c>
      <c r="L196" s="15" t="s">
        <v>351</v>
      </c>
      <c r="M196" s="27">
        <v>43496</v>
      </c>
      <c r="N196" s="27">
        <v>44196</v>
      </c>
      <c r="O196" s="51">
        <v>2020</v>
      </c>
      <c r="P196" s="27">
        <v>43830</v>
      </c>
      <c r="Q196" s="15">
        <v>2200000</v>
      </c>
      <c r="R196" s="15">
        <v>1400000</v>
      </c>
      <c r="S196" s="15" t="s">
        <v>678</v>
      </c>
      <c r="T196" s="15" t="s">
        <v>678</v>
      </c>
      <c r="U196" s="15">
        <v>2020</v>
      </c>
      <c r="V196" s="15">
        <v>463</v>
      </c>
      <c r="W196" s="15" t="s">
        <v>768</v>
      </c>
      <c r="X196" s="24">
        <v>1560</v>
      </c>
      <c r="Y196" s="24">
        <v>260</v>
      </c>
      <c r="Z196" s="24">
        <v>312</v>
      </c>
      <c r="AA196" s="24">
        <v>276</v>
      </c>
      <c r="AB196" s="24">
        <v>516</v>
      </c>
      <c r="AC196" s="24">
        <v>516</v>
      </c>
    </row>
    <row r="197" spans="1:29" x14ac:dyDescent="0.25">
      <c r="A197" s="15" t="s">
        <v>301</v>
      </c>
      <c r="B197" s="15" t="s">
        <v>301</v>
      </c>
      <c r="C197" s="15" t="s">
        <v>485</v>
      </c>
      <c r="D197" s="15" t="s">
        <v>923</v>
      </c>
      <c r="E197" s="15" t="s">
        <v>386</v>
      </c>
      <c r="F197" s="15" t="s">
        <v>283</v>
      </c>
      <c r="G197" s="15" t="s">
        <v>391</v>
      </c>
      <c r="H197" s="15" t="s">
        <v>179</v>
      </c>
      <c r="I197" s="15" t="s">
        <v>216</v>
      </c>
      <c r="J197" s="15" t="s">
        <v>52</v>
      </c>
      <c r="K197" s="15" t="s">
        <v>52</v>
      </c>
      <c r="L197" s="15" t="s">
        <v>351</v>
      </c>
      <c r="M197" s="27">
        <v>43738</v>
      </c>
      <c r="N197" s="27">
        <v>43951</v>
      </c>
      <c r="O197" s="51">
        <v>2020</v>
      </c>
      <c r="P197" s="27">
        <v>43830</v>
      </c>
      <c r="Q197" s="15">
        <v>2200000</v>
      </c>
      <c r="R197" s="15">
        <v>1400000</v>
      </c>
      <c r="S197" s="15" t="s">
        <v>678</v>
      </c>
      <c r="T197" s="15" t="s">
        <v>678</v>
      </c>
      <c r="U197" s="15">
        <v>2020</v>
      </c>
      <c r="V197" s="15">
        <v>463</v>
      </c>
      <c r="W197" s="15" t="s">
        <v>768</v>
      </c>
      <c r="X197" s="24">
        <v>3600</v>
      </c>
      <c r="Y197" s="24">
        <v>600</v>
      </c>
      <c r="Z197" s="24">
        <v>639</v>
      </c>
      <c r="AA197" s="24">
        <v>597</v>
      </c>
      <c r="AB197" s="24">
        <v>1220</v>
      </c>
      <c r="AC197" s="24">
        <v>1220</v>
      </c>
    </row>
    <row r="198" spans="1:29" x14ac:dyDescent="0.25">
      <c r="A198" s="15" t="s">
        <v>304</v>
      </c>
      <c r="B198" s="15" t="s">
        <v>220</v>
      </c>
      <c r="C198" s="15" t="s">
        <v>483</v>
      </c>
      <c r="D198" s="15" t="s">
        <v>306</v>
      </c>
      <c r="E198" s="15" t="s">
        <v>194</v>
      </c>
      <c r="F198" s="15" t="s">
        <v>283</v>
      </c>
      <c r="G198" s="15" t="s">
        <v>390</v>
      </c>
      <c r="H198" s="15" t="s">
        <v>179</v>
      </c>
      <c r="I198" s="15" t="s">
        <v>216</v>
      </c>
      <c r="J198" s="15" t="s">
        <v>83</v>
      </c>
      <c r="K198" s="15" t="s">
        <v>84</v>
      </c>
      <c r="L198" s="15" t="s">
        <v>351</v>
      </c>
      <c r="M198" s="27">
        <v>43799</v>
      </c>
      <c r="N198" s="27">
        <v>43951</v>
      </c>
      <c r="O198" s="51">
        <v>2020</v>
      </c>
      <c r="P198" s="27">
        <v>43830</v>
      </c>
      <c r="Q198" s="15">
        <v>2200000</v>
      </c>
      <c r="R198" s="15">
        <v>1400000</v>
      </c>
      <c r="S198" s="15" t="s">
        <v>678</v>
      </c>
      <c r="T198" s="15" t="s">
        <v>678</v>
      </c>
      <c r="U198" s="15">
        <v>2020</v>
      </c>
      <c r="V198" s="15">
        <v>463</v>
      </c>
      <c r="W198" s="15" t="s">
        <v>769</v>
      </c>
      <c r="X198" s="24">
        <v>6768</v>
      </c>
      <c r="Y198" s="24">
        <v>1128</v>
      </c>
      <c r="Z198" s="24">
        <v>1097</v>
      </c>
      <c r="AA198" s="24">
        <v>1007</v>
      </c>
      <c r="AB198" s="24">
        <v>2432</v>
      </c>
      <c r="AC198" s="24">
        <v>2432</v>
      </c>
    </row>
    <row r="199" spans="1:29" x14ac:dyDescent="0.25">
      <c r="A199" s="15" t="s">
        <v>304</v>
      </c>
      <c r="B199" s="15" t="s">
        <v>284</v>
      </c>
      <c r="C199" s="15" t="s">
        <v>489</v>
      </c>
      <c r="D199" s="15" t="s">
        <v>306</v>
      </c>
      <c r="E199" s="15" t="s">
        <v>194</v>
      </c>
      <c r="F199" s="15" t="s">
        <v>215</v>
      </c>
      <c r="G199" s="15" t="s">
        <v>390</v>
      </c>
      <c r="H199" s="15" t="s">
        <v>179</v>
      </c>
      <c r="I199" s="15" t="s">
        <v>216</v>
      </c>
      <c r="J199" s="15" t="s">
        <v>89</v>
      </c>
      <c r="K199" s="15" t="s">
        <v>67</v>
      </c>
      <c r="L199" s="15" t="s">
        <v>351</v>
      </c>
      <c r="M199" s="27">
        <v>43799</v>
      </c>
      <c r="N199" s="27">
        <v>43799</v>
      </c>
      <c r="O199" s="51">
        <v>2019</v>
      </c>
      <c r="P199" s="27">
        <v>43830</v>
      </c>
      <c r="Q199" s="15">
        <v>2300000</v>
      </c>
      <c r="R199" s="15">
        <v>1600000</v>
      </c>
      <c r="S199" s="15" t="s">
        <v>678</v>
      </c>
      <c r="T199" s="15" t="s">
        <v>678</v>
      </c>
      <c r="U199" s="15">
        <v>2019</v>
      </c>
      <c r="V199" s="15">
        <v>370</v>
      </c>
      <c r="W199" s="15" t="s">
        <v>769</v>
      </c>
      <c r="X199" s="24">
        <v>18720</v>
      </c>
      <c r="Y199" s="24">
        <v>3120</v>
      </c>
      <c r="Z199" s="24">
        <v>3896</v>
      </c>
      <c r="AA199" s="24">
        <v>3776</v>
      </c>
      <c r="AB199" s="24">
        <v>5582</v>
      </c>
      <c r="AC199" s="24">
        <v>5582</v>
      </c>
    </row>
    <row r="200" spans="1:29" x14ac:dyDescent="0.25">
      <c r="A200" s="15" t="s">
        <v>304</v>
      </c>
      <c r="B200" s="15" t="s">
        <v>301</v>
      </c>
      <c r="C200" s="15" t="s">
        <v>489</v>
      </c>
      <c r="D200" s="15" t="s">
        <v>306</v>
      </c>
      <c r="E200" s="15" t="s">
        <v>194</v>
      </c>
      <c r="F200" s="15" t="s">
        <v>215</v>
      </c>
      <c r="G200" s="15" t="s">
        <v>390</v>
      </c>
      <c r="H200" s="15" t="s">
        <v>179</v>
      </c>
      <c r="I200" s="15" t="s">
        <v>216</v>
      </c>
      <c r="J200" s="15" t="s">
        <v>52</v>
      </c>
      <c r="K200" s="15" t="s">
        <v>52</v>
      </c>
      <c r="L200" s="15" t="s">
        <v>351</v>
      </c>
      <c r="M200" s="27">
        <v>43799</v>
      </c>
      <c r="N200" s="27">
        <v>43830</v>
      </c>
      <c r="O200" s="51">
        <v>2019</v>
      </c>
      <c r="P200" s="27">
        <v>43830</v>
      </c>
      <c r="Q200" s="15">
        <v>2300000</v>
      </c>
      <c r="R200" s="15">
        <v>1600000</v>
      </c>
      <c r="S200" s="15" t="s">
        <v>678</v>
      </c>
      <c r="T200" s="15" t="s">
        <v>678</v>
      </c>
      <c r="U200" s="15">
        <v>2019</v>
      </c>
      <c r="V200" s="15">
        <v>375</v>
      </c>
      <c r="W200" s="15" t="s">
        <v>769</v>
      </c>
      <c r="X200" s="24">
        <v>3600</v>
      </c>
      <c r="Y200" s="24">
        <v>600</v>
      </c>
      <c r="Z200" s="24">
        <v>749</v>
      </c>
      <c r="AA200" s="24">
        <v>726</v>
      </c>
      <c r="AB200" s="24">
        <v>1073</v>
      </c>
      <c r="AC200" s="24">
        <v>1073</v>
      </c>
    </row>
    <row r="201" spans="1:29" x14ac:dyDescent="0.25">
      <c r="A201" s="15" t="s">
        <v>304</v>
      </c>
      <c r="B201" s="15" t="s">
        <v>301</v>
      </c>
      <c r="C201" s="15" t="s">
        <v>483</v>
      </c>
      <c r="D201" s="15" t="s">
        <v>306</v>
      </c>
      <c r="E201" s="15" t="s">
        <v>194</v>
      </c>
      <c r="F201" s="15" t="s">
        <v>283</v>
      </c>
      <c r="G201" s="15" t="s">
        <v>390</v>
      </c>
      <c r="H201" s="15" t="s">
        <v>179</v>
      </c>
      <c r="I201" s="15" t="s">
        <v>216</v>
      </c>
      <c r="J201" s="15" t="s">
        <v>52</v>
      </c>
      <c r="K201" s="15" t="s">
        <v>52</v>
      </c>
      <c r="L201" s="15" t="s">
        <v>351</v>
      </c>
      <c r="M201" s="27">
        <v>43799</v>
      </c>
      <c r="N201" s="27">
        <v>43951</v>
      </c>
      <c r="O201" s="51">
        <v>2020</v>
      </c>
      <c r="P201" s="27">
        <v>43830</v>
      </c>
      <c r="Q201" s="15">
        <v>2200000</v>
      </c>
      <c r="R201" s="15">
        <v>1400000</v>
      </c>
      <c r="S201" s="15" t="s">
        <v>678</v>
      </c>
      <c r="T201" s="15" t="s">
        <v>678</v>
      </c>
      <c r="U201" s="15">
        <v>2020</v>
      </c>
      <c r="V201" s="15">
        <v>463</v>
      </c>
      <c r="W201" s="15" t="s">
        <v>769</v>
      </c>
      <c r="X201" s="24">
        <v>12348</v>
      </c>
      <c r="Y201" s="24">
        <v>2058</v>
      </c>
      <c r="Z201" s="24">
        <v>2188</v>
      </c>
      <c r="AA201" s="24">
        <v>2052</v>
      </c>
      <c r="AB201" s="24">
        <v>4184</v>
      </c>
      <c r="AC201" s="24">
        <v>4184</v>
      </c>
    </row>
    <row r="202" spans="1:29" x14ac:dyDescent="0.25">
      <c r="A202" s="15" t="s">
        <v>304</v>
      </c>
      <c r="B202" s="15" t="s">
        <v>304</v>
      </c>
      <c r="C202" s="15" t="s">
        <v>489</v>
      </c>
      <c r="D202" s="15" t="s">
        <v>306</v>
      </c>
      <c r="E202" s="15" t="s">
        <v>386</v>
      </c>
      <c r="F202" s="15" t="s">
        <v>215</v>
      </c>
      <c r="G202" s="15" t="s">
        <v>390</v>
      </c>
      <c r="H202" s="15" t="s">
        <v>179</v>
      </c>
      <c r="I202" s="15" t="s">
        <v>216</v>
      </c>
      <c r="J202" s="15" t="s">
        <v>57</v>
      </c>
      <c r="K202" s="15" t="s">
        <v>127</v>
      </c>
      <c r="L202" s="15" t="s">
        <v>351</v>
      </c>
      <c r="M202" s="27">
        <v>43251</v>
      </c>
      <c r="N202" s="27">
        <v>43585</v>
      </c>
      <c r="O202" s="51">
        <v>2019</v>
      </c>
      <c r="P202" s="27">
        <v>43830</v>
      </c>
      <c r="Q202" s="15">
        <v>2300000</v>
      </c>
      <c r="R202" s="15">
        <v>1600000</v>
      </c>
      <c r="S202" s="15" t="s">
        <v>678</v>
      </c>
      <c r="T202" s="15" t="s">
        <v>678</v>
      </c>
      <c r="U202" s="15">
        <v>2019</v>
      </c>
      <c r="V202" s="15">
        <v>380</v>
      </c>
      <c r="W202" s="15" t="s">
        <v>769</v>
      </c>
      <c r="X202" s="24">
        <v>8082</v>
      </c>
      <c r="Y202" s="24">
        <v>2002</v>
      </c>
      <c r="Z202" s="24">
        <v>1682</v>
      </c>
      <c r="AA202" s="24">
        <v>1630</v>
      </c>
      <c r="AB202" s="24">
        <v>2410</v>
      </c>
      <c r="AC202" s="24">
        <v>2410</v>
      </c>
    </row>
    <row r="203" spans="1:29" x14ac:dyDescent="0.25">
      <c r="A203" s="15" t="s">
        <v>304</v>
      </c>
      <c r="B203" s="15" t="s">
        <v>304</v>
      </c>
      <c r="C203" s="15" t="s">
        <v>485</v>
      </c>
      <c r="D203" s="15" t="s">
        <v>407</v>
      </c>
      <c r="E203" s="15" t="s">
        <v>195</v>
      </c>
      <c r="F203" s="15" t="s">
        <v>215</v>
      </c>
      <c r="G203" s="15" t="s">
        <v>390</v>
      </c>
      <c r="H203" s="15" t="s">
        <v>179</v>
      </c>
      <c r="I203" s="15" t="s">
        <v>469</v>
      </c>
      <c r="J203" s="15" t="s">
        <v>57</v>
      </c>
      <c r="K203" s="15" t="s">
        <v>127</v>
      </c>
      <c r="L203" s="15" t="s">
        <v>351</v>
      </c>
      <c r="M203" s="27">
        <v>43769</v>
      </c>
      <c r="N203" s="27">
        <v>43799</v>
      </c>
      <c r="O203" s="51">
        <v>2019</v>
      </c>
      <c r="P203" s="27">
        <v>43830</v>
      </c>
      <c r="Q203" s="15">
        <v>2300000</v>
      </c>
      <c r="R203" s="15">
        <v>1600000</v>
      </c>
      <c r="S203" s="15" t="s">
        <v>678</v>
      </c>
      <c r="T203" s="15" t="s">
        <v>678</v>
      </c>
      <c r="U203" s="15">
        <v>2019</v>
      </c>
      <c r="V203" s="15">
        <v>385</v>
      </c>
      <c r="W203" s="15" t="s">
        <v>768</v>
      </c>
      <c r="X203" s="24">
        <v>3000</v>
      </c>
      <c r="Y203" s="24">
        <v>500</v>
      </c>
      <c r="Z203" s="24">
        <v>624</v>
      </c>
      <c r="AA203" s="24">
        <v>605</v>
      </c>
      <c r="AB203" s="24">
        <v>895</v>
      </c>
      <c r="AC203" s="24">
        <v>895</v>
      </c>
    </row>
    <row r="204" spans="1:29" x14ac:dyDescent="0.25">
      <c r="A204" s="15" t="s">
        <v>304</v>
      </c>
      <c r="B204" s="15" t="s">
        <v>304</v>
      </c>
      <c r="C204" s="15" t="s">
        <v>485</v>
      </c>
      <c r="D204" s="15" t="s">
        <v>407</v>
      </c>
      <c r="E204" s="15" t="s">
        <v>195</v>
      </c>
      <c r="F204" s="15" t="s">
        <v>215</v>
      </c>
      <c r="G204" s="15" t="s">
        <v>390</v>
      </c>
      <c r="H204" s="15" t="s">
        <v>179</v>
      </c>
      <c r="I204" s="15" t="s">
        <v>469</v>
      </c>
      <c r="J204" s="15" t="s">
        <v>57</v>
      </c>
      <c r="K204" s="15" t="s">
        <v>58</v>
      </c>
      <c r="L204" s="15" t="s">
        <v>351</v>
      </c>
      <c r="M204" s="27">
        <v>43769</v>
      </c>
      <c r="N204" s="27">
        <v>43921</v>
      </c>
      <c r="O204" s="51">
        <v>2020</v>
      </c>
      <c r="P204" s="27">
        <v>43830</v>
      </c>
      <c r="Q204" s="15">
        <v>2200000</v>
      </c>
      <c r="R204" s="15">
        <v>1400000</v>
      </c>
      <c r="S204" s="15" t="s">
        <v>678</v>
      </c>
      <c r="T204" s="15" t="s">
        <v>678</v>
      </c>
      <c r="U204" s="15">
        <v>2020</v>
      </c>
      <c r="V204" s="15">
        <v>463</v>
      </c>
      <c r="W204" s="15" t="s">
        <v>768</v>
      </c>
      <c r="X204" s="24">
        <v>9000</v>
      </c>
      <c r="Y204" s="24">
        <v>1500</v>
      </c>
      <c r="Z204" s="24">
        <v>1777</v>
      </c>
      <c r="AA204" s="24">
        <v>1548</v>
      </c>
      <c r="AB204" s="24">
        <v>3032</v>
      </c>
      <c r="AC204" s="24">
        <v>3032</v>
      </c>
    </row>
    <row r="205" spans="1:29" x14ac:dyDescent="0.25">
      <c r="A205" s="15" t="s">
        <v>304</v>
      </c>
      <c r="B205" s="15" t="s">
        <v>304</v>
      </c>
      <c r="C205" s="15" t="s">
        <v>485</v>
      </c>
      <c r="D205" s="15" t="s">
        <v>407</v>
      </c>
      <c r="E205" s="15" t="s">
        <v>195</v>
      </c>
      <c r="F205" s="15" t="s">
        <v>215</v>
      </c>
      <c r="G205" s="15" t="s">
        <v>390</v>
      </c>
      <c r="H205" s="15" t="s">
        <v>179</v>
      </c>
      <c r="I205" s="15" t="s">
        <v>469</v>
      </c>
      <c r="J205" s="15" t="s">
        <v>57</v>
      </c>
      <c r="K205" s="15" t="s">
        <v>104</v>
      </c>
      <c r="L205" s="15" t="s">
        <v>351</v>
      </c>
      <c r="M205" s="27">
        <v>43769</v>
      </c>
      <c r="N205" s="27">
        <v>43921</v>
      </c>
      <c r="O205" s="51">
        <v>2020</v>
      </c>
      <c r="P205" s="27">
        <v>43830</v>
      </c>
      <c r="Q205" s="15">
        <v>2200000</v>
      </c>
      <c r="R205" s="15">
        <v>1400000</v>
      </c>
      <c r="S205" s="15" t="s">
        <v>678</v>
      </c>
      <c r="T205" s="15" t="s">
        <v>678</v>
      </c>
      <c r="U205" s="15">
        <v>2020</v>
      </c>
      <c r="V205" s="15">
        <v>463</v>
      </c>
      <c r="W205" s="15" t="s">
        <v>768</v>
      </c>
      <c r="X205" s="24">
        <v>4500</v>
      </c>
      <c r="Y205" s="24">
        <v>750</v>
      </c>
      <c r="Z205" s="24">
        <v>902</v>
      </c>
      <c r="AA205" s="24">
        <v>794</v>
      </c>
      <c r="AB205" s="24">
        <v>1491</v>
      </c>
      <c r="AC205" s="24">
        <v>1491</v>
      </c>
    </row>
    <row r="206" spans="1:29" x14ac:dyDescent="0.25">
      <c r="A206" s="15" t="s">
        <v>304</v>
      </c>
      <c r="B206" s="15" t="s">
        <v>304</v>
      </c>
      <c r="C206" s="15" t="s">
        <v>485</v>
      </c>
      <c r="D206" s="15" t="s">
        <v>407</v>
      </c>
      <c r="E206" s="15" t="s">
        <v>195</v>
      </c>
      <c r="F206" s="15" t="s">
        <v>215</v>
      </c>
      <c r="G206" s="15" t="s">
        <v>390</v>
      </c>
      <c r="H206" s="15" t="s">
        <v>179</v>
      </c>
      <c r="I206" s="15" t="s">
        <v>469</v>
      </c>
      <c r="J206" s="15" t="s">
        <v>57</v>
      </c>
      <c r="K206" s="15" t="s">
        <v>128</v>
      </c>
      <c r="L206" s="15" t="s">
        <v>351</v>
      </c>
      <c r="M206" s="27">
        <v>43769</v>
      </c>
      <c r="N206" s="27">
        <v>43921</v>
      </c>
      <c r="O206" s="51">
        <v>2020</v>
      </c>
      <c r="P206" s="27">
        <v>43830</v>
      </c>
      <c r="Q206" s="15">
        <v>2200000</v>
      </c>
      <c r="R206" s="15">
        <v>1400000</v>
      </c>
      <c r="S206" s="15" t="s">
        <v>678</v>
      </c>
      <c r="T206" s="15" t="s">
        <v>678</v>
      </c>
      <c r="U206" s="15">
        <v>2020</v>
      </c>
      <c r="V206" s="15">
        <v>463</v>
      </c>
      <c r="W206" s="15" t="s">
        <v>768</v>
      </c>
      <c r="X206" s="24">
        <v>12600</v>
      </c>
      <c r="Y206" s="24">
        <v>2100</v>
      </c>
      <c r="Z206" s="24">
        <v>2520</v>
      </c>
      <c r="AA206" s="24">
        <v>2226</v>
      </c>
      <c r="AB206" s="24">
        <v>4171</v>
      </c>
      <c r="AC206" s="24">
        <v>4171</v>
      </c>
    </row>
    <row r="207" spans="1:29" x14ac:dyDescent="0.25">
      <c r="A207" s="15" t="s">
        <v>304</v>
      </c>
      <c r="B207" s="15" t="s">
        <v>304</v>
      </c>
      <c r="C207" s="15" t="s">
        <v>485</v>
      </c>
      <c r="D207" s="15" t="s">
        <v>407</v>
      </c>
      <c r="E207" s="15" t="s">
        <v>195</v>
      </c>
      <c r="F207" s="15" t="s">
        <v>215</v>
      </c>
      <c r="G207" s="15" t="s">
        <v>390</v>
      </c>
      <c r="H207" s="15" t="s">
        <v>179</v>
      </c>
      <c r="I207" s="15" t="s">
        <v>216</v>
      </c>
      <c r="J207" s="15" t="s">
        <v>57</v>
      </c>
      <c r="K207" s="15" t="s">
        <v>127</v>
      </c>
      <c r="L207" s="15" t="s">
        <v>351</v>
      </c>
      <c r="M207" s="27">
        <v>43769</v>
      </c>
      <c r="N207" s="27">
        <v>43921</v>
      </c>
      <c r="O207" s="51">
        <v>2020</v>
      </c>
      <c r="P207" s="27">
        <v>43830</v>
      </c>
      <c r="Q207" s="15">
        <v>2200000</v>
      </c>
      <c r="R207" s="15">
        <v>1400000</v>
      </c>
      <c r="S207" s="15" t="s">
        <v>678</v>
      </c>
      <c r="T207" s="15" t="s">
        <v>678</v>
      </c>
      <c r="U207" s="15">
        <v>2020</v>
      </c>
      <c r="V207" s="15">
        <v>463</v>
      </c>
      <c r="W207" s="15" t="s">
        <v>768</v>
      </c>
      <c r="X207" s="24">
        <v>3000</v>
      </c>
      <c r="Y207" s="24">
        <v>500</v>
      </c>
      <c r="Z207" s="24">
        <v>600</v>
      </c>
      <c r="AA207" s="24">
        <v>530</v>
      </c>
      <c r="AB207" s="24">
        <v>993</v>
      </c>
      <c r="AC207" s="24">
        <v>993</v>
      </c>
    </row>
    <row r="208" spans="1:29" x14ac:dyDescent="0.25">
      <c r="A208" s="15" t="s">
        <v>304</v>
      </c>
      <c r="B208" s="15" t="s">
        <v>304</v>
      </c>
      <c r="C208" s="15" t="s">
        <v>485</v>
      </c>
      <c r="D208" s="15" t="s">
        <v>407</v>
      </c>
      <c r="E208" s="15" t="s">
        <v>194</v>
      </c>
      <c r="F208" s="15" t="s">
        <v>295</v>
      </c>
      <c r="G208" s="15" t="s">
        <v>390</v>
      </c>
      <c r="H208" s="15" t="s">
        <v>179</v>
      </c>
      <c r="I208" s="15" t="s">
        <v>469</v>
      </c>
      <c r="J208" s="15" t="s">
        <v>83</v>
      </c>
      <c r="K208" s="15" t="s">
        <v>84</v>
      </c>
      <c r="L208" s="15" t="s">
        <v>351</v>
      </c>
      <c r="M208" s="27">
        <v>43830</v>
      </c>
      <c r="N208" s="27">
        <v>43951</v>
      </c>
      <c r="O208" s="51">
        <v>2020</v>
      </c>
      <c r="P208" s="27">
        <v>43830</v>
      </c>
      <c r="Q208" s="15">
        <v>2200000</v>
      </c>
      <c r="R208" s="15">
        <v>1400000</v>
      </c>
      <c r="S208" s="15" t="s">
        <v>678</v>
      </c>
      <c r="T208" s="15" t="s">
        <v>678</v>
      </c>
      <c r="U208" s="15">
        <v>2020</v>
      </c>
      <c r="V208" s="15">
        <v>463</v>
      </c>
      <c r="W208" s="15" t="s">
        <v>768</v>
      </c>
      <c r="X208" s="24">
        <v>18000</v>
      </c>
      <c r="Y208" s="24">
        <v>3000</v>
      </c>
      <c r="Z208" s="24">
        <v>2916</v>
      </c>
      <c r="AA208" s="24">
        <v>2677</v>
      </c>
      <c r="AB208" s="24">
        <v>6468</v>
      </c>
      <c r="AC208" s="24">
        <v>6468</v>
      </c>
    </row>
    <row r="209" spans="1:29" x14ac:dyDescent="0.25">
      <c r="A209" s="15" t="s">
        <v>304</v>
      </c>
      <c r="B209" s="15" t="s">
        <v>304</v>
      </c>
      <c r="C209" s="15" t="s">
        <v>485</v>
      </c>
      <c r="D209" s="15" t="s">
        <v>407</v>
      </c>
      <c r="E209" s="15" t="s">
        <v>447</v>
      </c>
      <c r="F209" s="15" t="s">
        <v>295</v>
      </c>
      <c r="G209" s="15" t="s">
        <v>394</v>
      </c>
      <c r="H209" s="15" t="s">
        <v>179</v>
      </c>
      <c r="I209" s="15" t="s">
        <v>469</v>
      </c>
      <c r="J209" s="15" t="s">
        <v>83</v>
      </c>
      <c r="K209" s="15" t="s">
        <v>84</v>
      </c>
      <c r="L209" s="15" t="s">
        <v>351</v>
      </c>
      <c r="M209" s="27">
        <v>43769</v>
      </c>
      <c r="N209" s="27">
        <v>43951</v>
      </c>
      <c r="O209" s="51">
        <v>2020</v>
      </c>
      <c r="P209" s="27">
        <v>43830</v>
      </c>
      <c r="Q209" s="15">
        <v>2200000</v>
      </c>
      <c r="R209" s="15">
        <v>1400000</v>
      </c>
      <c r="S209" s="15" t="s">
        <v>678</v>
      </c>
      <c r="T209" s="15" t="s">
        <v>678</v>
      </c>
      <c r="U209" s="15">
        <v>2020</v>
      </c>
      <c r="V209" s="15">
        <v>463</v>
      </c>
      <c r="W209" s="15" t="s">
        <v>768</v>
      </c>
      <c r="X209" s="24">
        <v>6000</v>
      </c>
      <c r="Y209" s="24">
        <v>1000</v>
      </c>
      <c r="Z209" s="24">
        <v>973</v>
      </c>
      <c r="AA209" s="24">
        <v>891</v>
      </c>
      <c r="AB209" s="24">
        <v>2156</v>
      </c>
      <c r="AC209" s="24">
        <v>2156</v>
      </c>
    </row>
    <row r="210" spans="1:29" x14ac:dyDescent="0.25">
      <c r="A210" s="15" t="s">
        <v>304</v>
      </c>
      <c r="B210" s="15" t="s">
        <v>304</v>
      </c>
      <c r="C210" s="15" t="s">
        <v>485</v>
      </c>
      <c r="D210" s="15" t="s">
        <v>803</v>
      </c>
      <c r="E210" s="15" t="s">
        <v>447</v>
      </c>
      <c r="F210" s="15" t="s">
        <v>283</v>
      </c>
      <c r="G210" s="15" t="s">
        <v>394</v>
      </c>
      <c r="H210" s="15" t="s">
        <v>179</v>
      </c>
      <c r="I210" s="15" t="s">
        <v>469</v>
      </c>
      <c r="J210" s="15" t="s">
        <v>83</v>
      </c>
      <c r="K210" s="15" t="s">
        <v>84</v>
      </c>
      <c r="L210" s="15" t="s">
        <v>351</v>
      </c>
      <c r="M210" s="27">
        <v>43921</v>
      </c>
      <c r="N210" s="27">
        <v>43982</v>
      </c>
      <c r="O210" s="51">
        <v>2020</v>
      </c>
      <c r="P210" s="27">
        <v>43830</v>
      </c>
      <c r="Q210" s="15">
        <v>2200000</v>
      </c>
      <c r="R210" s="15">
        <v>1400000</v>
      </c>
      <c r="S210" s="15" t="s">
        <v>678</v>
      </c>
      <c r="T210" s="15" t="s">
        <v>678</v>
      </c>
      <c r="U210" s="15">
        <v>2020</v>
      </c>
      <c r="V210" s="15">
        <v>463</v>
      </c>
      <c r="W210" s="15" t="s">
        <v>768</v>
      </c>
      <c r="X210" s="24">
        <v>6000</v>
      </c>
      <c r="Y210" s="24">
        <v>1000</v>
      </c>
      <c r="Z210" s="24">
        <v>973</v>
      </c>
      <c r="AA210" s="24">
        <v>891</v>
      </c>
      <c r="AB210" s="24">
        <v>2156</v>
      </c>
      <c r="AC210" s="24">
        <v>2156</v>
      </c>
    </row>
    <row r="211" spans="1:29" x14ac:dyDescent="0.25">
      <c r="A211" s="15" t="s">
        <v>304</v>
      </c>
      <c r="B211" s="15" t="s">
        <v>304</v>
      </c>
      <c r="C211" s="15" t="s">
        <v>483</v>
      </c>
      <c r="D211" s="15" t="s">
        <v>407</v>
      </c>
      <c r="E211" s="15" t="s">
        <v>194</v>
      </c>
      <c r="F211" s="15" t="s">
        <v>215</v>
      </c>
      <c r="G211" s="15" t="s">
        <v>390</v>
      </c>
      <c r="H211" s="15" t="s">
        <v>179</v>
      </c>
      <c r="I211" s="15" t="s">
        <v>469</v>
      </c>
      <c r="J211" s="15" t="s">
        <v>83</v>
      </c>
      <c r="K211" s="15" t="s">
        <v>84</v>
      </c>
      <c r="L211" s="15" t="s">
        <v>351</v>
      </c>
      <c r="M211" s="27">
        <v>43830</v>
      </c>
      <c r="N211" s="27">
        <v>43921</v>
      </c>
      <c r="O211" s="51">
        <v>2020</v>
      </c>
      <c r="P211" s="27">
        <v>43830</v>
      </c>
      <c r="Q211" s="15">
        <v>2200000</v>
      </c>
      <c r="R211" s="15">
        <v>1400000</v>
      </c>
      <c r="S211" s="15" t="s">
        <v>678</v>
      </c>
      <c r="T211" s="15" t="s">
        <v>678</v>
      </c>
      <c r="U211" s="15">
        <v>2020</v>
      </c>
      <c r="V211" s="15">
        <v>463</v>
      </c>
      <c r="W211" s="15" t="s">
        <v>769</v>
      </c>
      <c r="X211" s="24">
        <v>18000</v>
      </c>
      <c r="Y211" s="24">
        <v>3000</v>
      </c>
      <c r="Z211" s="24">
        <v>2916</v>
      </c>
      <c r="AA211" s="24">
        <v>2677</v>
      </c>
      <c r="AB211" s="24">
        <v>6468</v>
      </c>
      <c r="AC211" s="24">
        <v>6468</v>
      </c>
    </row>
    <row r="212" spans="1:29" x14ac:dyDescent="0.25">
      <c r="A212" s="15" t="s">
        <v>304</v>
      </c>
      <c r="B212" s="15" t="s">
        <v>304</v>
      </c>
      <c r="C212" s="15" t="s">
        <v>484</v>
      </c>
      <c r="D212" s="15" t="s">
        <v>298</v>
      </c>
      <c r="E212" s="15" t="s">
        <v>200</v>
      </c>
      <c r="F212" s="15" t="s">
        <v>215</v>
      </c>
      <c r="G212" s="15" t="s">
        <v>394</v>
      </c>
      <c r="H212" s="15" t="s">
        <v>179</v>
      </c>
      <c r="I212" s="15" t="s">
        <v>469</v>
      </c>
      <c r="J212" s="15" t="s">
        <v>83</v>
      </c>
      <c r="K212" s="15" t="s">
        <v>84</v>
      </c>
      <c r="L212" s="15" t="s">
        <v>351</v>
      </c>
      <c r="M212" s="27">
        <v>43646</v>
      </c>
      <c r="N212" s="27">
        <v>43677</v>
      </c>
      <c r="O212" s="51">
        <v>2019</v>
      </c>
      <c r="P212" s="27">
        <v>43830</v>
      </c>
      <c r="Q212" s="15">
        <v>2300000</v>
      </c>
      <c r="R212" s="15">
        <v>1600000</v>
      </c>
      <c r="S212" s="15" t="s">
        <v>678</v>
      </c>
      <c r="T212" s="15" t="s">
        <v>678</v>
      </c>
      <c r="U212" s="15">
        <v>2019</v>
      </c>
      <c r="V212" s="15">
        <v>381</v>
      </c>
      <c r="W212" s="15" t="s">
        <v>768</v>
      </c>
      <c r="X212" s="24">
        <v>6000</v>
      </c>
      <c r="Y212" s="24">
        <v>1000</v>
      </c>
      <c r="Z212" s="24">
        <v>1249</v>
      </c>
      <c r="AA212" s="24">
        <v>1210</v>
      </c>
      <c r="AB212" s="24">
        <v>1789</v>
      </c>
      <c r="AC212" s="24">
        <v>1789</v>
      </c>
    </row>
    <row r="213" spans="1:29" x14ac:dyDescent="0.25">
      <c r="A213" s="15" t="s">
        <v>304</v>
      </c>
      <c r="B213" s="15" t="s">
        <v>636</v>
      </c>
      <c r="C213" s="15" t="s">
        <v>489</v>
      </c>
      <c r="D213" s="15" t="s">
        <v>306</v>
      </c>
      <c r="E213" s="15" t="s">
        <v>194</v>
      </c>
      <c r="F213" s="15" t="s">
        <v>215</v>
      </c>
      <c r="G213" s="15" t="s">
        <v>390</v>
      </c>
      <c r="H213" s="15" t="s">
        <v>179</v>
      </c>
      <c r="I213" s="15" t="s">
        <v>216</v>
      </c>
      <c r="J213" s="15" t="s">
        <v>83</v>
      </c>
      <c r="K213" s="15" t="s">
        <v>84</v>
      </c>
      <c r="L213" s="15" t="s">
        <v>351</v>
      </c>
      <c r="M213" s="27">
        <v>43799</v>
      </c>
      <c r="N213" s="27">
        <v>43799</v>
      </c>
      <c r="O213" s="51">
        <v>2019</v>
      </c>
      <c r="P213" s="27">
        <v>43830</v>
      </c>
      <c r="Q213" s="15">
        <v>2300000</v>
      </c>
      <c r="R213" s="15">
        <v>1600000</v>
      </c>
      <c r="S213" s="15" t="s">
        <v>678</v>
      </c>
      <c r="T213" s="15" t="s">
        <v>678</v>
      </c>
      <c r="U213" s="15">
        <v>2019</v>
      </c>
      <c r="V213" s="15">
        <v>379</v>
      </c>
      <c r="W213" s="15" t="s">
        <v>769</v>
      </c>
      <c r="X213" s="24">
        <v>2400</v>
      </c>
      <c r="Y213" s="24">
        <v>400</v>
      </c>
      <c r="Z213" s="24">
        <v>499</v>
      </c>
      <c r="AA213" s="24">
        <v>484</v>
      </c>
      <c r="AB213" s="24">
        <v>716</v>
      </c>
      <c r="AC213" s="24">
        <v>716</v>
      </c>
    </row>
    <row r="214" spans="1:29" x14ac:dyDescent="0.25">
      <c r="A214" s="15" t="s">
        <v>304</v>
      </c>
      <c r="B214" s="15" t="s">
        <v>636</v>
      </c>
      <c r="C214" s="15" t="s">
        <v>483</v>
      </c>
      <c r="D214" s="15" t="s">
        <v>306</v>
      </c>
      <c r="E214" s="15" t="s">
        <v>194</v>
      </c>
      <c r="F214" s="15" t="s">
        <v>215</v>
      </c>
      <c r="G214" s="15" t="s">
        <v>390</v>
      </c>
      <c r="H214" s="15" t="s">
        <v>179</v>
      </c>
      <c r="I214" s="15" t="s">
        <v>216</v>
      </c>
      <c r="J214" s="15" t="s">
        <v>150</v>
      </c>
      <c r="K214" s="15" t="s">
        <v>119</v>
      </c>
      <c r="L214" s="15" t="s">
        <v>351</v>
      </c>
      <c r="M214" s="27">
        <v>43738</v>
      </c>
      <c r="N214" s="27">
        <v>43738</v>
      </c>
      <c r="O214" s="51">
        <v>2019</v>
      </c>
      <c r="P214" s="27">
        <v>43830</v>
      </c>
      <c r="Q214" s="15">
        <v>2300000</v>
      </c>
      <c r="R214" s="15">
        <v>1600000</v>
      </c>
      <c r="S214" s="15" t="s">
        <v>678</v>
      </c>
      <c r="T214" s="15" t="s">
        <v>678</v>
      </c>
      <c r="U214" s="15">
        <v>2019</v>
      </c>
      <c r="V214" s="15">
        <v>378</v>
      </c>
      <c r="W214" s="15" t="s">
        <v>769</v>
      </c>
      <c r="X214" s="24">
        <v>2400</v>
      </c>
      <c r="Y214" s="24">
        <v>400</v>
      </c>
      <c r="Z214" s="24">
        <v>409</v>
      </c>
      <c r="AA214" s="24">
        <v>424</v>
      </c>
      <c r="AB214" s="24">
        <v>881</v>
      </c>
      <c r="AC214" s="24">
        <v>881</v>
      </c>
    </row>
    <row r="215" spans="1:29" x14ac:dyDescent="0.25">
      <c r="A215" s="15" t="s">
        <v>310</v>
      </c>
      <c r="B215" s="15" t="s">
        <v>310</v>
      </c>
      <c r="C215" s="15" t="s">
        <v>485</v>
      </c>
      <c r="D215" s="15" t="s">
        <v>451</v>
      </c>
      <c r="E215" s="15" t="s">
        <v>386</v>
      </c>
      <c r="F215" s="15" t="s">
        <v>215</v>
      </c>
      <c r="G215" s="15" t="s">
        <v>390</v>
      </c>
      <c r="H215" s="15" t="s">
        <v>179</v>
      </c>
      <c r="I215" s="15" t="s">
        <v>469</v>
      </c>
      <c r="J215" s="15" t="s">
        <v>83</v>
      </c>
      <c r="K215" s="15" t="s">
        <v>84</v>
      </c>
      <c r="L215" s="15" t="s">
        <v>351</v>
      </c>
      <c r="M215" s="27">
        <v>42947</v>
      </c>
      <c r="N215" s="27">
        <v>43799</v>
      </c>
      <c r="O215" s="51">
        <v>2019</v>
      </c>
      <c r="P215" s="27">
        <v>43830</v>
      </c>
      <c r="Q215" s="15">
        <v>2300000</v>
      </c>
      <c r="R215" s="15">
        <v>1600000</v>
      </c>
      <c r="S215" s="15" t="s">
        <v>678</v>
      </c>
      <c r="T215" s="15" t="s">
        <v>678</v>
      </c>
      <c r="U215" s="15">
        <v>2019</v>
      </c>
      <c r="V215" s="15">
        <v>407</v>
      </c>
      <c r="W215" s="15" t="s">
        <v>768</v>
      </c>
      <c r="X215" s="24">
        <v>6000</v>
      </c>
      <c r="Y215" s="24">
        <v>1000</v>
      </c>
      <c r="Z215" s="24">
        <v>1249</v>
      </c>
      <c r="AA215" s="24">
        <v>1210</v>
      </c>
      <c r="AB215" s="24">
        <v>1789</v>
      </c>
      <c r="AC215" s="24">
        <v>1789</v>
      </c>
    </row>
    <row r="216" spans="1:29" x14ac:dyDescent="0.25">
      <c r="A216" s="15" t="s">
        <v>310</v>
      </c>
      <c r="B216" s="15" t="s">
        <v>310</v>
      </c>
      <c r="C216" s="15" t="s">
        <v>485</v>
      </c>
      <c r="D216" s="15" t="s">
        <v>451</v>
      </c>
      <c r="E216" s="15" t="s">
        <v>194</v>
      </c>
      <c r="F216" s="15" t="s">
        <v>215</v>
      </c>
      <c r="G216" s="15" t="s">
        <v>390</v>
      </c>
      <c r="H216" s="15" t="s">
        <v>179</v>
      </c>
      <c r="I216" s="15" t="s">
        <v>469</v>
      </c>
      <c r="J216" s="15" t="s">
        <v>83</v>
      </c>
      <c r="K216" s="15" t="s">
        <v>84</v>
      </c>
      <c r="L216" s="15" t="s">
        <v>351</v>
      </c>
      <c r="M216" s="27">
        <v>43677</v>
      </c>
      <c r="N216" s="27">
        <v>43861</v>
      </c>
      <c r="O216" s="51">
        <v>2020</v>
      </c>
      <c r="P216" s="27">
        <v>43830</v>
      </c>
      <c r="Q216" s="15">
        <v>2200000</v>
      </c>
      <c r="R216" s="15">
        <v>1400000</v>
      </c>
      <c r="S216" s="15" t="s">
        <v>678</v>
      </c>
      <c r="T216" s="15" t="s">
        <v>678</v>
      </c>
      <c r="U216" s="15">
        <v>2020</v>
      </c>
      <c r="V216" s="15">
        <v>463</v>
      </c>
      <c r="W216" s="15" t="s">
        <v>768</v>
      </c>
      <c r="X216" s="24">
        <v>33367</v>
      </c>
      <c r="Y216" s="24">
        <v>5000</v>
      </c>
      <c r="Z216" s="24">
        <v>5482</v>
      </c>
      <c r="AA216" s="24">
        <v>5451</v>
      </c>
      <c r="AB216" s="24">
        <v>12312</v>
      </c>
      <c r="AC216" s="24">
        <v>12312</v>
      </c>
    </row>
    <row r="217" spans="1:29" x14ac:dyDescent="0.25">
      <c r="A217" s="15" t="s">
        <v>310</v>
      </c>
      <c r="B217" s="15" t="s">
        <v>310</v>
      </c>
      <c r="C217" s="15" t="s">
        <v>485</v>
      </c>
      <c r="D217" s="15" t="s">
        <v>222</v>
      </c>
      <c r="E217" s="15" t="s">
        <v>386</v>
      </c>
      <c r="F217" s="15" t="s">
        <v>215</v>
      </c>
      <c r="G217" s="15" t="s">
        <v>390</v>
      </c>
      <c r="H217" s="15" t="s">
        <v>115</v>
      </c>
      <c r="I217" s="15" t="s">
        <v>469</v>
      </c>
      <c r="J217" s="15" t="s">
        <v>123</v>
      </c>
      <c r="K217" s="15" t="s">
        <v>362</v>
      </c>
      <c r="L217" s="15" t="s">
        <v>351</v>
      </c>
      <c r="M217" s="27">
        <v>43373</v>
      </c>
      <c r="N217" s="27">
        <v>43555</v>
      </c>
      <c r="O217" s="51">
        <v>2019</v>
      </c>
      <c r="P217" s="27">
        <v>43830</v>
      </c>
      <c r="Q217" s="15">
        <v>2300000</v>
      </c>
      <c r="R217" s="15">
        <v>1600000</v>
      </c>
      <c r="S217" s="15" t="s">
        <v>678</v>
      </c>
      <c r="T217" s="15" t="s">
        <v>678</v>
      </c>
      <c r="U217" s="15">
        <v>2019</v>
      </c>
      <c r="V217" s="15">
        <v>398</v>
      </c>
      <c r="W217" s="15" t="s">
        <v>768</v>
      </c>
      <c r="X217" s="24">
        <v>1200</v>
      </c>
      <c r="Y217" s="24">
        <v>200</v>
      </c>
      <c r="Z217" s="24">
        <v>180</v>
      </c>
      <c r="AA217" s="24">
        <v>180</v>
      </c>
      <c r="AB217" s="24">
        <v>420</v>
      </c>
      <c r="AC217" s="24">
        <v>420</v>
      </c>
    </row>
    <row r="218" spans="1:29" x14ac:dyDescent="0.25">
      <c r="A218" s="15" t="s">
        <v>310</v>
      </c>
      <c r="B218" s="15" t="s">
        <v>310</v>
      </c>
      <c r="C218" s="15" t="s">
        <v>485</v>
      </c>
      <c r="D218" s="15" t="s">
        <v>222</v>
      </c>
      <c r="E218" s="15" t="s">
        <v>386</v>
      </c>
      <c r="F218" s="15" t="s">
        <v>215</v>
      </c>
      <c r="G218" s="15" t="s">
        <v>390</v>
      </c>
      <c r="H218" s="15" t="s">
        <v>115</v>
      </c>
      <c r="I218" s="15" t="s">
        <v>469</v>
      </c>
      <c r="J218" s="15" t="s">
        <v>123</v>
      </c>
      <c r="K218" s="15" t="s">
        <v>36</v>
      </c>
      <c r="L218" s="15" t="s">
        <v>351</v>
      </c>
      <c r="M218" s="27">
        <v>43373</v>
      </c>
      <c r="N218" s="27">
        <v>43555</v>
      </c>
      <c r="O218" s="51">
        <v>2019</v>
      </c>
      <c r="P218" s="27">
        <v>43830</v>
      </c>
      <c r="Q218" s="15">
        <v>2300000</v>
      </c>
      <c r="R218" s="15">
        <v>1600000</v>
      </c>
      <c r="S218" s="15" t="s">
        <v>678</v>
      </c>
      <c r="T218" s="15" t="s">
        <v>678</v>
      </c>
      <c r="U218" s="15">
        <v>2019</v>
      </c>
      <c r="V218" s="15">
        <v>391</v>
      </c>
      <c r="W218" s="15" t="s">
        <v>768</v>
      </c>
      <c r="X218" s="24">
        <v>600</v>
      </c>
      <c r="Y218" s="24">
        <v>100</v>
      </c>
      <c r="Z218" s="24">
        <v>90</v>
      </c>
      <c r="AA218" s="24">
        <v>90</v>
      </c>
      <c r="AB218" s="24">
        <v>210</v>
      </c>
      <c r="AC218" s="24">
        <v>210</v>
      </c>
    </row>
    <row r="219" spans="1:29" x14ac:dyDescent="0.25">
      <c r="A219" s="15" t="s">
        <v>310</v>
      </c>
      <c r="B219" s="15" t="s">
        <v>310</v>
      </c>
      <c r="C219" s="15" t="s">
        <v>485</v>
      </c>
      <c r="D219" s="15" t="s">
        <v>222</v>
      </c>
      <c r="E219" s="15" t="s">
        <v>386</v>
      </c>
      <c r="F219" s="15" t="s">
        <v>215</v>
      </c>
      <c r="G219" s="15" t="s">
        <v>390</v>
      </c>
      <c r="H219" s="15" t="s">
        <v>179</v>
      </c>
      <c r="I219" s="15" t="s">
        <v>469</v>
      </c>
      <c r="J219" s="15" t="s">
        <v>52</v>
      </c>
      <c r="K219" s="15" t="s">
        <v>52</v>
      </c>
      <c r="L219" s="15" t="s">
        <v>351</v>
      </c>
      <c r="M219" s="27">
        <v>43496</v>
      </c>
      <c r="N219" s="27">
        <v>43677</v>
      </c>
      <c r="O219" s="51">
        <v>2019</v>
      </c>
      <c r="P219" s="27">
        <v>43830</v>
      </c>
      <c r="Q219" s="15">
        <v>2300000</v>
      </c>
      <c r="R219" s="15">
        <v>1600000</v>
      </c>
      <c r="S219" s="15" t="s">
        <v>678</v>
      </c>
      <c r="T219" s="15" t="s">
        <v>678</v>
      </c>
      <c r="U219" s="15">
        <v>2019</v>
      </c>
      <c r="V219" s="15">
        <v>402</v>
      </c>
      <c r="W219" s="15" t="s">
        <v>768</v>
      </c>
      <c r="X219" s="24">
        <v>6767</v>
      </c>
      <c r="Y219" s="24">
        <v>1000</v>
      </c>
      <c r="Z219" s="24">
        <v>1408</v>
      </c>
      <c r="AA219" s="24">
        <v>1365</v>
      </c>
      <c r="AB219" s="24">
        <v>2018</v>
      </c>
      <c r="AC219" s="24">
        <v>2018</v>
      </c>
    </row>
    <row r="220" spans="1:29" x14ac:dyDescent="0.25">
      <c r="A220" s="15" t="s">
        <v>310</v>
      </c>
      <c r="B220" s="15" t="s">
        <v>310</v>
      </c>
      <c r="C220" s="15" t="s">
        <v>483</v>
      </c>
      <c r="D220" s="15" t="s">
        <v>222</v>
      </c>
      <c r="E220" s="15" t="s">
        <v>386</v>
      </c>
      <c r="F220" s="15" t="s">
        <v>215</v>
      </c>
      <c r="G220" s="15" t="s">
        <v>390</v>
      </c>
      <c r="H220" s="15" t="s">
        <v>115</v>
      </c>
      <c r="I220" s="15" t="s">
        <v>469</v>
      </c>
      <c r="J220" s="15" t="s">
        <v>123</v>
      </c>
      <c r="K220" s="15" t="s">
        <v>362</v>
      </c>
      <c r="L220" s="15" t="s">
        <v>351</v>
      </c>
      <c r="M220" s="27">
        <v>43373</v>
      </c>
      <c r="N220" s="27">
        <v>43708</v>
      </c>
      <c r="O220" s="51">
        <v>2019</v>
      </c>
      <c r="P220" s="27">
        <v>43830</v>
      </c>
      <c r="Q220" s="15">
        <v>2300000</v>
      </c>
      <c r="R220" s="15">
        <v>1600000</v>
      </c>
      <c r="S220" s="15" t="s">
        <v>678</v>
      </c>
      <c r="T220" s="15" t="s">
        <v>678</v>
      </c>
      <c r="U220" s="15">
        <v>2019</v>
      </c>
      <c r="V220" s="15">
        <v>399</v>
      </c>
      <c r="W220" s="15" t="s">
        <v>769</v>
      </c>
      <c r="X220" s="24">
        <v>1800</v>
      </c>
      <c r="Y220" s="24">
        <v>300</v>
      </c>
      <c r="Z220" s="24">
        <v>270</v>
      </c>
      <c r="AA220" s="24">
        <v>270</v>
      </c>
      <c r="AB220" s="24">
        <v>630</v>
      </c>
      <c r="AC220" s="24">
        <v>630</v>
      </c>
    </row>
    <row r="221" spans="1:29" x14ac:dyDescent="0.25">
      <c r="A221" s="15" t="s">
        <v>310</v>
      </c>
      <c r="B221" s="15" t="s">
        <v>310</v>
      </c>
      <c r="C221" s="15" t="s">
        <v>483</v>
      </c>
      <c r="D221" s="15" t="s">
        <v>222</v>
      </c>
      <c r="E221" s="15" t="s">
        <v>386</v>
      </c>
      <c r="F221" s="15" t="s">
        <v>215</v>
      </c>
      <c r="G221" s="15" t="s">
        <v>390</v>
      </c>
      <c r="H221" s="15" t="s">
        <v>115</v>
      </c>
      <c r="I221" s="15" t="s">
        <v>469</v>
      </c>
      <c r="J221" s="15" t="s">
        <v>123</v>
      </c>
      <c r="K221" s="15" t="s">
        <v>91</v>
      </c>
      <c r="L221" s="15" t="s">
        <v>351</v>
      </c>
      <c r="M221" s="27">
        <v>43373</v>
      </c>
      <c r="N221" s="27">
        <v>43555</v>
      </c>
      <c r="O221" s="51">
        <v>2019</v>
      </c>
      <c r="P221" s="27">
        <v>43830</v>
      </c>
      <c r="Q221" s="15">
        <v>2300000</v>
      </c>
      <c r="R221" s="15">
        <v>1600000</v>
      </c>
      <c r="S221" s="15" t="s">
        <v>678</v>
      </c>
      <c r="T221" s="15" t="s">
        <v>678</v>
      </c>
      <c r="U221" s="15">
        <v>2019</v>
      </c>
      <c r="V221" s="15">
        <v>392</v>
      </c>
      <c r="W221" s="15" t="s">
        <v>769</v>
      </c>
      <c r="X221" s="24">
        <v>3000</v>
      </c>
      <c r="Y221" s="24">
        <v>500</v>
      </c>
      <c r="Z221" s="24">
        <v>450</v>
      </c>
      <c r="AA221" s="24">
        <v>450</v>
      </c>
      <c r="AB221" s="24">
        <v>1050</v>
      </c>
      <c r="AC221" s="24">
        <v>1050</v>
      </c>
    </row>
    <row r="222" spans="1:29" x14ac:dyDescent="0.25">
      <c r="A222" s="15" t="s">
        <v>310</v>
      </c>
      <c r="B222" s="15" t="s">
        <v>310</v>
      </c>
      <c r="C222" s="15" t="s">
        <v>483</v>
      </c>
      <c r="D222" s="15" t="s">
        <v>222</v>
      </c>
      <c r="E222" s="15" t="s">
        <v>386</v>
      </c>
      <c r="F222" s="15" t="s">
        <v>215</v>
      </c>
      <c r="G222" s="15" t="s">
        <v>390</v>
      </c>
      <c r="H222" s="15" t="s">
        <v>115</v>
      </c>
      <c r="I222" s="15" t="s">
        <v>469</v>
      </c>
      <c r="J222" s="15" t="s">
        <v>123</v>
      </c>
      <c r="K222" s="15" t="s">
        <v>91</v>
      </c>
      <c r="L222" s="15" t="s">
        <v>351</v>
      </c>
      <c r="M222" s="27">
        <v>43373</v>
      </c>
      <c r="N222" s="27">
        <v>43555</v>
      </c>
      <c r="O222" s="51">
        <v>2019</v>
      </c>
      <c r="P222" s="27">
        <v>43830</v>
      </c>
      <c r="Q222" s="15">
        <v>2300000</v>
      </c>
      <c r="R222" s="15">
        <v>1600000</v>
      </c>
      <c r="S222" s="15" t="s">
        <v>678</v>
      </c>
      <c r="T222" s="15" t="s">
        <v>678</v>
      </c>
      <c r="U222" s="15">
        <v>2019</v>
      </c>
      <c r="V222" s="15">
        <v>393</v>
      </c>
      <c r="W222" s="15" t="s">
        <v>769</v>
      </c>
      <c r="X222" s="24">
        <v>4722</v>
      </c>
      <c r="Y222" s="24">
        <v>787</v>
      </c>
      <c r="Z222" s="24">
        <v>708</v>
      </c>
      <c r="AA222" s="24">
        <v>708</v>
      </c>
      <c r="AB222" s="24">
        <v>1653</v>
      </c>
      <c r="AC222" s="24">
        <v>1653</v>
      </c>
    </row>
    <row r="223" spans="1:29" x14ac:dyDescent="0.25">
      <c r="A223" s="15" t="s">
        <v>310</v>
      </c>
      <c r="B223" s="15" t="s">
        <v>310</v>
      </c>
      <c r="C223" s="15" t="s">
        <v>483</v>
      </c>
      <c r="D223" s="15" t="s">
        <v>222</v>
      </c>
      <c r="E223" s="15" t="s">
        <v>386</v>
      </c>
      <c r="F223" s="15" t="s">
        <v>215</v>
      </c>
      <c r="G223" s="15" t="s">
        <v>390</v>
      </c>
      <c r="H223" s="15" t="s">
        <v>115</v>
      </c>
      <c r="I223" s="15" t="s">
        <v>469</v>
      </c>
      <c r="J223" s="15" t="s">
        <v>123</v>
      </c>
      <c r="K223" s="15" t="s">
        <v>91</v>
      </c>
      <c r="L223" s="15" t="s">
        <v>351</v>
      </c>
      <c r="M223" s="27">
        <v>43373</v>
      </c>
      <c r="N223" s="27">
        <v>43555</v>
      </c>
      <c r="O223" s="51">
        <v>2019</v>
      </c>
      <c r="P223" s="27">
        <v>43830</v>
      </c>
      <c r="Q223" s="15">
        <v>2300000</v>
      </c>
      <c r="R223" s="15">
        <v>1600000</v>
      </c>
      <c r="S223" s="15" t="s">
        <v>678</v>
      </c>
      <c r="T223" s="15" t="s">
        <v>678</v>
      </c>
      <c r="U223" s="15">
        <v>2019</v>
      </c>
      <c r="V223" s="15">
        <v>394</v>
      </c>
      <c r="W223" s="15" t="s">
        <v>769</v>
      </c>
      <c r="X223" s="24">
        <v>2400</v>
      </c>
      <c r="Y223" s="24">
        <v>402</v>
      </c>
      <c r="Z223" s="24">
        <v>362</v>
      </c>
      <c r="AA223" s="24">
        <v>362</v>
      </c>
      <c r="AB223" s="24">
        <v>844</v>
      </c>
      <c r="AC223" s="24">
        <v>844</v>
      </c>
    </row>
    <row r="224" spans="1:29" x14ac:dyDescent="0.25">
      <c r="A224" s="15" t="s">
        <v>310</v>
      </c>
      <c r="B224" s="15" t="s">
        <v>310</v>
      </c>
      <c r="C224" s="15" t="s">
        <v>483</v>
      </c>
      <c r="D224" s="15" t="s">
        <v>222</v>
      </c>
      <c r="E224" s="15" t="s">
        <v>386</v>
      </c>
      <c r="F224" s="15" t="s">
        <v>215</v>
      </c>
      <c r="G224" s="15" t="s">
        <v>390</v>
      </c>
      <c r="H224" s="15" t="s">
        <v>115</v>
      </c>
      <c r="I224" s="15" t="s">
        <v>469</v>
      </c>
      <c r="J224" s="15" t="s">
        <v>123</v>
      </c>
      <c r="K224" s="15" t="s">
        <v>36</v>
      </c>
      <c r="L224" s="15" t="s">
        <v>351</v>
      </c>
      <c r="M224" s="27">
        <v>43373</v>
      </c>
      <c r="N224" s="27">
        <v>43555</v>
      </c>
      <c r="O224" s="51">
        <v>2019</v>
      </c>
      <c r="P224" s="27">
        <v>43830</v>
      </c>
      <c r="Q224" s="15">
        <v>2300000</v>
      </c>
      <c r="R224" s="15">
        <v>1600000</v>
      </c>
      <c r="S224" s="15" t="s">
        <v>678</v>
      </c>
      <c r="T224" s="15" t="s">
        <v>678</v>
      </c>
      <c r="U224" s="15">
        <v>2019</v>
      </c>
      <c r="V224" s="15">
        <v>395</v>
      </c>
      <c r="W224" s="15" t="s">
        <v>769</v>
      </c>
      <c r="X224" s="24">
        <v>4866</v>
      </c>
      <c r="Y224" s="24">
        <v>811</v>
      </c>
      <c r="Z224" s="24">
        <v>730</v>
      </c>
      <c r="AA224" s="24">
        <v>730</v>
      </c>
      <c r="AB224" s="24">
        <v>1703</v>
      </c>
      <c r="AC224" s="24">
        <v>1703</v>
      </c>
    </row>
    <row r="225" spans="1:29" x14ac:dyDescent="0.25">
      <c r="A225" s="15" t="s">
        <v>310</v>
      </c>
      <c r="B225" s="15" t="s">
        <v>310</v>
      </c>
      <c r="C225" s="15" t="s">
        <v>483</v>
      </c>
      <c r="D225" s="15" t="s">
        <v>222</v>
      </c>
      <c r="E225" s="15" t="s">
        <v>386</v>
      </c>
      <c r="F225" s="15" t="s">
        <v>215</v>
      </c>
      <c r="G225" s="15" t="s">
        <v>390</v>
      </c>
      <c r="H225" s="15" t="s">
        <v>115</v>
      </c>
      <c r="I225" s="15" t="s">
        <v>469</v>
      </c>
      <c r="J225" s="15" t="s">
        <v>123</v>
      </c>
      <c r="K225" s="15" t="s">
        <v>36</v>
      </c>
      <c r="L225" s="15" t="s">
        <v>351</v>
      </c>
      <c r="M225" s="27">
        <v>43373</v>
      </c>
      <c r="N225" s="27">
        <v>43555</v>
      </c>
      <c r="O225" s="51">
        <v>2019</v>
      </c>
      <c r="P225" s="27">
        <v>43830</v>
      </c>
      <c r="Q225" s="15">
        <v>2300000</v>
      </c>
      <c r="R225" s="15">
        <v>1600000</v>
      </c>
      <c r="S225" s="15" t="s">
        <v>678</v>
      </c>
      <c r="T225" s="15" t="s">
        <v>678</v>
      </c>
      <c r="U225" s="15">
        <v>2019</v>
      </c>
      <c r="V225" s="15">
        <v>396</v>
      </c>
      <c r="W225" s="15" t="s">
        <v>769</v>
      </c>
      <c r="X225" s="24">
        <v>3000</v>
      </c>
      <c r="Y225" s="24">
        <v>500</v>
      </c>
      <c r="Z225" s="24">
        <v>450</v>
      </c>
      <c r="AA225" s="24">
        <v>450</v>
      </c>
      <c r="AB225" s="24">
        <v>1050</v>
      </c>
      <c r="AC225" s="24">
        <v>1050</v>
      </c>
    </row>
    <row r="226" spans="1:29" x14ac:dyDescent="0.25">
      <c r="A226" s="15" t="s">
        <v>310</v>
      </c>
      <c r="B226" s="15" t="s">
        <v>310</v>
      </c>
      <c r="C226" s="15" t="s">
        <v>483</v>
      </c>
      <c r="D226" s="15" t="s">
        <v>222</v>
      </c>
      <c r="E226" s="15" t="s">
        <v>386</v>
      </c>
      <c r="F226" s="15" t="s">
        <v>215</v>
      </c>
      <c r="G226" s="15" t="s">
        <v>390</v>
      </c>
      <c r="H226" s="15" t="s">
        <v>115</v>
      </c>
      <c r="I226" s="15" t="s">
        <v>469</v>
      </c>
      <c r="J226" s="15" t="s">
        <v>143</v>
      </c>
      <c r="K226" s="15" t="s">
        <v>152</v>
      </c>
      <c r="L226" s="15" t="s">
        <v>351</v>
      </c>
      <c r="M226" s="27">
        <v>43373</v>
      </c>
      <c r="N226" s="27">
        <v>43555</v>
      </c>
      <c r="O226" s="51">
        <v>2019</v>
      </c>
      <c r="P226" s="27">
        <v>43830</v>
      </c>
      <c r="Q226" s="15">
        <v>2300000</v>
      </c>
      <c r="R226" s="15">
        <v>1600000</v>
      </c>
      <c r="S226" s="15" t="s">
        <v>678</v>
      </c>
      <c r="T226" s="15" t="s">
        <v>678</v>
      </c>
      <c r="U226" s="15">
        <v>2019</v>
      </c>
      <c r="V226" s="15">
        <v>397</v>
      </c>
      <c r="W226" s="15" t="s">
        <v>769</v>
      </c>
      <c r="X226" s="24">
        <v>1200</v>
      </c>
      <c r="Y226" s="24">
        <v>200</v>
      </c>
      <c r="Z226" s="24">
        <v>180</v>
      </c>
      <c r="AA226" s="24">
        <v>180</v>
      </c>
      <c r="AB226" s="24">
        <v>420</v>
      </c>
      <c r="AC226" s="24">
        <v>420</v>
      </c>
    </row>
    <row r="227" spans="1:29" x14ac:dyDescent="0.25">
      <c r="A227" s="15" t="s">
        <v>310</v>
      </c>
      <c r="B227" s="15" t="s">
        <v>310</v>
      </c>
      <c r="C227" s="15" t="s">
        <v>483</v>
      </c>
      <c r="D227" s="15" t="s">
        <v>222</v>
      </c>
      <c r="E227" s="15" t="s">
        <v>386</v>
      </c>
      <c r="F227" s="15" t="s">
        <v>215</v>
      </c>
      <c r="G227" s="15" t="s">
        <v>390</v>
      </c>
      <c r="H227" s="15" t="s">
        <v>179</v>
      </c>
      <c r="I227" s="15" t="s">
        <v>469</v>
      </c>
      <c r="J227" s="15" t="s">
        <v>52</v>
      </c>
      <c r="K227" s="15" t="s">
        <v>52</v>
      </c>
      <c r="L227" s="15" t="s">
        <v>351</v>
      </c>
      <c r="M227" s="27">
        <v>43496</v>
      </c>
      <c r="N227" s="27">
        <v>43677</v>
      </c>
      <c r="O227" s="51">
        <v>2019</v>
      </c>
      <c r="P227" s="27">
        <v>43830</v>
      </c>
      <c r="Q227" s="15">
        <v>2300000</v>
      </c>
      <c r="R227" s="15">
        <v>1600000</v>
      </c>
      <c r="S227" s="15" t="s">
        <v>678</v>
      </c>
      <c r="T227" s="15" t="s">
        <v>678</v>
      </c>
      <c r="U227" s="15">
        <v>2019</v>
      </c>
      <c r="V227" s="15">
        <v>401</v>
      </c>
      <c r="W227" s="15" t="s">
        <v>769</v>
      </c>
      <c r="X227" s="24">
        <v>8220</v>
      </c>
      <c r="Y227" s="24">
        <v>1200</v>
      </c>
      <c r="Z227" s="24">
        <v>1711</v>
      </c>
      <c r="AA227" s="24">
        <v>1658</v>
      </c>
      <c r="AB227" s="24">
        <v>2451</v>
      </c>
      <c r="AC227" s="24">
        <v>2451</v>
      </c>
    </row>
    <row r="228" spans="1:29" x14ac:dyDescent="0.25">
      <c r="A228" s="15" t="s">
        <v>310</v>
      </c>
      <c r="B228" s="15" t="s">
        <v>310</v>
      </c>
      <c r="C228" s="15" t="s">
        <v>486</v>
      </c>
      <c r="D228" s="15" t="s">
        <v>222</v>
      </c>
      <c r="E228" s="15" t="s">
        <v>386</v>
      </c>
      <c r="F228" s="15" t="s">
        <v>215</v>
      </c>
      <c r="G228" s="15" t="s">
        <v>390</v>
      </c>
      <c r="H228" s="15" t="s">
        <v>179</v>
      </c>
      <c r="I228" s="15" t="s">
        <v>216</v>
      </c>
      <c r="J228" s="15" t="s">
        <v>52</v>
      </c>
      <c r="K228" s="15" t="s">
        <v>52</v>
      </c>
      <c r="L228" s="15" t="s">
        <v>351</v>
      </c>
      <c r="M228" s="27">
        <v>43465</v>
      </c>
      <c r="N228" s="27">
        <v>43677</v>
      </c>
      <c r="O228" s="51">
        <v>2019</v>
      </c>
      <c r="P228" s="27">
        <v>43830</v>
      </c>
      <c r="Q228" s="15">
        <v>2300000</v>
      </c>
      <c r="R228" s="15">
        <v>1600000</v>
      </c>
      <c r="S228" s="15" t="s">
        <v>678</v>
      </c>
      <c r="T228" s="15" t="s">
        <v>678</v>
      </c>
      <c r="U228" s="15">
        <v>2019</v>
      </c>
      <c r="V228" s="15">
        <v>404</v>
      </c>
      <c r="W228" s="15" t="s">
        <v>769</v>
      </c>
      <c r="X228" s="24">
        <v>13200</v>
      </c>
      <c r="Y228" s="24">
        <v>2200</v>
      </c>
      <c r="Z228" s="24">
        <v>2250</v>
      </c>
      <c r="AA228" s="24">
        <v>2331</v>
      </c>
      <c r="AB228" s="24">
        <v>4846</v>
      </c>
      <c r="AC228" s="24">
        <v>4846</v>
      </c>
    </row>
    <row r="229" spans="1:29" x14ac:dyDescent="0.25">
      <c r="A229" s="15" t="s">
        <v>310</v>
      </c>
      <c r="B229" s="15" t="s">
        <v>310</v>
      </c>
      <c r="C229" s="15" t="s">
        <v>488</v>
      </c>
      <c r="D229" s="15" t="s">
        <v>319</v>
      </c>
      <c r="E229" s="15" t="s">
        <v>387</v>
      </c>
      <c r="F229" s="15" t="s">
        <v>215</v>
      </c>
      <c r="G229" s="15" t="s">
        <v>391</v>
      </c>
      <c r="H229" s="15" t="s">
        <v>179</v>
      </c>
      <c r="I229" s="15" t="s">
        <v>216</v>
      </c>
      <c r="J229" s="15" t="s">
        <v>59</v>
      </c>
      <c r="K229" s="15" t="s">
        <v>149</v>
      </c>
      <c r="L229" s="15" t="s">
        <v>351</v>
      </c>
      <c r="M229" s="27">
        <v>43008</v>
      </c>
      <c r="N229" s="27">
        <v>43524</v>
      </c>
      <c r="O229" s="51">
        <v>2019</v>
      </c>
      <c r="P229" s="27">
        <v>43830</v>
      </c>
      <c r="Q229" s="15">
        <v>2300000</v>
      </c>
      <c r="R229" s="15">
        <v>1600000</v>
      </c>
      <c r="S229" s="15" t="s">
        <v>678</v>
      </c>
      <c r="T229" s="15" t="s">
        <v>678</v>
      </c>
      <c r="U229" s="15">
        <v>2019</v>
      </c>
      <c r="V229" s="15">
        <v>400</v>
      </c>
      <c r="W229" s="15" t="s">
        <v>768</v>
      </c>
      <c r="X229" s="24">
        <v>571</v>
      </c>
      <c r="Y229" s="24">
        <v>79</v>
      </c>
      <c r="Z229" s="24">
        <v>119</v>
      </c>
      <c r="AA229" s="24">
        <v>115</v>
      </c>
      <c r="AB229" s="24">
        <v>170</v>
      </c>
      <c r="AC229" s="24">
        <v>170</v>
      </c>
    </row>
    <row r="230" spans="1:29" x14ac:dyDescent="0.25">
      <c r="A230" s="15" t="s">
        <v>310</v>
      </c>
      <c r="B230" s="15" t="s">
        <v>310</v>
      </c>
      <c r="C230" s="15" t="s">
        <v>484</v>
      </c>
      <c r="D230" s="15" t="s">
        <v>325</v>
      </c>
      <c r="E230" s="15" t="s">
        <v>386</v>
      </c>
      <c r="F230" s="15" t="s">
        <v>295</v>
      </c>
      <c r="G230" s="15" t="s">
        <v>390</v>
      </c>
      <c r="H230" s="15" t="s">
        <v>179</v>
      </c>
      <c r="I230" s="15" t="s">
        <v>216</v>
      </c>
      <c r="J230" s="15" t="s">
        <v>59</v>
      </c>
      <c r="K230" s="15" t="s">
        <v>149</v>
      </c>
      <c r="L230" s="15" t="s">
        <v>351</v>
      </c>
      <c r="M230" s="27">
        <v>43343</v>
      </c>
      <c r="N230" s="27">
        <v>44773</v>
      </c>
      <c r="O230" s="51">
        <v>2022</v>
      </c>
      <c r="P230" s="27">
        <v>43830</v>
      </c>
      <c r="Q230" s="15">
        <v>2200000</v>
      </c>
      <c r="R230" s="15">
        <v>1400000</v>
      </c>
      <c r="S230" s="15" t="s">
        <v>678</v>
      </c>
      <c r="T230" s="15" t="s">
        <v>678</v>
      </c>
      <c r="U230" s="15">
        <v>2020</v>
      </c>
      <c r="V230" s="15">
        <v>463</v>
      </c>
      <c r="W230" s="15" t="s">
        <v>768</v>
      </c>
      <c r="X230" s="24">
        <v>2700</v>
      </c>
      <c r="Y230" s="24">
        <v>450</v>
      </c>
      <c r="Z230" s="24">
        <v>459</v>
      </c>
      <c r="AA230" s="24">
        <v>478</v>
      </c>
      <c r="AB230" s="24">
        <v>991</v>
      </c>
      <c r="AC230" s="24">
        <v>991</v>
      </c>
    </row>
    <row r="231" spans="1:29" x14ac:dyDescent="0.25">
      <c r="A231" s="15" t="s">
        <v>310</v>
      </c>
      <c r="B231" s="15" t="s">
        <v>310</v>
      </c>
      <c r="C231" s="15" t="s">
        <v>484</v>
      </c>
      <c r="D231" s="15" t="s">
        <v>451</v>
      </c>
      <c r="E231" s="15" t="s">
        <v>386</v>
      </c>
      <c r="F231" s="15" t="s">
        <v>215</v>
      </c>
      <c r="G231" s="15" t="s">
        <v>390</v>
      </c>
      <c r="H231" s="15" t="s">
        <v>179</v>
      </c>
      <c r="I231" s="15" t="s">
        <v>469</v>
      </c>
      <c r="J231" s="15" t="s">
        <v>83</v>
      </c>
      <c r="K231" s="15" t="s">
        <v>84</v>
      </c>
      <c r="L231" s="15" t="s">
        <v>351</v>
      </c>
      <c r="M231" s="27">
        <v>43677</v>
      </c>
      <c r="N231" s="27">
        <v>43890</v>
      </c>
      <c r="O231" s="51">
        <v>2020</v>
      </c>
      <c r="P231" s="27">
        <v>43830</v>
      </c>
      <c r="Q231" s="15">
        <v>2200000</v>
      </c>
      <c r="R231" s="15">
        <v>1400000</v>
      </c>
      <c r="S231" s="15" t="s">
        <v>678</v>
      </c>
      <c r="T231" s="15" t="s">
        <v>678</v>
      </c>
      <c r="U231" s="15">
        <v>2020</v>
      </c>
      <c r="V231" s="15">
        <v>463</v>
      </c>
      <c r="W231" s="15" t="s">
        <v>768</v>
      </c>
      <c r="X231" s="24">
        <v>6084</v>
      </c>
      <c r="Y231" s="24">
        <v>1000</v>
      </c>
      <c r="Z231" s="24">
        <v>945</v>
      </c>
      <c r="AA231" s="24">
        <v>1014</v>
      </c>
      <c r="AB231" s="24">
        <v>2281</v>
      </c>
      <c r="AC231" s="24">
        <v>2281</v>
      </c>
    </row>
    <row r="232" spans="1:29" x14ac:dyDescent="0.25">
      <c r="A232" s="15" t="s">
        <v>310</v>
      </c>
      <c r="B232" s="15" t="s">
        <v>310</v>
      </c>
      <c r="C232" s="15" t="s">
        <v>919</v>
      </c>
      <c r="D232" s="15" t="s">
        <v>325</v>
      </c>
      <c r="E232" s="15" t="s">
        <v>386</v>
      </c>
      <c r="F232" s="15" t="s">
        <v>283</v>
      </c>
      <c r="G232" s="15" t="s">
        <v>390</v>
      </c>
      <c r="H232" s="15" t="s">
        <v>179</v>
      </c>
      <c r="I232" s="15" t="s">
        <v>216</v>
      </c>
      <c r="J232" s="15" t="s">
        <v>83</v>
      </c>
      <c r="K232" s="15" t="s">
        <v>84</v>
      </c>
      <c r="L232" s="15" t="s">
        <v>351</v>
      </c>
      <c r="M232" s="27">
        <v>43343</v>
      </c>
      <c r="N232" s="27">
        <v>44773</v>
      </c>
      <c r="O232" s="51">
        <v>2022</v>
      </c>
      <c r="P232" s="27">
        <v>43830</v>
      </c>
      <c r="Q232" s="15">
        <v>2200000</v>
      </c>
      <c r="R232" s="15">
        <v>1400000</v>
      </c>
      <c r="S232" s="15" t="s">
        <v>678</v>
      </c>
      <c r="T232" s="15" t="s">
        <v>678</v>
      </c>
      <c r="U232" s="15">
        <v>2020</v>
      </c>
      <c r="V232" s="15">
        <v>463</v>
      </c>
      <c r="W232" s="15" t="s">
        <v>768</v>
      </c>
      <c r="X232" s="24">
        <v>180</v>
      </c>
      <c r="Y232" s="24">
        <v>30</v>
      </c>
      <c r="Z232" s="24">
        <v>32</v>
      </c>
      <c r="AA232" s="24">
        <v>32</v>
      </c>
      <c r="AB232" s="24">
        <v>66</v>
      </c>
      <c r="AC232" s="24">
        <v>66</v>
      </c>
    </row>
    <row r="233" spans="1:29" x14ac:dyDescent="0.25">
      <c r="A233" s="15" t="s">
        <v>310</v>
      </c>
      <c r="B233" s="15" t="s">
        <v>310</v>
      </c>
      <c r="C233" s="15" t="s">
        <v>919</v>
      </c>
      <c r="D233" s="15" t="s">
        <v>325</v>
      </c>
      <c r="E233" s="15" t="s">
        <v>386</v>
      </c>
      <c r="F233" s="15" t="s">
        <v>283</v>
      </c>
      <c r="G233" s="15" t="s">
        <v>390</v>
      </c>
      <c r="H233" s="15" t="s">
        <v>179</v>
      </c>
      <c r="I233" s="15" t="s">
        <v>216</v>
      </c>
      <c r="J233" s="15" t="s">
        <v>59</v>
      </c>
      <c r="K233" s="15" t="s">
        <v>149</v>
      </c>
      <c r="L233" s="15" t="s">
        <v>351</v>
      </c>
      <c r="M233" s="27">
        <v>43343</v>
      </c>
      <c r="N233" s="27">
        <v>44773</v>
      </c>
      <c r="O233" s="51">
        <v>2022</v>
      </c>
      <c r="P233" s="27">
        <v>43830</v>
      </c>
      <c r="Q233" s="15">
        <v>2200000</v>
      </c>
      <c r="R233" s="15">
        <v>1400000</v>
      </c>
      <c r="S233" s="15" t="s">
        <v>678</v>
      </c>
      <c r="T233" s="15" t="s">
        <v>678</v>
      </c>
      <c r="U233" s="15">
        <v>2020</v>
      </c>
      <c r="V233" s="15">
        <v>463</v>
      </c>
      <c r="W233" s="15" t="s">
        <v>768</v>
      </c>
      <c r="X233" s="24">
        <v>2700</v>
      </c>
      <c r="Y233" s="24">
        <v>450</v>
      </c>
      <c r="Z233" s="24">
        <v>459</v>
      </c>
      <c r="AA233" s="24">
        <v>478</v>
      </c>
      <c r="AB233" s="24">
        <v>991</v>
      </c>
      <c r="AC233" s="24">
        <v>991</v>
      </c>
    </row>
    <row r="234" spans="1:29" x14ac:dyDescent="0.25">
      <c r="A234" s="15" t="s">
        <v>332</v>
      </c>
      <c r="B234" s="15" t="s">
        <v>332</v>
      </c>
      <c r="C234" s="15" t="s">
        <v>483</v>
      </c>
      <c r="D234" s="15" t="s">
        <v>334</v>
      </c>
      <c r="E234" s="15" t="s">
        <v>386</v>
      </c>
      <c r="F234" s="15" t="s">
        <v>215</v>
      </c>
      <c r="G234" s="15" t="s">
        <v>390</v>
      </c>
      <c r="H234" s="15" t="s">
        <v>115</v>
      </c>
      <c r="I234" s="15" t="s">
        <v>216</v>
      </c>
      <c r="J234" s="15" t="s">
        <v>150</v>
      </c>
      <c r="K234" s="15" t="s">
        <v>116</v>
      </c>
      <c r="L234" s="15" t="s">
        <v>351</v>
      </c>
      <c r="M234" s="27">
        <v>43646</v>
      </c>
      <c r="N234" s="27">
        <v>43646</v>
      </c>
      <c r="O234" s="51">
        <v>2019</v>
      </c>
      <c r="P234" s="27">
        <v>43830</v>
      </c>
      <c r="Q234" s="15">
        <v>2300000</v>
      </c>
      <c r="R234" s="15">
        <v>1600000</v>
      </c>
      <c r="S234" s="15" t="s">
        <v>678</v>
      </c>
      <c r="T234" s="15" t="s">
        <v>678</v>
      </c>
      <c r="U234" s="15">
        <v>2019</v>
      </c>
      <c r="V234" s="15">
        <v>416</v>
      </c>
      <c r="W234" s="15" t="s">
        <v>769</v>
      </c>
      <c r="X234" s="24">
        <v>3300</v>
      </c>
      <c r="Y234" s="24">
        <v>550</v>
      </c>
      <c r="Z234" s="24">
        <v>600</v>
      </c>
      <c r="AA234" s="24">
        <v>1800</v>
      </c>
      <c r="AB234" s="24">
        <v>360</v>
      </c>
      <c r="AC234" s="24">
        <v>360</v>
      </c>
    </row>
    <row r="235" spans="1:29" x14ac:dyDescent="0.25">
      <c r="A235" s="15" t="s">
        <v>332</v>
      </c>
      <c r="B235" s="15" t="s">
        <v>332</v>
      </c>
      <c r="C235" s="15" t="s">
        <v>483</v>
      </c>
      <c r="D235" s="15" t="s">
        <v>334</v>
      </c>
      <c r="E235" s="15" t="s">
        <v>386</v>
      </c>
      <c r="F235" s="15" t="s">
        <v>215</v>
      </c>
      <c r="G235" s="15" t="s">
        <v>390</v>
      </c>
      <c r="H235" s="15" t="s">
        <v>115</v>
      </c>
      <c r="I235" s="15" t="s">
        <v>216</v>
      </c>
      <c r="J235" s="15" t="s">
        <v>150</v>
      </c>
      <c r="K235" s="15" t="s">
        <v>116</v>
      </c>
      <c r="L235" s="15" t="s">
        <v>351</v>
      </c>
      <c r="M235" s="27">
        <v>43646</v>
      </c>
      <c r="N235" s="27">
        <v>43646</v>
      </c>
      <c r="O235" s="51">
        <v>2019</v>
      </c>
      <c r="P235" s="27">
        <v>43830</v>
      </c>
      <c r="Q235" s="15">
        <v>2300000</v>
      </c>
      <c r="R235" s="15">
        <v>1600000</v>
      </c>
      <c r="S235" s="15" t="s">
        <v>678</v>
      </c>
      <c r="T235" s="15" t="s">
        <v>678</v>
      </c>
      <c r="U235" s="15">
        <v>2019</v>
      </c>
      <c r="V235" s="15">
        <v>417</v>
      </c>
      <c r="W235" s="15" t="s">
        <v>769</v>
      </c>
      <c r="X235" s="24">
        <v>4800</v>
      </c>
      <c r="Y235" s="24">
        <v>800</v>
      </c>
      <c r="Z235" s="24">
        <v>1080</v>
      </c>
      <c r="AA235" s="24">
        <v>3000</v>
      </c>
      <c r="AB235" s="24">
        <v>270</v>
      </c>
      <c r="AC235" s="24">
        <v>270</v>
      </c>
    </row>
    <row r="236" spans="1:29" x14ac:dyDescent="0.25">
      <c r="A236" s="15" t="s">
        <v>332</v>
      </c>
      <c r="B236" s="15" t="s">
        <v>332</v>
      </c>
      <c r="C236" s="15" t="s">
        <v>483</v>
      </c>
      <c r="D236" s="15" t="s">
        <v>334</v>
      </c>
      <c r="E236" s="15" t="s">
        <v>386</v>
      </c>
      <c r="F236" s="15" t="s">
        <v>215</v>
      </c>
      <c r="G236" s="15" t="s">
        <v>390</v>
      </c>
      <c r="H236" s="15" t="s">
        <v>115</v>
      </c>
      <c r="I236" s="15" t="s">
        <v>216</v>
      </c>
      <c r="J236" s="15" t="s">
        <v>150</v>
      </c>
      <c r="K236" s="15" t="s">
        <v>116</v>
      </c>
      <c r="L236" s="15" t="s">
        <v>351</v>
      </c>
      <c r="M236" s="27">
        <v>43646</v>
      </c>
      <c r="N236" s="27">
        <v>43646</v>
      </c>
      <c r="O236" s="51">
        <v>2019</v>
      </c>
      <c r="P236" s="27">
        <v>43830</v>
      </c>
      <c r="Q236" s="15">
        <v>2300000</v>
      </c>
      <c r="R236" s="15">
        <v>1600000</v>
      </c>
      <c r="S236" s="15" t="s">
        <v>678</v>
      </c>
      <c r="T236" s="15" t="s">
        <v>678</v>
      </c>
      <c r="U236" s="15">
        <v>2019</v>
      </c>
      <c r="V236" s="15">
        <v>418</v>
      </c>
      <c r="W236" s="15" t="s">
        <v>769</v>
      </c>
      <c r="X236" s="24">
        <v>1050</v>
      </c>
      <c r="Y236" s="24">
        <v>175</v>
      </c>
      <c r="Z236" s="24">
        <v>234</v>
      </c>
      <c r="AA236" s="24">
        <v>570</v>
      </c>
      <c r="AB236" s="24">
        <v>78</v>
      </c>
      <c r="AC236" s="24">
        <v>78</v>
      </c>
    </row>
    <row r="237" spans="1:29" x14ac:dyDescent="0.25">
      <c r="A237" s="15" t="s">
        <v>341</v>
      </c>
      <c r="B237" s="15" t="s">
        <v>341</v>
      </c>
      <c r="C237" s="15" t="s">
        <v>485</v>
      </c>
      <c r="D237" s="15" t="s">
        <v>222</v>
      </c>
      <c r="E237" s="15" t="s">
        <v>386</v>
      </c>
      <c r="F237" s="15" t="s">
        <v>215</v>
      </c>
      <c r="G237" s="15" t="s">
        <v>390</v>
      </c>
      <c r="H237" s="15" t="s">
        <v>179</v>
      </c>
      <c r="I237" s="15" t="s">
        <v>216</v>
      </c>
      <c r="J237" s="15" t="s">
        <v>52</v>
      </c>
      <c r="K237" s="15" t="s">
        <v>52</v>
      </c>
      <c r="L237" s="15" t="s">
        <v>351</v>
      </c>
      <c r="M237" s="27">
        <v>43585</v>
      </c>
      <c r="N237" s="27">
        <v>43708</v>
      </c>
      <c r="O237" s="51">
        <v>2019</v>
      </c>
      <c r="P237" s="27">
        <v>43830</v>
      </c>
      <c r="Q237" s="15">
        <v>2300000</v>
      </c>
      <c r="R237" s="15">
        <v>1600000</v>
      </c>
      <c r="S237" s="15" t="s">
        <v>678</v>
      </c>
      <c r="T237" s="15" t="s">
        <v>678</v>
      </c>
      <c r="U237" s="15">
        <v>2019</v>
      </c>
      <c r="V237" s="15">
        <v>435</v>
      </c>
      <c r="W237" s="15" t="s">
        <v>768</v>
      </c>
      <c r="X237" s="24">
        <v>600</v>
      </c>
      <c r="Y237" s="24">
        <v>100</v>
      </c>
      <c r="Z237" s="24">
        <v>125</v>
      </c>
      <c r="AA237" s="24">
        <v>121</v>
      </c>
      <c r="AB237" s="24">
        <v>179</v>
      </c>
      <c r="AC237" s="24">
        <v>179</v>
      </c>
    </row>
    <row r="238" spans="1:29" x14ac:dyDescent="0.25">
      <c r="A238" s="15" t="s">
        <v>341</v>
      </c>
      <c r="B238" s="15" t="s">
        <v>341</v>
      </c>
      <c r="C238" s="15" t="s">
        <v>485</v>
      </c>
      <c r="D238" s="15" t="s">
        <v>222</v>
      </c>
      <c r="E238" s="15" t="s">
        <v>195</v>
      </c>
      <c r="F238" s="15" t="s">
        <v>215</v>
      </c>
      <c r="G238" s="15" t="s">
        <v>390</v>
      </c>
      <c r="H238" s="15" t="s">
        <v>179</v>
      </c>
      <c r="I238" s="15" t="s">
        <v>216</v>
      </c>
      <c r="J238" s="15" t="s">
        <v>52</v>
      </c>
      <c r="K238" s="15" t="s">
        <v>52</v>
      </c>
      <c r="L238" s="15" t="s">
        <v>351</v>
      </c>
      <c r="M238" s="27">
        <v>43465</v>
      </c>
      <c r="N238" s="27">
        <v>43555</v>
      </c>
      <c r="O238" s="51">
        <v>2019</v>
      </c>
      <c r="P238" s="27">
        <v>43830</v>
      </c>
      <c r="Q238" s="15">
        <v>2300000</v>
      </c>
      <c r="R238" s="15">
        <v>1600000</v>
      </c>
      <c r="S238" s="15" t="s">
        <v>678</v>
      </c>
      <c r="T238" s="15" t="s">
        <v>678</v>
      </c>
      <c r="U238" s="15">
        <v>2019</v>
      </c>
      <c r="V238" s="15">
        <v>425</v>
      </c>
      <c r="W238" s="15" t="s">
        <v>768</v>
      </c>
      <c r="X238" s="24">
        <v>1200</v>
      </c>
      <c r="Y238" s="24">
        <v>200</v>
      </c>
      <c r="Z238" s="24">
        <v>205</v>
      </c>
      <c r="AA238" s="24">
        <v>212</v>
      </c>
      <c r="AB238" s="24">
        <v>441</v>
      </c>
      <c r="AC238" s="24">
        <v>441</v>
      </c>
    </row>
    <row r="239" spans="1:29" x14ac:dyDescent="0.25">
      <c r="A239" s="15" t="s">
        <v>341</v>
      </c>
      <c r="B239" s="15" t="s">
        <v>341</v>
      </c>
      <c r="C239" s="15" t="s">
        <v>485</v>
      </c>
      <c r="D239" s="15" t="s">
        <v>222</v>
      </c>
      <c r="E239" s="15" t="s">
        <v>195</v>
      </c>
      <c r="F239" s="15" t="s">
        <v>215</v>
      </c>
      <c r="G239" s="15" t="s">
        <v>390</v>
      </c>
      <c r="H239" s="15" t="s">
        <v>179</v>
      </c>
      <c r="I239" s="15" t="s">
        <v>216</v>
      </c>
      <c r="J239" s="15" t="s">
        <v>52</v>
      </c>
      <c r="K239" s="15" t="s">
        <v>52</v>
      </c>
      <c r="L239" s="15" t="s">
        <v>351</v>
      </c>
      <c r="M239" s="27">
        <v>43465</v>
      </c>
      <c r="N239" s="27">
        <v>43585</v>
      </c>
      <c r="O239" s="51">
        <v>2019</v>
      </c>
      <c r="P239" s="27">
        <v>43830</v>
      </c>
      <c r="Q239" s="15">
        <v>2300000</v>
      </c>
      <c r="R239" s="15">
        <v>1600000</v>
      </c>
      <c r="S239" s="15" t="s">
        <v>678</v>
      </c>
      <c r="T239" s="15" t="s">
        <v>678</v>
      </c>
      <c r="U239" s="15">
        <v>2019</v>
      </c>
      <c r="V239" s="15">
        <v>421</v>
      </c>
      <c r="W239" s="15" t="s">
        <v>768</v>
      </c>
      <c r="X239" s="24">
        <v>8400</v>
      </c>
      <c r="Y239" s="24">
        <v>1400</v>
      </c>
      <c r="Z239" s="24">
        <v>1432</v>
      </c>
      <c r="AA239" s="24">
        <v>1483</v>
      </c>
      <c r="AB239" s="24">
        <v>3084</v>
      </c>
      <c r="AC239" s="24">
        <v>3084</v>
      </c>
    </row>
    <row r="240" spans="1:29" x14ac:dyDescent="0.25">
      <c r="A240" s="15" t="s">
        <v>341</v>
      </c>
      <c r="B240" s="15" t="s">
        <v>341</v>
      </c>
      <c r="C240" s="15" t="s">
        <v>485</v>
      </c>
      <c r="D240" s="15" t="s">
        <v>222</v>
      </c>
      <c r="E240" s="15" t="s">
        <v>195</v>
      </c>
      <c r="F240" s="15" t="s">
        <v>215</v>
      </c>
      <c r="G240" s="15" t="s">
        <v>390</v>
      </c>
      <c r="H240" s="15" t="s">
        <v>179</v>
      </c>
      <c r="I240" s="15" t="s">
        <v>216</v>
      </c>
      <c r="J240" s="15" t="s">
        <v>52</v>
      </c>
      <c r="K240" s="15" t="s">
        <v>52</v>
      </c>
      <c r="L240" s="15" t="s">
        <v>351</v>
      </c>
      <c r="M240" s="27">
        <v>43465</v>
      </c>
      <c r="N240" s="27">
        <v>43585</v>
      </c>
      <c r="O240" s="51">
        <v>2019</v>
      </c>
      <c r="P240" s="27">
        <v>43830</v>
      </c>
      <c r="Q240" s="15">
        <v>2300000</v>
      </c>
      <c r="R240" s="15">
        <v>1600000</v>
      </c>
      <c r="S240" s="15" t="s">
        <v>678</v>
      </c>
      <c r="T240" s="15" t="s">
        <v>678</v>
      </c>
      <c r="U240" s="15">
        <v>2019</v>
      </c>
      <c r="V240" s="15">
        <v>422</v>
      </c>
      <c r="W240" s="15" t="s">
        <v>768</v>
      </c>
      <c r="X240" s="24">
        <v>3000</v>
      </c>
      <c r="Y240" s="24">
        <v>500</v>
      </c>
      <c r="Z240" s="24">
        <v>511</v>
      </c>
      <c r="AA240" s="24">
        <v>530</v>
      </c>
      <c r="AB240" s="24">
        <v>1101</v>
      </c>
      <c r="AC240" s="24">
        <v>1101</v>
      </c>
    </row>
    <row r="241" spans="1:29" x14ac:dyDescent="0.25">
      <c r="A241" s="15" t="s">
        <v>341</v>
      </c>
      <c r="B241" s="15" t="s">
        <v>341</v>
      </c>
      <c r="C241" s="15" t="s">
        <v>485</v>
      </c>
      <c r="D241" s="15" t="s">
        <v>222</v>
      </c>
      <c r="E241" s="15" t="s">
        <v>195</v>
      </c>
      <c r="F241" s="15" t="s">
        <v>215</v>
      </c>
      <c r="G241" s="15" t="s">
        <v>390</v>
      </c>
      <c r="H241" s="15" t="s">
        <v>179</v>
      </c>
      <c r="I241" s="15" t="s">
        <v>216</v>
      </c>
      <c r="J241" s="15" t="s">
        <v>52</v>
      </c>
      <c r="K241" s="15" t="s">
        <v>52</v>
      </c>
      <c r="L241" s="15" t="s">
        <v>351</v>
      </c>
      <c r="M241" s="27">
        <v>43465</v>
      </c>
      <c r="N241" s="27">
        <v>43585</v>
      </c>
      <c r="O241" s="51">
        <v>2019</v>
      </c>
      <c r="P241" s="27">
        <v>43830</v>
      </c>
      <c r="Q241" s="15">
        <v>2300000</v>
      </c>
      <c r="R241" s="15">
        <v>1600000</v>
      </c>
      <c r="S241" s="15" t="s">
        <v>678</v>
      </c>
      <c r="T241" s="15" t="s">
        <v>678</v>
      </c>
      <c r="U241" s="15">
        <v>2019</v>
      </c>
      <c r="V241" s="15">
        <v>423</v>
      </c>
      <c r="W241" s="15" t="s">
        <v>768</v>
      </c>
      <c r="X241" s="24">
        <v>1200</v>
      </c>
      <c r="Y241" s="24">
        <v>200</v>
      </c>
      <c r="Z241" s="24">
        <v>205</v>
      </c>
      <c r="AA241" s="24">
        <v>212</v>
      </c>
      <c r="AB241" s="24">
        <v>441</v>
      </c>
      <c r="AC241" s="24">
        <v>441</v>
      </c>
    </row>
    <row r="242" spans="1:29" x14ac:dyDescent="0.25">
      <c r="A242" s="15" t="s">
        <v>341</v>
      </c>
      <c r="B242" s="15" t="s">
        <v>341</v>
      </c>
      <c r="C242" s="15" t="s">
        <v>485</v>
      </c>
      <c r="D242" s="15" t="s">
        <v>222</v>
      </c>
      <c r="E242" s="15" t="s">
        <v>195</v>
      </c>
      <c r="F242" s="15" t="s">
        <v>215</v>
      </c>
      <c r="G242" s="15" t="s">
        <v>390</v>
      </c>
      <c r="H242" s="15" t="s">
        <v>179</v>
      </c>
      <c r="I242" s="15" t="s">
        <v>216</v>
      </c>
      <c r="J242" s="15" t="s">
        <v>52</v>
      </c>
      <c r="K242" s="15" t="s">
        <v>52</v>
      </c>
      <c r="L242" s="15" t="s">
        <v>351</v>
      </c>
      <c r="M242" s="27">
        <v>43465</v>
      </c>
      <c r="N242" s="27">
        <v>43585</v>
      </c>
      <c r="O242" s="51">
        <v>2019</v>
      </c>
      <c r="P242" s="27">
        <v>43830</v>
      </c>
      <c r="Q242" s="15">
        <v>2300000</v>
      </c>
      <c r="R242" s="15">
        <v>1600000</v>
      </c>
      <c r="S242" s="15" t="s">
        <v>678</v>
      </c>
      <c r="T242" s="15" t="s">
        <v>678</v>
      </c>
      <c r="U242" s="15">
        <v>2019</v>
      </c>
      <c r="V242" s="15">
        <v>429</v>
      </c>
      <c r="W242" s="15" t="s">
        <v>768</v>
      </c>
      <c r="X242" s="24">
        <v>1239</v>
      </c>
      <c r="Y242" s="24">
        <v>200</v>
      </c>
      <c r="Z242" s="24">
        <v>258</v>
      </c>
      <c r="AA242" s="24">
        <v>250</v>
      </c>
      <c r="AB242" s="24">
        <v>369</v>
      </c>
      <c r="AC242" s="24">
        <v>369</v>
      </c>
    </row>
    <row r="243" spans="1:29" x14ac:dyDescent="0.25">
      <c r="A243" s="15" t="s">
        <v>341</v>
      </c>
      <c r="B243" s="15" t="s">
        <v>341</v>
      </c>
      <c r="C243" s="15" t="s">
        <v>485</v>
      </c>
      <c r="D243" s="15" t="s">
        <v>222</v>
      </c>
      <c r="E243" s="15" t="s">
        <v>195</v>
      </c>
      <c r="F243" s="15" t="s">
        <v>215</v>
      </c>
      <c r="G243" s="15" t="s">
        <v>390</v>
      </c>
      <c r="H243" s="15" t="s">
        <v>179</v>
      </c>
      <c r="I243" s="15" t="s">
        <v>216</v>
      </c>
      <c r="J243" s="15" t="s">
        <v>117</v>
      </c>
      <c r="K243" s="15" t="s">
        <v>118</v>
      </c>
      <c r="L243" s="15" t="s">
        <v>351</v>
      </c>
      <c r="M243" s="27">
        <v>43616</v>
      </c>
      <c r="N243" s="27">
        <v>43708</v>
      </c>
      <c r="O243" s="51">
        <v>2019</v>
      </c>
      <c r="P243" s="27">
        <v>43830</v>
      </c>
      <c r="Q243" s="15">
        <v>2300000</v>
      </c>
      <c r="R243" s="15">
        <v>1600000</v>
      </c>
      <c r="S243" s="15" t="s">
        <v>678</v>
      </c>
      <c r="T243" s="15" t="s">
        <v>678</v>
      </c>
      <c r="U243" s="15">
        <v>2019</v>
      </c>
      <c r="V243" s="15">
        <v>433</v>
      </c>
      <c r="W243" s="15" t="s">
        <v>768</v>
      </c>
      <c r="X243" s="24">
        <v>1800</v>
      </c>
      <c r="Y243" s="24">
        <v>300</v>
      </c>
      <c r="Z243" s="24">
        <v>307</v>
      </c>
      <c r="AA243" s="24">
        <v>357</v>
      </c>
      <c r="AB243" s="24">
        <v>524</v>
      </c>
      <c r="AC243" s="24">
        <v>524</v>
      </c>
    </row>
    <row r="244" spans="1:29" x14ac:dyDescent="0.25">
      <c r="A244" s="15" t="s">
        <v>341</v>
      </c>
      <c r="B244" s="15" t="s">
        <v>341</v>
      </c>
      <c r="C244" s="15" t="s">
        <v>483</v>
      </c>
      <c r="D244" s="15" t="s">
        <v>222</v>
      </c>
      <c r="E244" s="15" t="s">
        <v>386</v>
      </c>
      <c r="F244" s="15" t="s">
        <v>215</v>
      </c>
      <c r="G244" s="15" t="s">
        <v>390</v>
      </c>
      <c r="H244" s="15" t="s">
        <v>179</v>
      </c>
      <c r="I244" s="15" t="s">
        <v>469</v>
      </c>
      <c r="J244" s="15" t="s">
        <v>52</v>
      </c>
      <c r="K244" s="15" t="s">
        <v>52</v>
      </c>
      <c r="L244" s="15" t="s">
        <v>351</v>
      </c>
      <c r="M244" s="27">
        <v>43585</v>
      </c>
      <c r="N244" s="27">
        <v>43708</v>
      </c>
      <c r="O244" s="51">
        <v>2019</v>
      </c>
      <c r="P244" s="27">
        <v>43830</v>
      </c>
      <c r="Q244" s="15">
        <v>2300000</v>
      </c>
      <c r="R244" s="15">
        <v>1600000</v>
      </c>
      <c r="S244" s="15" t="s">
        <v>678</v>
      </c>
      <c r="T244" s="15" t="s">
        <v>678</v>
      </c>
      <c r="U244" s="15">
        <v>2019</v>
      </c>
      <c r="V244" s="15">
        <v>434</v>
      </c>
      <c r="W244" s="15" t="s">
        <v>769</v>
      </c>
      <c r="X244" s="24">
        <v>2400</v>
      </c>
      <c r="Y244" s="24">
        <v>400</v>
      </c>
      <c r="Z244" s="24">
        <v>499</v>
      </c>
      <c r="AA244" s="24">
        <v>484</v>
      </c>
      <c r="AB244" s="24">
        <v>716</v>
      </c>
      <c r="AC244" s="24">
        <v>716</v>
      </c>
    </row>
    <row r="245" spans="1:29" x14ac:dyDescent="0.25">
      <c r="A245" s="15" t="s">
        <v>341</v>
      </c>
      <c r="B245" s="15" t="s">
        <v>341</v>
      </c>
      <c r="C245" s="15" t="s">
        <v>483</v>
      </c>
      <c r="D245" s="15" t="s">
        <v>222</v>
      </c>
      <c r="E245" s="15" t="s">
        <v>195</v>
      </c>
      <c r="F245" s="15" t="s">
        <v>215</v>
      </c>
      <c r="G245" s="15" t="s">
        <v>390</v>
      </c>
      <c r="H245" s="15" t="s">
        <v>179</v>
      </c>
      <c r="I245" s="15" t="s">
        <v>469</v>
      </c>
      <c r="J245" s="15" t="s">
        <v>52</v>
      </c>
      <c r="K245" s="15" t="s">
        <v>52</v>
      </c>
      <c r="L245" s="15" t="s">
        <v>351</v>
      </c>
      <c r="M245" s="27">
        <v>43465</v>
      </c>
      <c r="N245" s="27">
        <v>43555</v>
      </c>
      <c r="O245" s="51">
        <v>2019</v>
      </c>
      <c r="P245" s="27">
        <v>43830</v>
      </c>
      <c r="Q245" s="15">
        <v>2300000</v>
      </c>
      <c r="R245" s="15">
        <v>1600000</v>
      </c>
      <c r="S245" s="15" t="s">
        <v>678</v>
      </c>
      <c r="T245" s="15" t="s">
        <v>678</v>
      </c>
      <c r="U245" s="15">
        <v>2019</v>
      </c>
      <c r="V245" s="15">
        <v>426</v>
      </c>
      <c r="W245" s="15" t="s">
        <v>769</v>
      </c>
      <c r="X245" s="24">
        <v>3000</v>
      </c>
      <c r="Y245" s="24">
        <v>500</v>
      </c>
      <c r="Z245" s="24">
        <v>511</v>
      </c>
      <c r="AA245" s="24">
        <v>530</v>
      </c>
      <c r="AB245" s="24">
        <v>1101</v>
      </c>
      <c r="AC245" s="24">
        <v>1101</v>
      </c>
    </row>
    <row r="246" spans="1:29" x14ac:dyDescent="0.25">
      <c r="A246" s="15" t="s">
        <v>341</v>
      </c>
      <c r="B246" s="15" t="s">
        <v>341</v>
      </c>
      <c r="C246" s="15" t="s">
        <v>483</v>
      </c>
      <c r="D246" s="15" t="s">
        <v>222</v>
      </c>
      <c r="E246" s="15" t="s">
        <v>195</v>
      </c>
      <c r="F246" s="15" t="s">
        <v>215</v>
      </c>
      <c r="G246" s="15" t="s">
        <v>390</v>
      </c>
      <c r="H246" s="15" t="s">
        <v>179</v>
      </c>
      <c r="I246" s="15" t="s">
        <v>469</v>
      </c>
      <c r="J246" s="15" t="s">
        <v>52</v>
      </c>
      <c r="K246" s="15" t="s">
        <v>52</v>
      </c>
      <c r="L246" s="15" t="s">
        <v>351</v>
      </c>
      <c r="M246" s="27">
        <v>43465</v>
      </c>
      <c r="N246" s="27">
        <v>43585</v>
      </c>
      <c r="O246" s="51">
        <v>2019</v>
      </c>
      <c r="P246" s="27">
        <v>43830</v>
      </c>
      <c r="Q246" s="15">
        <v>2300000</v>
      </c>
      <c r="R246" s="15">
        <v>1600000</v>
      </c>
      <c r="S246" s="15" t="s">
        <v>678</v>
      </c>
      <c r="T246" s="15" t="s">
        <v>678</v>
      </c>
      <c r="U246" s="15">
        <v>2019</v>
      </c>
      <c r="V246" s="15">
        <v>424</v>
      </c>
      <c r="W246" s="15" t="s">
        <v>769</v>
      </c>
      <c r="X246" s="24">
        <v>3000</v>
      </c>
      <c r="Y246" s="24">
        <v>500</v>
      </c>
      <c r="Z246" s="24">
        <v>511</v>
      </c>
      <c r="AA246" s="24">
        <v>530</v>
      </c>
      <c r="AB246" s="24">
        <v>1101</v>
      </c>
      <c r="AC246" s="24">
        <v>1101</v>
      </c>
    </row>
    <row r="247" spans="1:29" x14ac:dyDescent="0.25">
      <c r="A247" s="15" t="s">
        <v>341</v>
      </c>
      <c r="B247" s="15" t="s">
        <v>341</v>
      </c>
      <c r="C247" s="15" t="s">
        <v>483</v>
      </c>
      <c r="D247" s="15" t="s">
        <v>222</v>
      </c>
      <c r="E247" s="15" t="s">
        <v>195</v>
      </c>
      <c r="F247" s="15" t="s">
        <v>215</v>
      </c>
      <c r="G247" s="15" t="s">
        <v>390</v>
      </c>
      <c r="H247" s="15" t="s">
        <v>179</v>
      </c>
      <c r="I247" s="15" t="s">
        <v>469</v>
      </c>
      <c r="J247" s="15" t="s">
        <v>52</v>
      </c>
      <c r="K247" s="15" t="s">
        <v>52</v>
      </c>
      <c r="L247" s="15" t="s">
        <v>351</v>
      </c>
      <c r="M247" s="27">
        <v>43465</v>
      </c>
      <c r="N247" s="27">
        <v>43585</v>
      </c>
      <c r="O247" s="51">
        <v>2019</v>
      </c>
      <c r="P247" s="27">
        <v>43830</v>
      </c>
      <c r="Q247" s="15">
        <v>2300000</v>
      </c>
      <c r="R247" s="15">
        <v>1600000</v>
      </c>
      <c r="S247" s="15" t="s">
        <v>678</v>
      </c>
      <c r="T247" s="15" t="s">
        <v>678</v>
      </c>
      <c r="U247" s="15">
        <v>2019</v>
      </c>
      <c r="V247" s="15">
        <v>428</v>
      </c>
      <c r="W247" s="15" t="s">
        <v>769</v>
      </c>
      <c r="X247" s="24">
        <v>3043</v>
      </c>
      <c r="Y247" s="24">
        <v>500</v>
      </c>
      <c r="Z247" s="24">
        <v>633</v>
      </c>
      <c r="AA247" s="24">
        <v>614</v>
      </c>
      <c r="AB247" s="24">
        <v>907</v>
      </c>
      <c r="AC247" s="24">
        <v>907</v>
      </c>
    </row>
    <row r="248" spans="1:29" x14ac:dyDescent="0.25">
      <c r="A248" s="15" t="s">
        <v>341</v>
      </c>
      <c r="B248" s="15" t="s">
        <v>341</v>
      </c>
      <c r="C248" s="15" t="s">
        <v>483</v>
      </c>
      <c r="D248" s="15" t="s">
        <v>222</v>
      </c>
      <c r="E248" s="15" t="s">
        <v>195</v>
      </c>
      <c r="F248" s="15" t="s">
        <v>215</v>
      </c>
      <c r="G248" s="15" t="s">
        <v>390</v>
      </c>
      <c r="H248" s="15" t="s">
        <v>179</v>
      </c>
      <c r="I248" s="15" t="s">
        <v>469</v>
      </c>
      <c r="J248" s="15" t="s">
        <v>117</v>
      </c>
      <c r="K248" s="15" t="s">
        <v>118</v>
      </c>
      <c r="L248" s="15" t="s">
        <v>351</v>
      </c>
      <c r="M248" s="27">
        <v>43616</v>
      </c>
      <c r="N248" s="27">
        <v>43708</v>
      </c>
      <c r="O248" s="51">
        <v>2019</v>
      </c>
      <c r="P248" s="27">
        <v>43830</v>
      </c>
      <c r="Q248" s="15">
        <v>2300000</v>
      </c>
      <c r="R248" s="15">
        <v>1600000</v>
      </c>
      <c r="S248" s="15" t="s">
        <v>678</v>
      </c>
      <c r="T248" s="15" t="s">
        <v>678</v>
      </c>
      <c r="U248" s="15">
        <v>2019</v>
      </c>
      <c r="V248" s="15">
        <v>432</v>
      </c>
      <c r="W248" s="15" t="s">
        <v>769</v>
      </c>
      <c r="X248" s="24">
        <v>4800</v>
      </c>
      <c r="Y248" s="24">
        <v>800</v>
      </c>
      <c r="Z248" s="24">
        <v>847</v>
      </c>
      <c r="AA248" s="24">
        <v>893</v>
      </c>
      <c r="AB248" s="24">
        <v>1528</v>
      </c>
      <c r="AC248" s="24">
        <v>1528</v>
      </c>
    </row>
    <row r="249" spans="1:29" x14ac:dyDescent="0.25">
      <c r="A249" s="15" t="s">
        <v>207</v>
      </c>
      <c r="B249" s="15" t="s">
        <v>208</v>
      </c>
      <c r="C249" s="15" t="s">
        <v>485</v>
      </c>
      <c r="D249" s="15" t="s">
        <v>210</v>
      </c>
      <c r="E249" s="15" t="s">
        <v>194</v>
      </c>
      <c r="F249" s="15" t="s">
        <v>215</v>
      </c>
      <c r="G249" s="15" t="s">
        <v>390</v>
      </c>
      <c r="H249" s="15" t="s">
        <v>179</v>
      </c>
      <c r="I249" s="15" t="s">
        <v>216</v>
      </c>
      <c r="J249" s="15" t="s">
        <v>35</v>
      </c>
      <c r="K249" s="15" t="s">
        <v>137</v>
      </c>
      <c r="L249" s="15" t="s">
        <v>351</v>
      </c>
      <c r="M249" s="27">
        <v>43616</v>
      </c>
      <c r="N249" s="27">
        <v>43616</v>
      </c>
      <c r="O249" s="51">
        <v>2019</v>
      </c>
      <c r="P249" s="27">
        <v>43830</v>
      </c>
      <c r="Q249" s="15">
        <v>2300000</v>
      </c>
      <c r="R249" s="15">
        <v>1600000</v>
      </c>
      <c r="S249" s="15" t="s">
        <v>678</v>
      </c>
      <c r="T249" s="15" t="s">
        <v>678</v>
      </c>
      <c r="U249" s="15">
        <v>2019</v>
      </c>
      <c r="V249" s="15">
        <v>213</v>
      </c>
      <c r="W249" s="15" t="s">
        <v>768</v>
      </c>
      <c r="X249" s="24">
        <v>1304</v>
      </c>
      <c r="Y249" s="24">
        <v>200</v>
      </c>
      <c r="Z249" s="24">
        <v>271</v>
      </c>
      <c r="AA249" s="24">
        <v>263</v>
      </c>
      <c r="AB249" s="24">
        <v>389</v>
      </c>
      <c r="AC249" s="24">
        <v>389</v>
      </c>
    </row>
    <row r="250" spans="1:29" x14ac:dyDescent="0.25">
      <c r="A250" s="15" t="s">
        <v>207</v>
      </c>
      <c r="B250" s="15" t="s">
        <v>208</v>
      </c>
      <c r="C250" s="15" t="s">
        <v>485</v>
      </c>
      <c r="D250" s="15" t="s">
        <v>210</v>
      </c>
      <c r="E250" s="15" t="s">
        <v>387</v>
      </c>
      <c r="F250" s="15" t="s">
        <v>215</v>
      </c>
      <c r="G250" s="15" t="s">
        <v>391</v>
      </c>
      <c r="H250" s="15" t="s">
        <v>179</v>
      </c>
      <c r="I250" s="15" t="s">
        <v>216</v>
      </c>
      <c r="J250" s="15" t="s">
        <v>35</v>
      </c>
      <c r="K250" s="15" t="s">
        <v>137</v>
      </c>
      <c r="L250" s="15" t="s">
        <v>351</v>
      </c>
      <c r="M250" s="27">
        <v>43708</v>
      </c>
      <c r="N250" s="27">
        <v>43708</v>
      </c>
      <c r="O250" s="51">
        <v>2019</v>
      </c>
      <c r="P250" s="27">
        <v>43830</v>
      </c>
      <c r="Q250" s="15">
        <v>2300000</v>
      </c>
      <c r="R250" s="15">
        <v>1600000</v>
      </c>
      <c r="S250" s="15" t="s">
        <v>678</v>
      </c>
      <c r="T250" s="15" t="s">
        <v>678</v>
      </c>
      <c r="U250" s="15">
        <v>2019</v>
      </c>
      <c r="V250" s="15">
        <v>223</v>
      </c>
      <c r="W250" s="15" t="s">
        <v>768</v>
      </c>
      <c r="X250" s="24">
        <v>2838</v>
      </c>
      <c r="Y250" s="24">
        <v>473</v>
      </c>
      <c r="Z250" s="24">
        <v>667</v>
      </c>
      <c r="AA250" s="24">
        <v>682</v>
      </c>
      <c r="AB250" s="24">
        <v>754</v>
      </c>
      <c r="AC250" s="24">
        <v>754</v>
      </c>
    </row>
    <row r="251" spans="1:29" x14ac:dyDescent="0.25">
      <c r="A251" s="15" t="s">
        <v>207</v>
      </c>
      <c r="B251" s="15" t="s">
        <v>208</v>
      </c>
      <c r="C251" s="15" t="s">
        <v>483</v>
      </c>
      <c r="D251" s="15" t="s">
        <v>210</v>
      </c>
      <c r="E251" s="15" t="s">
        <v>386</v>
      </c>
      <c r="F251" s="15" t="s">
        <v>215</v>
      </c>
      <c r="G251" s="15" t="s">
        <v>390</v>
      </c>
      <c r="H251" s="15" t="s">
        <v>180</v>
      </c>
      <c r="I251" s="15" t="s">
        <v>216</v>
      </c>
      <c r="J251" s="15" t="s">
        <v>59</v>
      </c>
      <c r="K251" s="15" t="s">
        <v>103</v>
      </c>
      <c r="L251" s="15" t="s">
        <v>351</v>
      </c>
      <c r="M251" s="27">
        <v>43616</v>
      </c>
      <c r="N251" s="27">
        <v>43616</v>
      </c>
      <c r="O251" s="51">
        <v>2019</v>
      </c>
      <c r="P251" s="27">
        <v>43830</v>
      </c>
      <c r="Q251" s="15">
        <v>2300000</v>
      </c>
      <c r="R251" s="15">
        <v>1600000</v>
      </c>
      <c r="S251" s="15" t="s">
        <v>678</v>
      </c>
      <c r="T251" s="15" t="s">
        <v>678</v>
      </c>
      <c r="U251" s="15">
        <v>2019</v>
      </c>
      <c r="V251" s="15">
        <v>214</v>
      </c>
      <c r="W251" s="15" t="s">
        <v>769</v>
      </c>
      <c r="X251" s="24">
        <v>2400</v>
      </c>
      <c r="Y251" s="24">
        <v>400</v>
      </c>
      <c r="Z251" s="24">
        <v>499</v>
      </c>
      <c r="AA251" s="24">
        <v>484</v>
      </c>
      <c r="AB251" s="24">
        <v>716</v>
      </c>
      <c r="AC251" s="24">
        <v>716</v>
      </c>
    </row>
    <row r="252" spans="1:29" x14ac:dyDescent="0.25">
      <c r="A252" s="15" t="s">
        <v>207</v>
      </c>
      <c r="B252" s="15" t="s">
        <v>208</v>
      </c>
      <c r="C252" s="15" t="s">
        <v>483</v>
      </c>
      <c r="D252" s="15" t="s">
        <v>210</v>
      </c>
      <c r="E252" s="15" t="s">
        <v>195</v>
      </c>
      <c r="F252" s="15" t="s">
        <v>215</v>
      </c>
      <c r="G252" s="15" t="s">
        <v>390</v>
      </c>
      <c r="H252" s="15" t="s">
        <v>115</v>
      </c>
      <c r="I252" s="15" t="s">
        <v>216</v>
      </c>
      <c r="J252" s="15" t="s">
        <v>135</v>
      </c>
      <c r="K252" s="15" t="s">
        <v>33</v>
      </c>
      <c r="L252" s="15" t="s">
        <v>351</v>
      </c>
      <c r="M252" s="27">
        <v>43769</v>
      </c>
      <c r="N252" s="27">
        <v>43769</v>
      </c>
      <c r="O252" s="51">
        <v>2019</v>
      </c>
      <c r="P252" s="27">
        <v>43830</v>
      </c>
      <c r="Q252" s="15">
        <v>2300000</v>
      </c>
      <c r="R252" s="15">
        <v>1600000</v>
      </c>
      <c r="S252" s="15" t="s">
        <v>678</v>
      </c>
      <c r="T252" s="15" t="s">
        <v>678</v>
      </c>
      <c r="U252" s="15">
        <v>2019</v>
      </c>
      <c r="V252" s="15">
        <v>227</v>
      </c>
      <c r="W252" s="15" t="s">
        <v>769</v>
      </c>
      <c r="X252" s="24">
        <v>3000</v>
      </c>
      <c r="Y252" s="24">
        <v>500</v>
      </c>
      <c r="Z252" s="24">
        <v>624</v>
      </c>
      <c r="AA252" s="24">
        <v>605</v>
      </c>
      <c r="AB252" s="24">
        <v>895</v>
      </c>
      <c r="AC252" s="24">
        <v>895</v>
      </c>
    </row>
    <row r="253" spans="1:29" x14ac:dyDescent="0.25">
      <c r="A253" s="15" t="s">
        <v>207</v>
      </c>
      <c r="B253" s="15" t="s">
        <v>208</v>
      </c>
      <c r="C253" s="15" t="s">
        <v>483</v>
      </c>
      <c r="D253" s="15" t="s">
        <v>210</v>
      </c>
      <c r="E253" s="15" t="s">
        <v>195</v>
      </c>
      <c r="F253" s="15" t="s">
        <v>215</v>
      </c>
      <c r="G253" s="15" t="s">
        <v>391</v>
      </c>
      <c r="H253" s="15" t="s">
        <v>115</v>
      </c>
      <c r="I253" s="15" t="s">
        <v>216</v>
      </c>
      <c r="J253" s="15" t="s">
        <v>143</v>
      </c>
      <c r="K253" s="15" t="s">
        <v>39</v>
      </c>
      <c r="L253" s="15" t="s">
        <v>351</v>
      </c>
      <c r="M253" s="27">
        <v>43799</v>
      </c>
      <c r="N253" s="27">
        <v>43799</v>
      </c>
      <c r="O253" s="51">
        <v>2019</v>
      </c>
      <c r="P253" s="27">
        <v>43830</v>
      </c>
      <c r="Q253" s="15">
        <v>2300000</v>
      </c>
      <c r="R253" s="15">
        <v>1600000</v>
      </c>
      <c r="S253" s="15" t="s">
        <v>678</v>
      </c>
      <c r="T253" s="15" t="s">
        <v>678</v>
      </c>
      <c r="U253" s="15">
        <v>2019</v>
      </c>
      <c r="V253" s="15">
        <v>232</v>
      </c>
      <c r="W253" s="15" t="s">
        <v>769</v>
      </c>
      <c r="X253" s="24">
        <v>2700</v>
      </c>
      <c r="Y253" s="24">
        <v>450</v>
      </c>
      <c r="Z253" s="24">
        <v>562</v>
      </c>
      <c r="AA253" s="24">
        <v>545</v>
      </c>
      <c r="AB253" s="24">
        <v>805</v>
      </c>
      <c r="AC253" s="24">
        <v>805</v>
      </c>
    </row>
    <row r="254" spans="1:29" x14ac:dyDescent="0.25">
      <c r="A254" s="15" t="s">
        <v>207</v>
      </c>
      <c r="B254" s="15" t="s">
        <v>208</v>
      </c>
      <c r="C254" s="15" t="s">
        <v>483</v>
      </c>
      <c r="D254" s="15" t="s">
        <v>210</v>
      </c>
      <c r="E254" s="15" t="s">
        <v>195</v>
      </c>
      <c r="F254" s="15" t="s">
        <v>215</v>
      </c>
      <c r="G254" s="15" t="s">
        <v>391</v>
      </c>
      <c r="H254" s="15" t="s">
        <v>115</v>
      </c>
      <c r="I254" s="15" t="s">
        <v>216</v>
      </c>
      <c r="J254" s="15" t="s">
        <v>138</v>
      </c>
      <c r="K254" s="15" t="s">
        <v>139</v>
      </c>
      <c r="L254" s="15" t="s">
        <v>351</v>
      </c>
      <c r="M254" s="27">
        <v>43646</v>
      </c>
      <c r="N254" s="27">
        <v>43646</v>
      </c>
      <c r="O254" s="51">
        <v>2019</v>
      </c>
      <c r="P254" s="27">
        <v>43830</v>
      </c>
      <c r="Q254" s="15">
        <v>2300000</v>
      </c>
      <c r="R254" s="15">
        <v>1600000</v>
      </c>
      <c r="S254" s="15" t="s">
        <v>678</v>
      </c>
      <c r="T254" s="15" t="s">
        <v>678</v>
      </c>
      <c r="U254" s="15">
        <v>2019</v>
      </c>
      <c r="V254" s="15">
        <v>217</v>
      </c>
      <c r="W254" s="15" t="s">
        <v>769</v>
      </c>
      <c r="X254" s="24">
        <v>2100</v>
      </c>
      <c r="Y254" s="24">
        <v>350</v>
      </c>
      <c r="Z254" s="24">
        <v>437</v>
      </c>
      <c r="AA254" s="24">
        <v>424</v>
      </c>
      <c r="AB254" s="24">
        <v>626</v>
      </c>
      <c r="AC254" s="24">
        <v>626</v>
      </c>
    </row>
    <row r="255" spans="1:29" x14ac:dyDescent="0.25">
      <c r="A255" s="15" t="s">
        <v>207</v>
      </c>
      <c r="B255" s="15" t="s">
        <v>208</v>
      </c>
      <c r="C255" s="15" t="s">
        <v>483</v>
      </c>
      <c r="D255" s="15" t="s">
        <v>210</v>
      </c>
      <c r="E255" s="15" t="s">
        <v>195</v>
      </c>
      <c r="F255" s="15" t="s">
        <v>215</v>
      </c>
      <c r="G255" s="15" t="s">
        <v>391</v>
      </c>
      <c r="H255" s="15" t="s">
        <v>115</v>
      </c>
      <c r="I255" s="15" t="s">
        <v>216</v>
      </c>
      <c r="J255" s="15" t="s">
        <v>138</v>
      </c>
      <c r="K255" s="15" t="s">
        <v>139</v>
      </c>
      <c r="L255" s="15" t="s">
        <v>351</v>
      </c>
      <c r="M255" s="27">
        <v>43646</v>
      </c>
      <c r="N255" s="27">
        <v>43646</v>
      </c>
      <c r="O255" s="51">
        <v>2019</v>
      </c>
      <c r="P255" s="27">
        <v>43830</v>
      </c>
      <c r="Q255" s="15">
        <v>2300000</v>
      </c>
      <c r="R255" s="15">
        <v>1600000</v>
      </c>
      <c r="S255" s="15" t="s">
        <v>678</v>
      </c>
      <c r="T255" s="15" t="s">
        <v>678</v>
      </c>
      <c r="U255" s="15">
        <v>2019</v>
      </c>
      <c r="V255" s="15">
        <v>218</v>
      </c>
      <c r="W255" s="15" t="s">
        <v>769</v>
      </c>
      <c r="X255" s="24">
        <v>720</v>
      </c>
      <c r="Y255" s="24">
        <v>120</v>
      </c>
      <c r="Z255" s="24">
        <v>150</v>
      </c>
      <c r="AA255" s="24">
        <v>145</v>
      </c>
      <c r="AB255" s="24">
        <v>215</v>
      </c>
      <c r="AC255" s="24">
        <v>215</v>
      </c>
    </row>
    <row r="256" spans="1:29" x14ac:dyDescent="0.25">
      <c r="A256" s="15" t="s">
        <v>207</v>
      </c>
      <c r="B256" s="15" t="s">
        <v>208</v>
      </c>
      <c r="C256" s="15" t="s">
        <v>483</v>
      </c>
      <c r="D256" s="15" t="s">
        <v>210</v>
      </c>
      <c r="E256" s="15" t="s">
        <v>195</v>
      </c>
      <c r="F256" s="15" t="s">
        <v>215</v>
      </c>
      <c r="G256" s="15" t="s">
        <v>391</v>
      </c>
      <c r="H256" s="15" t="s">
        <v>115</v>
      </c>
      <c r="I256" s="15" t="s">
        <v>216</v>
      </c>
      <c r="J256" s="15" t="s">
        <v>35</v>
      </c>
      <c r="K256" s="15" t="s">
        <v>137</v>
      </c>
      <c r="L256" s="15" t="s">
        <v>351</v>
      </c>
      <c r="M256" s="27">
        <v>43646</v>
      </c>
      <c r="N256" s="27">
        <v>43646</v>
      </c>
      <c r="O256" s="51">
        <v>2019</v>
      </c>
      <c r="P256" s="27">
        <v>43830</v>
      </c>
      <c r="Q256" s="15">
        <v>2300000</v>
      </c>
      <c r="R256" s="15">
        <v>1600000</v>
      </c>
      <c r="S256" s="15" t="s">
        <v>678</v>
      </c>
      <c r="T256" s="15" t="s">
        <v>678</v>
      </c>
      <c r="U256" s="15">
        <v>2019</v>
      </c>
      <c r="V256" s="15">
        <v>216</v>
      </c>
      <c r="W256" s="15" t="s">
        <v>769</v>
      </c>
      <c r="X256" s="24">
        <v>2400</v>
      </c>
      <c r="Y256" s="24">
        <v>400</v>
      </c>
      <c r="Z256" s="24">
        <v>499</v>
      </c>
      <c r="AA256" s="24">
        <v>484</v>
      </c>
      <c r="AB256" s="24">
        <v>716</v>
      </c>
      <c r="AC256" s="24">
        <v>716</v>
      </c>
    </row>
    <row r="257" spans="1:29" x14ac:dyDescent="0.25">
      <c r="A257" s="15" t="s">
        <v>207</v>
      </c>
      <c r="B257" s="15" t="s">
        <v>208</v>
      </c>
      <c r="C257" s="15" t="s">
        <v>483</v>
      </c>
      <c r="D257" s="15" t="s">
        <v>210</v>
      </c>
      <c r="E257" s="15" t="s">
        <v>195</v>
      </c>
      <c r="F257" s="15" t="s">
        <v>215</v>
      </c>
      <c r="G257" s="15" t="s">
        <v>391</v>
      </c>
      <c r="H257" s="15" t="s">
        <v>115</v>
      </c>
      <c r="I257" s="15" t="s">
        <v>216</v>
      </c>
      <c r="J257" s="15" t="s">
        <v>35</v>
      </c>
      <c r="K257" s="15" t="s">
        <v>137</v>
      </c>
      <c r="L257" s="15" t="s">
        <v>351</v>
      </c>
      <c r="M257" s="27">
        <v>43738</v>
      </c>
      <c r="N257" s="27">
        <v>43738</v>
      </c>
      <c r="O257" s="51">
        <v>2019</v>
      </c>
      <c r="P257" s="27">
        <v>43830</v>
      </c>
      <c r="Q257" s="15">
        <v>2300000</v>
      </c>
      <c r="R257" s="15">
        <v>1600000</v>
      </c>
      <c r="S257" s="15" t="s">
        <v>678</v>
      </c>
      <c r="T257" s="15" t="s">
        <v>678</v>
      </c>
      <c r="U257" s="15">
        <v>2019</v>
      </c>
      <c r="V257" s="15">
        <v>226</v>
      </c>
      <c r="W257" s="15" t="s">
        <v>769</v>
      </c>
      <c r="X257" s="24">
        <v>606</v>
      </c>
      <c r="Y257" s="24">
        <v>101</v>
      </c>
      <c r="Z257" s="24">
        <v>126</v>
      </c>
      <c r="AA257" s="24">
        <v>122</v>
      </c>
      <c r="AB257" s="24">
        <v>181</v>
      </c>
      <c r="AC257" s="24">
        <v>181</v>
      </c>
    </row>
    <row r="258" spans="1:29" x14ac:dyDescent="0.25">
      <c r="A258" s="15" t="s">
        <v>207</v>
      </c>
      <c r="B258" s="15" t="s">
        <v>208</v>
      </c>
      <c r="C258" s="15" t="s">
        <v>483</v>
      </c>
      <c r="D258" s="15" t="s">
        <v>210</v>
      </c>
      <c r="E258" s="15" t="s">
        <v>195</v>
      </c>
      <c r="F258" s="15" t="s">
        <v>215</v>
      </c>
      <c r="G258" s="15" t="s">
        <v>391</v>
      </c>
      <c r="H258" s="15" t="s">
        <v>115</v>
      </c>
      <c r="I258" s="15" t="s">
        <v>216</v>
      </c>
      <c r="J258" s="15" t="s">
        <v>35</v>
      </c>
      <c r="K258" s="15" t="s">
        <v>137</v>
      </c>
      <c r="L258" s="15" t="s">
        <v>351</v>
      </c>
      <c r="M258" s="27">
        <v>43769</v>
      </c>
      <c r="N258" s="27">
        <v>43769</v>
      </c>
      <c r="O258" s="51">
        <v>2019</v>
      </c>
      <c r="P258" s="27">
        <v>43830</v>
      </c>
      <c r="Q258" s="15">
        <v>2300000</v>
      </c>
      <c r="R258" s="15">
        <v>1600000</v>
      </c>
      <c r="S258" s="15" t="s">
        <v>678</v>
      </c>
      <c r="T258" s="15" t="s">
        <v>678</v>
      </c>
      <c r="U258" s="15">
        <v>2019</v>
      </c>
      <c r="V258" s="15">
        <v>229</v>
      </c>
      <c r="W258" s="15" t="s">
        <v>769</v>
      </c>
      <c r="X258" s="24">
        <v>1494</v>
      </c>
      <c r="Y258" s="24">
        <v>249</v>
      </c>
      <c r="Z258" s="24">
        <v>311</v>
      </c>
      <c r="AA258" s="24">
        <v>301</v>
      </c>
      <c r="AB258" s="24">
        <v>445</v>
      </c>
      <c r="AC258" s="24">
        <v>445</v>
      </c>
    </row>
    <row r="259" spans="1:29" x14ac:dyDescent="0.25">
      <c r="A259" s="15" t="s">
        <v>207</v>
      </c>
      <c r="B259" s="15" t="s">
        <v>208</v>
      </c>
      <c r="C259" s="15" t="s">
        <v>483</v>
      </c>
      <c r="D259" s="15" t="s">
        <v>210</v>
      </c>
      <c r="E259" s="15" t="s">
        <v>195</v>
      </c>
      <c r="F259" s="15" t="s">
        <v>215</v>
      </c>
      <c r="G259" s="15" t="s">
        <v>391</v>
      </c>
      <c r="H259" s="15" t="s">
        <v>115</v>
      </c>
      <c r="I259" s="15" t="s">
        <v>216</v>
      </c>
      <c r="J259" s="15" t="s">
        <v>35</v>
      </c>
      <c r="K259" s="15" t="s">
        <v>134</v>
      </c>
      <c r="L259" s="15" t="s">
        <v>351</v>
      </c>
      <c r="M259" s="27">
        <v>43646</v>
      </c>
      <c r="N259" s="27">
        <v>43646</v>
      </c>
      <c r="O259" s="51">
        <v>2019</v>
      </c>
      <c r="P259" s="27">
        <v>43830</v>
      </c>
      <c r="Q259" s="15">
        <v>2300000</v>
      </c>
      <c r="R259" s="15">
        <v>1600000</v>
      </c>
      <c r="S259" s="15" t="s">
        <v>678</v>
      </c>
      <c r="T259" s="15" t="s">
        <v>678</v>
      </c>
      <c r="U259" s="15">
        <v>2019</v>
      </c>
      <c r="V259" s="15">
        <v>215</v>
      </c>
      <c r="W259" s="15" t="s">
        <v>769</v>
      </c>
      <c r="X259" s="24">
        <v>2400</v>
      </c>
      <c r="Y259" s="24">
        <v>400</v>
      </c>
      <c r="Z259" s="24">
        <v>499</v>
      </c>
      <c r="AA259" s="24">
        <v>484</v>
      </c>
      <c r="AB259" s="24">
        <v>716</v>
      </c>
      <c r="AC259" s="24">
        <v>716</v>
      </c>
    </row>
    <row r="260" spans="1:29" x14ac:dyDescent="0.25">
      <c r="A260" s="15" t="s">
        <v>207</v>
      </c>
      <c r="B260" s="15" t="s">
        <v>208</v>
      </c>
      <c r="C260" s="15" t="s">
        <v>483</v>
      </c>
      <c r="D260" s="15" t="s">
        <v>210</v>
      </c>
      <c r="E260" s="15" t="s">
        <v>194</v>
      </c>
      <c r="F260" s="15" t="s">
        <v>215</v>
      </c>
      <c r="G260" s="15" t="s">
        <v>390</v>
      </c>
      <c r="H260" s="15" t="s">
        <v>115</v>
      </c>
      <c r="I260" s="15" t="s">
        <v>216</v>
      </c>
      <c r="J260" s="15" t="s">
        <v>143</v>
      </c>
      <c r="K260" s="15" t="s">
        <v>142</v>
      </c>
      <c r="L260" s="15" t="s">
        <v>351</v>
      </c>
      <c r="M260" s="27">
        <v>43646</v>
      </c>
      <c r="N260" s="27">
        <v>43646</v>
      </c>
      <c r="O260" s="51">
        <v>2019</v>
      </c>
      <c r="P260" s="27">
        <v>43830</v>
      </c>
      <c r="Q260" s="15">
        <v>2300000</v>
      </c>
      <c r="R260" s="15">
        <v>1600000</v>
      </c>
      <c r="S260" s="15" t="s">
        <v>678</v>
      </c>
      <c r="T260" s="15" t="s">
        <v>678</v>
      </c>
      <c r="U260" s="15">
        <v>2019</v>
      </c>
      <c r="V260" s="15">
        <v>220</v>
      </c>
      <c r="W260" s="15" t="s">
        <v>769</v>
      </c>
      <c r="X260" s="24">
        <v>366</v>
      </c>
      <c r="Y260" s="24">
        <v>61</v>
      </c>
      <c r="Z260" s="24">
        <v>76</v>
      </c>
      <c r="AA260" s="24">
        <v>74</v>
      </c>
      <c r="AB260" s="24">
        <v>109</v>
      </c>
      <c r="AC260" s="24">
        <v>109</v>
      </c>
    </row>
    <row r="261" spans="1:29" x14ac:dyDescent="0.25">
      <c r="A261" s="15" t="s">
        <v>207</v>
      </c>
      <c r="B261" s="15" t="s">
        <v>208</v>
      </c>
      <c r="C261" s="15" t="s">
        <v>483</v>
      </c>
      <c r="D261" s="15" t="s">
        <v>210</v>
      </c>
      <c r="E261" s="15" t="s">
        <v>194</v>
      </c>
      <c r="F261" s="15" t="s">
        <v>215</v>
      </c>
      <c r="G261" s="15" t="s">
        <v>390</v>
      </c>
      <c r="H261" s="15" t="s">
        <v>115</v>
      </c>
      <c r="I261" s="15" t="s">
        <v>216</v>
      </c>
      <c r="J261" s="15" t="s">
        <v>138</v>
      </c>
      <c r="K261" s="15" t="s">
        <v>139</v>
      </c>
      <c r="L261" s="15" t="s">
        <v>351</v>
      </c>
      <c r="M261" s="27">
        <v>43646</v>
      </c>
      <c r="N261" s="27">
        <v>43646</v>
      </c>
      <c r="O261" s="51">
        <v>2019</v>
      </c>
      <c r="P261" s="27">
        <v>43830</v>
      </c>
      <c r="Q261" s="15">
        <v>2300000</v>
      </c>
      <c r="R261" s="15">
        <v>1600000</v>
      </c>
      <c r="S261" s="15" t="s">
        <v>678</v>
      </c>
      <c r="T261" s="15" t="s">
        <v>678</v>
      </c>
      <c r="U261" s="15">
        <v>2019</v>
      </c>
      <c r="V261" s="15">
        <v>219</v>
      </c>
      <c r="W261" s="15" t="s">
        <v>769</v>
      </c>
      <c r="X261" s="24">
        <v>900</v>
      </c>
      <c r="Y261" s="24">
        <v>150</v>
      </c>
      <c r="Z261" s="24">
        <v>187</v>
      </c>
      <c r="AA261" s="24">
        <v>182</v>
      </c>
      <c r="AB261" s="24">
        <v>268</v>
      </c>
      <c r="AC261" s="24">
        <v>268</v>
      </c>
    </row>
    <row r="262" spans="1:29" x14ac:dyDescent="0.25">
      <c r="A262" s="15" t="s">
        <v>207</v>
      </c>
      <c r="B262" s="15" t="s">
        <v>208</v>
      </c>
      <c r="C262" s="15" t="s">
        <v>483</v>
      </c>
      <c r="D262" s="15" t="s">
        <v>210</v>
      </c>
      <c r="E262" s="15" t="s">
        <v>194</v>
      </c>
      <c r="F262" s="15" t="s">
        <v>215</v>
      </c>
      <c r="G262" s="15" t="s">
        <v>390</v>
      </c>
      <c r="H262" s="15" t="s">
        <v>115</v>
      </c>
      <c r="I262" s="15" t="s">
        <v>216</v>
      </c>
      <c r="J262" s="15" t="s">
        <v>35</v>
      </c>
      <c r="K262" s="15" t="s">
        <v>96</v>
      </c>
      <c r="L262" s="15" t="s">
        <v>351</v>
      </c>
      <c r="M262" s="27">
        <v>43646</v>
      </c>
      <c r="N262" s="27">
        <v>43646</v>
      </c>
      <c r="O262" s="51">
        <v>2019</v>
      </c>
      <c r="P262" s="27">
        <v>43830</v>
      </c>
      <c r="Q262" s="15">
        <v>2300000</v>
      </c>
      <c r="R262" s="15">
        <v>1600000</v>
      </c>
      <c r="S262" s="15" t="s">
        <v>678</v>
      </c>
      <c r="T262" s="15" t="s">
        <v>678</v>
      </c>
      <c r="U262" s="15">
        <v>2019</v>
      </c>
      <c r="V262" s="15">
        <v>221</v>
      </c>
      <c r="W262" s="15" t="s">
        <v>769</v>
      </c>
      <c r="X262" s="24">
        <v>360</v>
      </c>
      <c r="Y262" s="24">
        <v>60</v>
      </c>
      <c r="Z262" s="24">
        <v>75</v>
      </c>
      <c r="AA262" s="24">
        <v>73</v>
      </c>
      <c r="AB262" s="24">
        <v>107</v>
      </c>
      <c r="AC262" s="24">
        <v>107</v>
      </c>
    </row>
    <row r="263" spans="1:29" x14ac:dyDescent="0.25">
      <c r="A263" s="15" t="s">
        <v>207</v>
      </c>
      <c r="B263" s="15" t="s">
        <v>208</v>
      </c>
      <c r="C263" s="15" t="s">
        <v>483</v>
      </c>
      <c r="D263" s="15" t="s">
        <v>210</v>
      </c>
      <c r="E263" s="15" t="s">
        <v>194</v>
      </c>
      <c r="F263" s="15" t="s">
        <v>215</v>
      </c>
      <c r="G263" s="15" t="s">
        <v>390</v>
      </c>
      <c r="H263" s="15" t="s">
        <v>179</v>
      </c>
      <c r="I263" s="15" t="s">
        <v>216</v>
      </c>
      <c r="J263" s="15" t="s">
        <v>135</v>
      </c>
      <c r="K263" s="15" t="s">
        <v>110</v>
      </c>
      <c r="L263" s="15" t="s">
        <v>351</v>
      </c>
      <c r="M263" s="27">
        <v>43830</v>
      </c>
      <c r="N263" s="27">
        <v>43830</v>
      </c>
      <c r="O263" s="51">
        <v>2019</v>
      </c>
      <c r="P263" s="27">
        <v>43830</v>
      </c>
      <c r="Q263" s="15">
        <v>2300000</v>
      </c>
      <c r="R263" s="15">
        <v>1600000</v>
      </c>
      <c r="S263" s="15" t="s">
        <v>678</v>
      </c>
      <c r="T263" s="15" t="s">
        <v>678</v>
      </c>
      <c r="U263" s="15">
        <v>2019</v>
      </c>
      <c r="V263" s="15">
        <v>233</v>
      </c>
      <c r="W263" s="15" t="s">
        <v>769</v>
      </c>
      <c r="X263" s="24">
        <v>660</v>
      </c>
      <c r="Y263" s="24">
        <v>110</v>
      </c>
      <c r="Z263" s="24">
        <v>137</v>
      </c>
      <c r="AA263" s="24">
        <v>133</v>
      </c>
      <c r="AB263" s="24">
        <v>197</v>
      </c>
      <c r="AC263" s="24">
        <v>197</v>
      </c>
    </row>
    <row r="264" spans="1:29" x14ac:dyDescent="0.25">
      <c r="A264" s="15" t="s">
        <v>207</v>
      </c>
      <c r="B264" s="15" t="s">
        <v>208</v>
      </c>
      <c r="C264" s="15" t="s">
        <v>483</v>
      </c>
      <c r="D264" s="15" t="s">
        <v>210</v>
      </c>
      <c r="E264" s="15" t="s">
        <v>194</v>
      </c>
      <c r="F264" s="15" t="s">
        <v>215</v>
      </c>
      <c r="G264" s="15" t="s">
        <v>390</v>
      </c>
      <c r="H264" s="15" t="s">
        <v>179</v>
      </c>
      <c r="I264" s="15" t="s">
        <v>216</v>
      </c>
      <c r="J264" s="15" t="s">
        <v>35</v>
      </c>
      <c r="K264" s="15" t="s">
        <v>137</v>
      </c>
      <c r="L264" s="15" t="s">
        <v>351</v>
      </c>
      <c r="M264" s="27">
        <v>43616</v>
      </c>
      <c r="N264" s="27">
        <v>43616</v>
      </c>
      <c r="O264" s="51">
        <v>2019</v>
      </c>
      <c r="P264" s="27">
        <v>43830</v>
      </c>
      <c r="Q264" s="15">
        <v>2300000</v>
      </c>
      <c r="R264" s="15">
        <v>1600000</v>
      </c>
      <c r="S264" s="15" t="s">
        <v>678</v>
      </c>
      <c r="T264" s="15" t="s">
        <v>678</v>
      </c>
      <c r="U264" s="15">
        <v>2019</v>
      </c>
      <c r="V264" s="15">
        <v>212</v>
      </c>
      <c r="W264" s="15" t="s">
        <v>769</v>
      </c>
      <c r="X264" s="24">
        <v>1304</v>
      </c>
      <c r="Y264" s="24">
        <v>200</v>
      </c>
      <c r="Z264" s="24">
        <v>271</v>
      </c>
      <c r="AA264" s="24">
        <v>263</v>
      </c>
      <c r="AB264" s="24">
        <v>389</v>
      </c>
      <c r="AC264" s="24">
        <v>389</v>
      </c>
    </row>
    <row r="265" spans="1:29" x14ac:dyDescent="0.25">
      <c r="A265" s="15" t="s">
        <v>207</v>
      </c>
      <c r="B265" s="15" t="s">
        <v>208</v>
      </c>
      <c r="C265" s="15" t="s">
        <v>483</v>
      </c>
      <c r="D265" s="15" t="s">
        <v>210</v>
      </c>
      <c r="E265" s="15" t="s">
        <v>194</v>
      </c>
      <c r="F265" s="15" t="s">
        <v>215</v>
      </c>
      <c r="G265" s="15" t="s">
        <v>390</v>
      </c>
      <c r="H265" s="15" t="s">
        <v>179</v>
      </c>
      <c r="I265" s="15" t="s">
        <v>216</v>
      </c>
      <c r="J265" s="15" t="s">
        <v>35</v>
      </c>
      <c r="K265" s="15" t="s">
        <v>137</v>
      </c>
      <c r="L265" s="15" t="s">
        <v>351</v>
      </c>
      <c r="M265" s="27">
        <v>43769</v>
      </c>
      <c r="N265" s="27">
        <v>43769</v>
      </c>
      <c r="O265" s="51">
        <v>2019</v>
      </c>
      <c r="P265" s="27">
        <v>43830</v>
      </c>
      <c r="Q265" s="15">
        <v>2300000</v>
      </c>
      <c r="R265" s="15">
        <v>1600000</v>
      </c>
      <c r="S265" s="15" t="s">
        <v>678</v>
      </c>
      <c r="T265" s="15" t="s">
        <v>678</v>
      </c>
      <c r="U265" s="15">
        <v>2019</v>
      </c>
      <c r="V265" s="15">
        <v>230</v>
      </c>
      <c r="W265" s="15" t="s">
        <v>769</v>
      </c>
      <c r="X265" s="24">
        <v>120</v>
      </c>
      <c r="Y265" s="24">
        <v>20</v>
      </c>
      <c r="Z265" s="24">
        <v>25</v>
      </c>
      <c r="AA265" s="24">
        <v>24</v>
      </c>
      <c r="AB265" s="24">
        <v>36</v>
      </c>
      <c r="AC265" s="24">
        <v>36</v>
      </c>
    </row>
    <row r="266" spans="1:29" x14ac:dyDescent="0.25">
      <c r="A266" s="15" t="s">
        <v>207</v>
      </c>
      <c r="B266" s="15" t="s">
        <v>208</v>
      </c>
      <c r="C266" s="15" t="s">
        <v>483</v>
      </c>
      <c r="D266" s="15" t="s">
        <v>210</v>
      </c>
      <c r="E266" s="15" t="s">
        <v>194</v>
      </c>
      <c r="F266" s="15" t="s">
        <v>215</v>
      </c>
      <c r="G266" s="15" t="s">
        <v>390</v>
      </c>
      <c r="H266" s="15" t="s">
        <v>179</v>
      </c>
      <c r="I266" s="15" t="s">
        <v>216</v>
      </c>
      <c r="J266" s="15" t="s">
        <v>35</v>
      </c>
      <c r="K266" s="15" t="s">
        <v>137</v>
      </c>
      <c r="L266" s="15" t="s">
        <v>351</v>
      </c>
      <c r="M266" s="27">
        <v>43769</v>
      </c>
      <c r="N266" s="27">
        <v>43830</v>
      </c>
      <c r="O266" s="51">
        <v>2019</v>
      </c>
      <c r="P266" s="27">
        <v>43830</v>
      </c>
      <c r="Q266" s="15">
        <v>2300000</v>
      </c>
      <c r="R266" s="15">
        <v>1600000</v>
      </c>
      <c r="S266" s="15" t="s">
        <v>678</v>
      </c>
      <c r="T266" s="15" t="s">
        <v>678</v>
      </c>
      <c r="U266" s="15">
        <v>2019</v>
      </c>
      <c r="V266" s="15">
        <v>228</v>
      </c>
      <c r="W266" s="15" t="s">
        <v>769</v>
      </c>
      <c r="X266" s="24">
        <v>84</v>
      </c>
      <c r="Y266" s="24">
        <v>14</v>
      </c>
      <c r="Z266" s="24">
        <v>17</v>
      </c>
      <c r="AA266" s="24">
        <v>17</v>
      </c>
      <c r="AB266" s="24">
        <v>25</v>
      </c>
      <c r="AC266" s="24">
        <v>25</v>
      </c>
    </row>
    <row r="267" spans="1:29" x14ac:dyDescent="0.25">
      <c r="A267" s="15" t="s">
        <v>207</v>
      </c>
      <c r="B267" s="15" t="s">
        <v>208</v>
      </c>
      <c r="C267" s="15" t="s">
        <v>483</v>
      </c>
      <c r="D267" s="15" t="s">
        <v>210</v>
      </c>
      <c r="E267" s="15" t="s">
        <v>351</v>
      </c>
      <c r="F267" s="15" t="s">
        <v>215</v>
      </c>
      <c r="G267" s="15" t="s">
        <v>391</v>
      </c>
      <c r="H267" s="15" t="s">
        <v>179</v>
      </c>
      <c r="I267" s="15" t="s">
        <v>216</v>
      </c>
      <c r="J267" s="15" t="s">
        <v>35</v>
      </c>
      <c r="K267" s="15" t="s">
        <v>137</v>
      </c>
      <c r="L267" s="15" t="s">
        <v>351</v>
      </c>
      <c r="M267" s="27">
        <v>43708</v>
      </c>
      <c r="N267" s="27">
        <v>43708</v>
      </c>
      <c r="O267" s="51">
        <v>2019</v>
      </c>
      <c r="P267" s="27">
        <v>43830</v>
      </c>
      <c r="Q267" s="15">
        <v>2300000</v>
      </c>
      <c r="R267" s="15">
        <v>1600000</v>
      </c>
      <c r="S267" s="15" t="s">
        <v>678</v>
      </c>
      <c r="T267" s="15" t="s">
        <v>678</v>
      </c>
      <c r="U267" s="15">
        <v>2019</v>
      </c>
      <c r="V267" s="15">
        <v>224</v>
      </c>
      <c r="W267" s="15" t="s">
        <v>769</v>
      </c>
      <c r="X267" s="24">
        <v>114</v>
      </c>
      <c r="Y267" s="24">
        <v>19</v>
      </c>
      <c r="Z267" s="24">
        <v>19</v>
      </c>
      <c r="AA267" s="24">
        <v>24</v>
      </c>
      <c r="AB267" s="24">
        <v>39</v>
      </c>
      <c r="AC267" s="24">
        <v>39</v>
      </c>
    </row>
    <row r="268" spans="1:29" x14ac:dyDescent="0.25">
      <c r="A268" s="15" t="s">
        <v>207</v>
      </c>
      <c r="B268" s="15" t="s">
        <v>208</v>
      </c>
      <c r="C268" s="15" t="s">
        <v>483</v>
      </c>
      <c r="D268" s="15" t="s">
        <v>210</v>
      </c>
      <c r="E268" s="15" t="s">
        <v>387</v>
      </c>
      <c r="F268" s="15" t="s">
        <v>215</v>
      </c>
      <c r="G268" s="15" t="s">
        <v>390</v>
      </c>
      <c r="H268" s="15" t="s">
        <v>179</v>
      </c>
      <c r="I268" s="15" t="s">
        <v>216</v>
      </c>
      <c r="J268" s="15" t="s">
        <v>35</v>
      </c>
      <c r="K268" s="15" t="s">
        <v>137</v>
      </c>
      <c r="L268" s="15" t="s">
        <v>351</v>
      </c>
      <c r="M268" s="27">
        <v>43708</v>
      </c>
      <c r="N268" s="27">
        <v>43708</v>
      </c>
      <c r="O268" s="51">
        <v>2019</v>
      </c>
      <c r="P268" s="27">
        <v>43830</v>
      </c>
      <c r="Q268" s="15">
        <v>2300000</v>
      </c>
      <c r="R268" s="15">
        <v>1600000</v>
      </c>
      <c r="S268" s="15" t="s">
        <v>678</v>
      </c>
      <c r="T268" s="15" t="s">
        <v>678</v>
      </c>
      <c r="U268" s="15">
        <v>2019</v>
      </c>
      <c r="V268" s="15">
        <v>222</v>
      </c>
      <c r="W268" s="15" t="s">
        <v>769</v>
      </c>
      <c r="X268" s="24">
        <v>2724</v>
      </c>
      <c r="Y268" s="24">
        <v>454</v>
      </c>
      <c r="Z268" s="24">
        <v>553</v>
      </c>
      <c r="AA268" s="24">
        <v>568</v>
      </c>
      <c r="AB268" s="24">
        <v>811</v>
      </c>
      <c r="AC268" s="24">
        <v>811</v>
      </c>
    </row>
    <row r="269" spans="1:29" x14ac:dyDescent="0.25">
      <c r="A269" s="15" t="s">
        <v>207</v>
      </c>
      <c r="B269" s="15" t="s">
        <v>208</v>
      </c>
      <c r="C269" s="15" t="s">
        <v>483</v>
      </c>
      <c r="D269" s="15" t="s">
        <v>210</v>
      </c>
      <c r="E269" s="15" t="s">
        <v>447</v>
      </c>
      <c r="F269" s="15" t="s">
        <v>215</v>
      </c>
      <c r="G269" s="15" t="s">
        <v>394</v>
      </c>
      <c r="H269" s="15" t="s">
        <v>115</v>
      </c>
      <c r="I269" s="15" t="s">
        <v>216</v>
      </c>
      <c r="J269" s="15" t="s">
        <v>34</v>
      </c>
      <c r="K269" s="15" t="s">
        <v>141</v>
      </c>
      <c r="L269" s="15" t="s">
        <v>351</v>
      </c>
      <c r="M269" s="27">
        <v>43738</v>
      </c>
      <c r="N269" s="27">
        <v>43738</v>
      </c>
      <c r="O269" s="51">
        <v>2019</v>
      </c>
      <c r="P269" s="27">
        <v>43830</v>
      </c>
      <c r="Q269" s="15">
        <v>2300000</v>
      </c>
      <c r="R269" s="15">
        <v>1600000</v>
      </c>
      <c r="S269" s="15" t="s">
        <v>678</v>
      </c>
      <c r="T269" s="15" t="s">
        <v>678</v>
      </c>
      <c r="U269" s="15">
        <v>2019</v>
      </c>
      <c r="V269" s="15">
        <v>225</v>
      </c>
      <c r="W269" s="15" t="s">
        <v>769</v>
      </c>
      <c r="X269" s="24">
        <v>9240</v>
      </c>
      <c r="Y269" s="24">
        <v>1540</v>
      </c>
      <c r="Z269" s="24">
        <v>1923</v>
      </c>
      <c r="AA269" s="24">
        <v>1864</v>
      </c>
      <c r="AB269" s="24">
        <v>2755</v>
      </c>
      <c r="AC269" s="24">
        <v>2755</v>
      </c>
    </row>
    <row r="270" spans="1:29" x14ac:dyDescent="0.25">
      <c r="A270" s="15" t="s">
        <v>207</v>
      </c>
      <c r="B270" s="15" t="s">
        <v>208</v>
      </c>
      <c r="C270" s="15" t="s">
        <v>488</v>
      </c>
      <c r="D270" s="15" t="s">
        <v>210</v>
      </c>
      <c r="E270" s="15" t="s">
        <v>197</v>
      </c>
      <c r="F270" s="15" t="s">
        <v>215</v>
      </c>
      <c r="G270" s="15" t="s">
        <v>393</v>
      </c>
      <c r="H270" s="15" t="s">
        <v>179</v>
      </c>
      <c r="I270" s="15" t="s">
        <v>216</v>
      </c>
      <c r="J270" s="15" t="s">
        <v>59</v>
      </c>
      <c r="K270" s="15" t="s">
        <v>149</v>
      </c>
      <c r="L270" s="15" t="s">
        <v>351</v>
      </c>
      <c r="M270" s="27">
        <v>43465</v>
      </c>
      <c r="N270" s="27">
        <v>43524</v>
      </c>
      <c r="O270" s="51">
        <v>2019</v>
      </c>
      <c r="P270" s="27">
        <v>43830</v>
      </c>
      <c r="Q270" s="15">
        <v>2300000</v>
      </c>
      <c r="R270" s="15">
        <v>1600000</v>
      </c>
      <c r="S270" s="15" t="s">
        <v>678</v>
      </c>
      <c r="T270" s="15" t="s">
        <v>678</v>
      </c>
      <c r="U270" s="15">
        <v>2019</v>
      </c>
      <c r="V270" s="15">
        <v>210</v>
      </c>
      <c r="W270" s="15" t="s">
        <v>768</v>
      </c>
      <c r="X270" s="24">
        <v>300</v>
      </c>
      <c r="Y270" s="24">
        <v>50</v>
      </c>
      <c r="Z270" s="24">
        <v>51</v>
      </c>
      <c r="AA270" s="24">
        <v>53</v>
      </c>
      <c r="AB270" s="24">
        <v>110</v>
      </c>
      <c r="AC270" s="24">
        <v>110</v>
      </c>
    </row>
    <row r="271" spans="1:29" x14ac:dyDescent="0.25">
      <c r="A271" s="15" t="s">
        <v>207</v>
      </c>
      <c r="B271" s="15" t="s">
        <v>344</v>
      </c>
      <c r="C271" s="15" t="s">
        <v>485</v>
      </c>
      <c r="D271" s="15" t="s">
        <v>210</v>
      </c>
      <c r="E271" s="15" t="s">
        <v>386</v>
      </c>
      <c r="F271" s="15" t="s">
        <v>215</v>
      </c>
      <c r="G271" s="15" t="s">
        <v>390</v>
      </c>
      <c r="H271" s="15" t="s">
        <v>179</v>
      </c>
      <c r="I271" s="15" t="s">
        <v>216</v>
      </c>
      <c r="J271" s="15" t="s">
        <v>89</v>
      </c>
      <c r="K271" s="15" t="s">
        <v>67</v>
      </c>
      <c r="L271" s="15" t="s">
        <v>351</v>
      </c>
      <c r="M271" s="27">
        <v>43799</v>
      </c>
      <c r="N271" s="27">
        <v>43861</v>
      </c>
      <c r="O271" s="51">
        <v>2020</v>
      </c>
      <c r="P271" s="27">
        <v>43830</v>
      </c>
      <c r="Q271" s="15">
        <v>2200000</v>
      </c>
      <c r="R271" s="15">
        <v>1400000</v>
      </c>
      <c r="S271" s="15" t="s">
        <v>678</v>
      </c>
      <c r="T271" s="15" t="s">
        <v>678</v>
      </c>
      <c r="U271" s="15">
        <v>2020</v>
      </c>
      <c r="V271" s="15">
        <v>463</v>
      </c>
      <c r="W271" s="15" t="s">
        <v>768</v>
      </c>
      <c r="X271" s="24">
        <v>15000</v>
      </c>
      <c r="Y271" s="24">
        <v>2500</v>
      </c>
      <c r="Z271" s="24">
        <v>2251</v>
      </c>
      <c r="AA271" s="24">
        <v>2240</v>
      </c>
      <c r="AB271" s="24">
        <v>5268</v>
      </c>
      <c r="AC271" s="24">
        <v>5268</v>
      </c>
    </row>
    <row r="272" spans="1:29" x14ac:dyDescent="0.25">
      <c r="A272" s="15" t="s">
        <v>207</v>
      </c>
      <c r="B272" s="15" t="s">
        <v>344</v>
      </c>
      <c r="C272" s="15" t="s">
        <v>483</v>
      </c>
      <c r="D272" s="15" t="s">
        <v>351</v>
      </c>
      <c r="E272" s="15" t="s">
        <v>194</v>
      </c>
      <c r="F272" s="15" t="s">
        <v>295</v>
      </c>
      <c r="G272" s="15" t="s">
        <v>390</v>
      </c>
      <c r="H272" s="15" t="s">
        <v>180</v>
      </c>
      <c r="I272" s="15" t="s">
        <v>216</v>
      </c>
      <c r="J272" s="15" t="s">
        <v>83</v>
      </c>
      <c r="K272" s="15" t="s">
        <v>84</v>
      </c>
      <c r="L272" s="15" t="s">
        <v>351</v>
      </c>
      <c r="M272" s="27">
        <v>43982</v>
      </c>
      <c r="N272" s="27">
        <v>44043</v>
      </c>
      <c r="O272" s="51">
        <v>2020</v>
      </c>
      <c r="P272" s="27">
        <v>43830</v>
      </c>
      <c r="Q272" s="15">
        <v>2200000</v>
      </c>
      <c r="R272" s="15">
        <v>1400000</v>
      </c>
      <c r="S272" s="15" t="s">
        <v>678</v>
      </c>
      <c r="T272" s="15" t="s">
        <v>678</v>
      </c>
      <c r="U272" s="15">
        <v>2020</v>
      </c>
      <c r="V272" s="15">
        <v>463</v>
      </c>
      <c r="W272" s="15" t="s">
        <v>769</v>
      </c>
      <c r="X272" s="24">
        <v>3000</v>
      </c>
      <c r="Y272" s="24">
        <v>500</v>
      </c>
      <c r="Z272" s="24">
        <v>552</v>
      </c>
      <c r="AA272" s="24">
        <v>488</v>
      </c>
      <c r="AB272" s="24">
        <v>1040</v>
      </c>
      <c r="AC272" s="24">
        <v>1040</v>
      </c>
    </row>
    <row r="273" spans="1:29" x14ac:dyDescent="0.25">
      <c r="A273" s="15" t="s">
        <v>207</v>
      </c>
      <c r="B273" s="15" t="s">
        <v>344</v>
      </c>
      <c r="C273" s="15" t="s">
        <v>483</v>
      </c>
      <c r="D273" s="15" t="s">
        <v>210</v>
      </c>
      <c r="E273" s="15" t="s">
        <v>386</v>
      </c>
      <c r="F273" s="15" t="s">
        <v>215</v>
      </c>
      <c r="G273" s="15" t="s">
        <v>390</v>
      </c>
      <c r="H273" s="15" t="s">
        <v>179</v>
      </c>
      <c r="I273" s="15" t="s">
        <v>216</v>
      </c>
      <c r="J273" s="15" t="s">
        <v>83</v>
      </c>
      <c r="K273" s="15" t="s">
        <v>84</v>
      </c>
      <c r="L273" s="15" t="s">
        <v>351</v>
      </c>
      <c r="M273" s="27">
        <v>43799</v>
      </c>
      <c r="N273" s="27">
        <v>43861</v>
      </c>
      <c r="O273" s="51">
        <v>2020</v>
      </c>
      <c r="P273" s="27">
        <v>43830</v>
      </c>
      <c r="Q273" s="15">
        <v>2200000</v>
      </c>
      <c r="R273" s="15">
        <v>1400000</v>
      </c>
      <c r="S273" s="15" t="s">
        <v>678</v>
      </c>
      <c r="T273" s="15" t="s">
        <v>678</v>
      </c>
      <c r="U273" s="15">
        <v>2020</v>
      </c>
      <c r="V273" s="15">
        <v>463</v>
      </c>
      <c r="W273" s="15" t="s">
        <v>769</v>
      </c>
      <c r="X273" s="24">
        <v>2040</v>
      </c>
      <c r="Y273" s="24">
        <v>340</v>
      </c>
      <c r="Z273" s="24">
        <v>331</v>
      </c>
      <c r="AA273" s="24">
        <v>303</v>
      </c>
      <c r="AB273" s="24">
        <v>733</v>
      </c>
      <c r="AC273" s="24">
        <v>733</v>
      </c>
    </row>
    <row r="274" spans="1:29" x14ac:dyDescent="0.25">
      <c r="A274" s="15" t="s">
        <v>207</v>
      </c>
      <c r="B274" s="15" t="s">
        <v>344</v>
      </c>
      <c r="C274" s="15" t="s">
        <v>483</v>
      </c>
      <c r="D274" s="15" t="s">
        <v>210</v>
      </c>
      <c r="E274" s="15" t="s">
        <v>386</v>
      </c>
      <c r="F274" s="15" t="s">
        <v>215</v>
      </c>
      <c r="G274" s="15" t="s">
        <v>390</v>
      </c>
      <c r="H274" s="15" t="s">
        <v>179</v>
      </c>
      <c r="I274" s="15" t="s">
        <v>216</v>
      </c>
      <c r="J274" s="15" t="s">
        <v>89</v>
      </c>
      <c r="K274" s="15" t="s">
        <v>67</v>
      </c>
      <c r="L274" s="15" t="s">
        <v>351</v>
      </c>
      <c r="M274" s="27">
        <v>43799</v>
      </c>
      <c r="N274" s="27">
        <v>43861</v>
      </c>
      <c r="O274" s="51">
        <v>2020</v>
      </c>
      <c r="P274" s="27">
        <v>43830</v>
      </c>
      <c r="Q274" s="15">
        <v>2200000</v>
      </c>
      <c r="R274" s="15">
        <v>1400000</v>
      </c>
      <c r="S274" s="15" t="s">
        <v>678</v>
      </c>
      <c r="T274" s="15" t="s">
        <v>678</v>
      </c>
      <c r="U274" s="15">
        <v>2020</v>
      </c>
      <c r="V274" s="15">
        <v>463</v>
      </c>
      <c r="W274" s="15" t="s">
        <v>769</v>
      </c>
      <c r="X274" s="24">
        <v>21000</v>
      </c>
      <c r="Y274" s="24">
        <v>3500</v>
      </c>
      <c r="Z274" s="24">
        <v>3151</v>
      </c>
      <c r="AA274" s="24">
        <v>3136</v>
      </c>
      <c r="AB274" s="24">
        <v>7375</v>
      </c>
      <c r="AC274" s="24">
        <v>7375</v>
      </c>
    </row>
    <row r="275" spans="1:29" x14ac:dyDescent="0.25">
      <c r="A275" s="15" t="s">
        <v>207</v>
      </c>
      <c r="B275" s="15" t="s">
        <v>344</v>
      </c>
      <c r="C275" s="15" t="s">
        <v>483</v>
      </c>
      <c r="D275" s="15" t="s">
        <v>210</v>
      </c>
      <c r="E275" s="15" t="s">
        <v>194</v>
      </c>
      <c r="F275" s="15" t="s">
        <v>215</v>
      </c>
      <c r="G275" s="15" t="s">
        <v>390</v>
      </c>
      <c r="H275" s="15" t="s">
        <v>179</v>
      </c>
      <c r="I275" s="15" t="s">
        <v>216</v>
      </c>
      <c r="J275" s="15" t="s">
        <v>83</v>
      </c>
      <c r="K275" s="15" t="s">
        <v>84</v>
      </c>
      <c r="L275" s="15" t="s">
        <v>351</v>
      </c>
      <c r="M275" s="27">
        <v>43799</v>
      </c>
      <c r="N275" s="27">
        <v>43861</v>
      </c>
      <c r="O275" s="51">
        <v>2020</v>
      </c>
      <c r="P275" s="27">
        <v>43830</v>
      </c>
      <c r="Q275" s="15">
        <v>2200000</v>
      </c>
      <c r="R275" s="15">
        <v>1400000</v>
      </c>
      <c r="S275" s="15" t="s">
        <v>678</v>
      </c>
      <c r="T275" s="15" t="s">
        <v>678</v>
      </c>
      <c r="U275" s="15">
        <v>2020</v>
      </c>
      <c r="V275" s="15">
        <v>463</v>
      </c>
      <c r="W275" s="15" t="s">
        <v>769</v>
      </c>
      <c r="X275" s="24">
        <v>1800</v>
      </c>
      <c r="Y275" s="24">
        <v>300</v>
      </c>
      <c r="Z275" s="24">
        <v>292</v>
      </c>
      <c r="AA275" s="24">
        <v>268</v>
      </c>
      <c r="AB275" s="24">
        <v>647</v>
      </c>
      <c r="AC275" s="24">
        <v>647</v>
      </c>
    </row>
    <row r="276" spans="1:29" x14ac:dyDescent="0.25">
      <c r="A276" s="15" t="s">
        <v>207</v>
      </c>
      <c r="B276" s="15" t="s">
        <v>256</v>
      </c>
      <c r="C276" s="15" t="s">
        <v>486</v>
      </c>
      <c r="D276" s="15" t="s">
        <v>210</v>
      </c>
      <c r="E276" s="15" t="s">
        <v>194</v>
      </c>
      <c r="F276" s="15" t="s">
        <v>215</v>
      </c>
      <c r="G276" s="15" t="s">
        <v>390</v>
      </c>
      <c r="H276" s="15" t="s">
        <v>115</v>
      </c>
      <c r="I276" s="15" t="s">
        <v>216</v>
      </c>
      <c r="J276" s="15" t="s">
        <v>85</v>
      </c>
      <c r="K276" s="15" t="s">
        <v>86</v>
      </c>
      <c r="L276" s="15" t="s">
        <v>785</v>
      </c>
      <c r="M276" s="27">
        <v>43799</v>
      </c>
      <c r="N276" s="27">
        <v>43861</v>
      </c>
      <c r="O276" s="51">
        <v>2020</v>
      </c>
      <c r="P276" s="27">
        <v>43830</v>
      </c>
      <c r="Q276" s="15">
        <v>2200000</v>
      </c>
      <c r="R276" s="15">
        <v>1400000</v>
      </c>
      <c r="S276" s="15" t="s">
        <v>204</v>
      </c>
      <c r="T276" s="15" t="s">
        <v>204</v>
      </c>
      <c r="U276" s="15">
        <v>2020</v>
      </c>
      <c r="V276" s="15">
        <v>463</v>
      </c>
      <c r="W276" s="15" t="s">
        <v>769</v>
      </c>
      <c r="X276" s="24">
        <v>3000</v>
      </c>
      <c r="Y276" s="24">
        <v>500</v>
      </c>
      <c r="Z276" s="24">
        <v>548</v>
      </c>
      <c r="AA276" s="24">
        <v>452</v>
      </c>
      <c r="AB276" s="24">
        <v>1096</v>
      </c>
      <c r="AC276" s="24">
        <v>1096</v>
      </c>
    </row>
    <row r="277" spans="1:29" x14ac:dyDescent="0.25">
      <c r="A277" s="15" t="s">
        <v>207</v>
      </c>
      <c r="B277" s="15" t="s">
        <v>256</v>
      </c>
      <c r="C277" s="15" t="s">
        <v>486</v>
      </c>
      <c r="D277" s="15" t="s">
        <v>210</v>
      </c>
      <c r="E277" s="15" t="s">
        <v>194</v>
      </c>
      <c r="F277" s="15" t="s">
        <v>215</v>
      </c>
      <c r="G277" s="15" t="s">
        <v>390</v>
      </c>
      <c r="H277" s="15" t="s">
        <v>115</v>
      </c>
      <c r="I277" s="15" t="s">
        <v>216</v>
      </c>
      <c r="J277" s="15" t="s">
        <v>85</v>
      </c>
      <c r="K277" s="15" t="s">
        <v>86</v>
      </c>
      <c r="L277" s="15" t="s">
        <v>787</v>
      </c>
      <c r="M277" s="27">
        <v>43799</v>
      </c>
      <c r="N277" s="27">
        <v>43861</v>
      </c>
      <c r="O277" s="51">
        <v>2020</v>
      </c>
      <c r="P277" s="27">
        <v>43830</v>
      </c>
      <c r="Q277" s="15">
        <v>2200000</v>
      </c>
      <c r="R277" s="15">
        <v>1400000</v>
      </c>
      <c r="S277" s="15" t="s">
        <v>204</v>
      </c>
      <c r="T277" s="15" t="s">
        <v>204</v>
      </c>
      <c r="U277" s="15">
        <v>2020</v>
      </c>
      <c r="V277" s="15">
        <v>463</v>
      </c>
      <c r="W277" s="15" t="s">
        <v>769</v>
      </c>
      <c r="X277" s="24">
        <v>3000</v>
      </c>
      <c r="Y277" s="24">
        <v>500</v>
      </c>
      <c r="Z277" s="24">
        <v>548</v>
      </c>
      <c r="AA277" s="24">
        <v>452</v>
      </c>
      <c r="AB277" s="24">
        <v>1096</v>
      </c>
      <c r="AC277" s="24">
        <v>1096</v>
      </c>
    </row>
    <row r="278" spans="1:29" x14ac:dyDescent="0.25">
      <c r="A278" s="15" t="s">
        <v>207</v>
      </c>
      <c r="B278" s="15" t="s">
        <v>263</v>
      </c>
      <c r="C278" s="15" t="s">
        <v>483</v>
      </c>
      <c r="D278" s="15" t="s">
        <v>210</v>
      </c>
      <c r="E278" s="15" t="s">
        <v>195</v>
      </c>
      <c r="F278" s="15" t="s">
        <v>215</v>
      </c>
      <c r="G278" s="15" t="s">
        <v>390</v>
      </c>
      <c r="H278" s="15" t="s">
        <v>180</v>
      </c>
      <c r="I278" s="15" t="s">
        <v>216</v>
      </c>
      <c r="J278" s="15" t="s">
        <v>138</v>
      </c>
      <c r="K278" s="15" t="s">
        <v>95</v>
      </c>
      <c r="L278" s="15" t="s">
        <v>351</v>
      </c>
      <c r="M278" s="27">
        <v>43496</v>
      </c>
      <c r="N278" s="27">
        <v>43496</v>
      </c>
      <c r="O278" s="51">
        <v>2019</v>
      </c>
      <c r="P278" s="27">
        <v>43830</v>
      </c>
      <c r="Q278" s="15">
        <v>2300000</v>
      </c>
      <c r="R278" s="15">
        <v>1600000</v>
      </c>
      <c r="S278" s="15" t="s">
        <v>678</v>
      </c>
      <c r="T278" s="15" t="s">
        <v>678</v>
      </c>
      <c r="U278" s="15">
        <v>2019</v>
      </c>
      <c r="V278" s="15">
        <v>291</v>
      </c>
      <c r="W278" s="15" t="s">
        <v>769</v>
      </c>
      <c r="X278" s="24">
        <v>1344</v>
      </c>
      <c r="Y278" s="24">
        <v>224</v>
      </c>
      <c r="Z278" s="24">
        <v>345</v>
      </c>
      <c r="AA278" s="24">
        <v>409</v>
      </c>
      <c r="AB278" s="24">
        <v>356</v>
      </c>
      <c r="AC278" s="24">
        <v>356</v>
      </c>
    </row>
    <row r="279" spans="1:29" x14ac:dyDescent="0.25">
      <c r="A279" s="15" t="s">
        <v>207</v>
      </c>
      <c r="B279" s="15" t="s">
        <v>284</v>
      </c>
      <c r="C279" s="15" t="s">
        <v>483</v>
      </c>
      <c r="D279" s="15" t="s">
        <v>351</v>
      </c>
      <c r="E279" s="15" t="s">
        <v>194</v>
      </c>
      <c r="F279" s="15" t="s">
        <v>215</v>
      </c>
      <c r="G279" s="15" t="s">
        <v>390</v>
      </c>
      <c r="H279" s="15" t="s">
        <v>180</v>
      </c>
      <c r="I279" s="15" t="s">
        <v>216</v>
      </c>
      <c r="J279" s="15" t="s">
        <v>57</v>
      </c>
      <c r="K279" s="15" t="s">
        <v>127</v>
      </c>
      <c r="L279" s="15" t="s">
        <v>351</v>
      </c>
      <c r="M279" s="27">
        <v>43921</v>
      </c>
      <c r="N279" s="27">
        <v>43951</v>
      </c>
      <c r="O279" s="51">
        <v>2020</v>
      </c>
      <c r="P279" s="27">
        <v>43830</v>
      </c>
      <c r="Q279" s="15">
        <v>2200000</v>
      </c>
      <c r="R279" s="15">
        <v>1400000</v>
      </c>
      <c r="S279" s="15" t="s">
        <v>678</v>
      </c>
      <c r="T279" s="15" t="s">
        <v>678</v>
      </c>
      <c r="U279" s="15">
        <v>2020</v>
      </c>
      <c r="V279" s="15">
        <v>463</v>
      </c>
      <c r="W279" s="15" t="s">
        <v>769</v>
      </c>
      <c r="X279" s="24">
        <v>6000</v>
      </c>
      <c r="Y279" s="24">
        <v>1000</v>
      </c>
      <c r="Z279" s="24">
        <v>1300</v>
      </c>
      <c r="AA279" s="24">
        <v>3200</v>
      </c>
      <c r="AB279" s="24">
        <v>500</v>
      </c>
      <c r="AC279" s="24">
        <v>500</v>
      </c>
    </row>
    <row r="280" spans="1:29" x14ac:dyDescent="0.25">
      <c r="A280" s="15" t="s">
        <v>207</v>
      </c>
      <c r="B280" s="15" t="s">
        <v>284</v>
      </c>
      <c r="C280" s="15" t="s">
        <v>488</v>
      </c>
      <c r="D280" s="15" t="s">
        <v>340</v>
      </c>
      <c r="E280" s="15" t="s">
        <v>200</v>
      </c>
      <c r="F280" s="15" t="s">
        <v>215</v>
      </c>
      <c r="G280" s="15" t="s">
        <v>390</v>
      </c>
      <c r="H280" s="15" t="s">
        <v>179</v>
      </c>
      <c r="I280" s="15" t="s">
        <v>216</v>
      </c>
      <c r="J280" s="15" t="s">
        <v>117</v>
      </c>
      <c r="K280" s="15" t="s">
        <v>118</v>
      </c>
      <c r="L280" s="15" t="s">
        <v>351</v>
      </c>
      <c r="M280" s="27">
        <v>43496</v>
      </c>
      <c r="N280" s="27">
        <v>43799</v>
      </c>
      <c r="O280" s="51">
        <v>2019</v>
      </c>
      <c r="P280" s="27">
        <v>43830</v>
      </c>
      <c r="Q280" s="15">
        <v>2300000</v>
      </c>
      <c r="R280" s="15">
        <v>1600000</v>
      </c>
      <c r="S280" s="15" t="s">
        <v>678</v>
      </c>
      <c r="T280" s="15" t="s">
        <v>678</v>
      </c>
      <c r="U280" s="15">
        <v>2019</v>
      </c>
      <c r="V280" s="15">
        <v>371</v>
      </c>
      <c r="W280" s="15" t="s">
        <v>768</v>
      </c>
      <c r="X280" s="24">
        <v>600</v>
      </c>
      <c r="Y280" s="24">
        <v>100</v>
      </c>
      <c r="Z280" s="24">
        <v>125</v>
      </c>
      <c r="AA280" s="24">
        <v>121</v>
      </c>
      <c r="AB280" s="24">
        <v>179</v>
      </c>
      <c r="AC280" s="24">
        <v>179</v>
      </c>
    </row>
    <row r="281" spans="1:29" x14ac:dyDescent="0.25">
      <c r="A281" s="15" t="s">
        <v>207</v>
      </c>
      <c r="B281" s="15" t="s">
        <v>310</v>
      </c>
      <c r="C281" s="15" t="s">
        <v>485</v>
      </c>
      <c r="D281" s="15" t="s">
        <v>210</v>
      </c>
      <c r="E281" s="15" t="s">
        <v>386</v>
      </c>
      <c r="F281" s="15" t="s">
        <v>215</v>
      </c>
      <c r="G281" s="15" t="s">
        <v>390</v>
      </c>
      <c r="H281" s="15" t="s">
        <v>179</v>
      </c>
      <c r="I281" s="15" t="s">
        <v>469</v>
      </c>
      <c r="J281" s="15" t="s">
        <v>123</v>
      </c>
      <c r="K281" s="15" t="s">
        <v>133</v>
      </c>
      <c r="L281" s="15" t="s">
        <v>351</v>
      </c>
      <c r="M281" s="27">
        <v>43496</v>
      </c>
      <c r="N281" s="27">
        <v>43799</v>
      </c>
      <c r="O281" s="51">
        <v>2019</v>
      </c>
      <c r="P281" s="27">
        <v>43830</v>
      </c>
      <c r="Q281" s="15">
        <v>2300000</v>
      </c>
      <c r="R281" s="15">
        <v>1600000</v>
      </c>
      <c r="S281" s="15" t="s">
        <v>678</v>
      </c>
      <c r="T281" s="15" t="s">
        <v>678</v>
      </c>
      <c r="U281" s="15">
        <v>2019</v>
      </c>
      <c r="V281" s="15">
        <v>413</v>
      </c>
      <c r="W281" s="15" t="s">
        <v>768</v>
      </c>
      <c r="X281" s="24">
        <v>9000</v>
      </c>
      <c r="Y281" s="24">
        <v>1500</v>
      </c>
      <c r="Z281" s="24">
        <v>1873</v>
      </c>
      <c r="AA281" s="24">
        <v>1815</v>
      </c>
      <c r="AB281" s="24">
        <v>2684</v>
      </c>
      <c r="AC281" s="24">
        <v>2684</v>
      </c>
    </row>
    <row r="282" spans="1:29" x14ac:dyDescent="0.25">
      <c r="A282" s="15" t="s">
        <v>207</v>
      </c>
      <c r="B282" s="15" t="s">
        <v>310</v>
      </c>
      <c r="C282" s="15" t="s">
        <v>483</v>
      </c>
      <c r="D282" s="15" t="s">
        <v>210</v>
      </c>
      <c r="E282" s="15" t="s">
        <v>386</v>
      </c>
      <c r="F282" s="15" t="s">
        <v>215</v>
      </c>
      <c r="G282" s="15" t="s">
        <v>390</v>
      </c>
      <c r="H282" s="15" t="s">
        <v>179</v>
      </c>
      <c r="I282" s="15" t="s">
        <v>216</v>
      </c>
      <c r="J282" s="15" t="s">
        <v>123</v>
      </c>
      <c r="K282" s="15" t="s">
        <v>133</v>
      </c>
      <c r="L282" s="15" t="s">
        <v>351</v>
      </c>
      <c r="M282" s="27">
        <v>43496</v>
      </c>
      <c r="N282" s="27">
        <v>43799</v>
      </c>
      <c r="O282" s="51">
        <v>2019</v>
      </c>
      <c r="P282" s="27">
        <v>43830</v>
      </c>
      <c r="Q282" s="15">
        <v>2300000</v>
      </c>
      <c r="R282" s="15">
        <v>1600000</v>
      </c>
      <c r="S282" s="15" t="s">
        <v>678</v>
      </c>
      <c r="T282" s="15" t="s">
        <v>678</v>
      </c>
      <c r="U282" s="15">
        <v>2019</v>
      </c>
      <c r="V282" s="15">
        <v>412</v>
      </c>
      <c r="W282" s="15" t="s">
        <v>769</v>
      </c>
      <c r="X282" s="24">
        <v>20886</v>
      </c>
      <c r="Y282" s="24">
        <v>3481</v>
      </c>
      <c r="Z282" s="24">
        <v>4347</v>
      </c>
      <c r="AA282" s="24">
        <v>4213</v>
      </c>
      <c r="AB282" s="24">
        <v>6228</v>
      </c>
      <c r="AC282" s="24">
        <v>6228</v>
      </c>
    </row>
    <row r="283" spans="1:29" x14ac:dyDescent="0.25">
      <c r="A283" s="15" t="s">
        <v>207</v>
      </c>
      <c r="B283" s="15" t="s">
        <v>310</v>
      </c>
      <c r="C283" s="15" t="s">
        <v>484</v>
      </c>
      <c r="D283" s="15" t="s">
        <v>210</v>
      </c>
      <c r="E283" s="15" t="s">
        <v>387</v>
      </c>
      <c r="F283" s="15" t="s">
        <v>215</v>
      </c>
      <c r="G283" s="15" t="s">
        <v>390</v>
      </c>
      <c r="H283" s="15" t="s">
        <v>179</v>
      </c>
      <c r="I283" s="15" t="s">
        <v>216</v>
      </c>
      <c r="J283" s="15" t="s">
        <v>35</v>
      </c>
      <c r="K283" s="15" t="s">
        <v>134</v>
      </c>
      <c r="L283" s="15" t="s">
        <v>351</v>
      </c>
      <c r="M283" s="27">
        <v>43830</v>
      </c>
      <c r="N283" s="27">
        <v>43830</v>
      </c>
      <c r="O283" s="51">
        <v>2019</v>
      </c>
      <c r="P283" s="27">
        <v>43830</v>
      </c>
      <c r="Q283" s="15">
        <v>2300000</v>
      </c>
      <c r="R283" s="15">
        <v>1600000</v>
      </c>
      <c r="S283" s="15" t="s">
        <v>678</v>
      </c>
      <c r="T283" s="15" t="s">
        <v>678</v>
      </c>
      <c r="U283" s="15">
        <v>2019</v>
      </c>
      <c r="V283" s="15">
        <v>415</v>
      </c>
      <c r="W283" s="15" t="s">
        <v>768</v>
      </c>
      <c r="X283" s="24">
        <v>912</v>
      </c>
      <c r="Y283" s="24">
        <v>152</v>
      </c>
      <c r="Z283" s="24">
        <v>190</v>
      </c>
      <c r="AA283" s="24">
        <v>184</v>
      </c>
      <c r="AB283" s="24">
        <v>272</v>
      </c>
      <c r="AC283" s="24">
        <v>272</v>
      </c>
    </row>
    <row r="284" spans="1:29" x14ac:dyDescent="0.25">
      <c r="A284" s="15" t="s">
        <v>207</v>
      </c>
      <c r="B284" s="15" t="s">
        <v>310</v>
      </c>
      <c r="C284" s="15" t="s">
        <v>484</v>
      </c>
      <c r="D284" s="15" t="s">
        <v>207</v>
      </c>
      <c r="E284" s="15" t="s">
        <v>387</v>
      </c>
      <c r="F284" s="15" t="s">
        <v>295</v>
      </c>
      <c r="G284" s="15" t="s">
        <v>390</v>
      </c>
      <c r="H284" s="15" t="s">
        <v>179</v>
      </c>
      <c r="I284" s="15" t="s">
        <v>216</v>
      </c>
      <c r="J284" s="15" t="s">
        <v>35</v>
      </c>
      <c r="K284" s="15" t="s">
        <v>134</v>
      </c>
      <c r="L284" s="15" t="s">
        <v>351</v>
      </c>
      <c r="M284" s="27">
        <v>43861</v>
      </c>
      <c r="N284" s="27">
        <v>44196</v>
      </c>
      <c r="O284" s="51">
        <v>2020</v>
      </c>
      <c r="P284" s="27">
        <v>43830</v>
      </c>
      <c r="Q284" s="15">
        <v>2200000</v>
      </c>
      <c r="R284" s="15">
        <v>1400000</v>
      </c>
      <c r="S284" s="15" t="s">
        <v>204</v>
      </c>
      <c r="T284" s="15" t="s">
        <v>204</v>
      </c>
      <c r="U284" s="15">
        <v>2020</v>
      </c>
      <c r="V284" s="15">
        <v>463</v>
      </c>
      <c r="W284" s="15" t="s">
        <v>768</v>
      </c>
      <c r="X284" s="24">
        <v>2016</v>
      </c>
      <c r="Y284" s="24">
        <v>336</v>
      </c>
      <c r="Z284" s="24">
        <v>426</v>
      </c>
      <c r="AA284" s="24">
        <v>415</v>
      </c>
      <c r="AB284" s="24">
        <v>595</v>
      </c>
      <c r="AC284" s="24">
        <v>595</v>
      </c>
    </row>
    <row r="285" spans="1:29" x14ac:dyDescent="0.25">
      <c r="A285" s="15" t="s">
        <v>207</v>
      </c>
      <c r="B285" s="15" t="s">
        <v>310</v>
      </c>
      <c r="C285" s="15" t="s">
        <v>919</v>
      </c>
      <c r="D285" s="15" t="s">
        <v>351</v>
      </c>
      <c r="E285" s="15" t="s">
        <v>387</v>
      </c>
      <c r="F285" s="15" t="s">
        <v>215</v>
      </c>
      <c r="G285" s="15" t="s">
        <v>393</v>
      </c>
      <c r="H285" s="15" t="s">
        <v>179</v>
      </c>
      <c r="I285" s="15" t="s">
        <v>216</v>
      </c>
      <c r="J285" s="15" t="s">
        <v>123</v>
      </c>
      <c r="K285" s="15" t="s">
        <v>133</v>
      </c>
      <c r="L285" s="15" t="s">
        <v>351</v>
      </c>
      <c r="M285" s="27">
        <v>43496</v>
      </c>
      <c r="N285" s="27">
        <v>43861</v>
      </c>
      <c r="O285" s="51">
        <v>2020</v>
      </c>
      <c r="P285" s="27">
        <v>43830</v>
      </c>
      <c r="Q285" s="15">
        <v>2200000</v>
      </c>
      <c r="R285" s="15">
        <v>1400000</v>
      </c>
      <c r="S285" s="15" t="s">
        <v>678</v>
      </c>
      <c r="T285" s="15" t="s">
        <v>678</v>
      </c>
      <c r="U285" s="15">
        <v>2020</v>
      </c>
      <c r="V285" s="15">
        <v>463</v>
      </c>
      <c r="W285" s="15" t="s">
        <v>768</v>
      </c>
      <c r="X285" s="24">
        <v>1200</v>
      </c>
      <c r="Y285" s="24">
        <v>200</v>
      </c>
      <c r="Z285" s="24">
        <v>228</v>
      </c>
      <c r="AA285" s="24">
        <v>222</v>
      </c>
      <c r="AB285" s="24">
        <v>380</v>
      </c>
      <c r="AC285" s="24">
        <v>380</v>
      </c>
    </row>
    <row r="286" spans="1:29" x14ac:dyDescent="0.25">
      <c r="A286" s="15" t="s">
        <v>207</v>
      </c>
      <c r="B286" s="15" t="s">
        <v>341</v>
      </c>
      <c r="C286" s="15" t="s">
        <v>485</v>
      </c>
      <c r="D286" s="15" t="s">
        <v>351</v>
      </c>
      <c r="E286" s="15" t="s">
        <v>194</v>
      </c>
      <c r="F286" s="15" t="s">
        <v>215</v>
      </c>
      <c r="G286" s="15" t="s">
        <v>390</v>
      </c>
      <c r="H286" s="15" t="s">
        <v>179</v>
      </c>
      <c r="I286" s="15" t="s">
        <v>469</v>
      </c>
      <c r="J286" s="15" t="s">
        <v>89</v>
      </c>
      <c r="K286" s="15" t="s">
        <v>67</v>
      </c>
      <c r="L286" s="15" t="s">
        <v>351</v>
      </c>
      <c r="M286" s="27">
        <v>43830</v>
      </c>
      <c r="N286" s="27">
        <v>43921</v>
      </c>
      <c r="O286" s="51">
        <v>2020</v>
      </c>
      <c r="P286" s="27">
        <v>43830</v>
      </c>
      <c r="Q286" s="15">
        <v>2200000</v>
      </c>
      <c r="R286" s="15">
        <v>1400000</v>
      </c>
      <c r="S286" s="15" t="s">
        <v>678</v>
      </c>
      <c r="T286" s="15" t="s">
        <v>678</v>
      </c>
      <c r="U286" s="15">
        <v>2020</v>
      </c>
      <c r="V286" s="15">
        <v>463</v>
      </c>
      <c r="W286" s="15" t="s">
        <v>768</v>
      </c>
      <c r="X286" s="24">
        <v>6300</v>
      </c>
      <c r="Y286" s="24">
        <v>1050</v>
      </c>
      <c r="Z286" s="24">
        <v>945</v>
      </c>
      <c r="AA286" s="24">
        <v>941</v>
      </c>
      <c r="AB286" s="24">
        <v>2212</v>
      </c>
      <c r="AC286" s="24">
        <v>2212</v>
      </c>
    </row>
    <row r="287" spans="1:29" x14ac:dyDescent="0.25">
      <c r="A287" s="15" t="s">
        <v>207</v>
      </c>
      <c r="B287" s="15" t="s">
        <v>341</v>
      </c>
      <c r="C287" s="15" t="s">
        <v>485</v>
      </c>
      <c r="D287" s="15" t="s">
        <v>351</v>
      </c>
      <c r="E287" s="15" t="s">
        <v>194</v>
      </c>
      <c r="F287" s="15" t="s">
        <v>215</v>
      </c>
      <c r="G287" s="15" t="s">
        <v>390</v>
      </c>
      <c r="H287" s="15" t="s">
        <v>179</v>
      </c>
      <c r="I287" s="15" t="s">
        <v>216</v>
      </c>
      <c r="J287" s="15" t="s">
        <v>83</v>
      </c>
      <c r="K287" s="15" t="s">
        <v>84</v>
      </c>
      <c r="L287" s="15" t="s">
        <v>351</v>
      </c>
      <c r="M287" s="27">
        <v>43830</v>
      </c>
      <c r="N287" s="27">
        <v>43861</v>
      </c>
      <c r="O287" s="51">
        <v>2020</v>
      </c>
      <c r="P287" s="27">
        <v>43830</v>
      </c>
      <c r="Q287" s="15">
        <v>2200000</v>
      </c>
      <c r="R287" s="15">
        <v>1400000</v>
      </c>
      <c r="S287" s="15" t="s">
        <v>678</v>
      </c>
      <c r="T287" s="15" t="s">
        <v>678</v>
      </c>
      <c r="U287" s="15">
        <v>2020</v>
      </c>
      <c r="V287" s="15">
        <v>463</v>
      </c>
      <c r="W287" s="15" t="s">
        <v>768</v>
      </c>
      <c r="X287" s="24">
        <v>2400</v>
      </c>
      <c r="Y287" s="24">
        <v>400</v>
      </c>
      <c r="Z287" s="24">
        <v>389</v>
      </c>
      <c r="AA287" s="24">
        <v>357</v>
      </c>
      <c r="AB287" s="24">
        <v>862</v>
      </c>
      <c r="AC287" s="24">
        <v>862</v>
      </c>
    </row>
    <row r="288" spans="1:29" x14ac:dyDescent="0.25">
      <c r="A288" s="15" t="s">
        <v>207</v>
      </c>
      <c r="B288" s="15" t="s">
        <v>341</v>
      </c>
      <c r="C288" s="15" t="s">
        <v>485</v>
      </c>
      <c r="D288" s="15" t="s">
        <v>351</v>
      </c>
      <c r="E288" s="15" t="s">
        <v>194</v>
      </c>
      <c r="F288" s="15" t="s">
        <v>215</v>
      </c>
      <c r="G288" s="15" t="s">
        <v>390</v>
      </c>
      <c r="H288" s="15" t="s">
        <v>179</v>
      </c>
      <c r="I288" s="15" t="s">
        <v>216</v>
      </c>
      <c r="J288" s="15" t="s">
        <v>57</v>
      </c>
      <c r="K288" s="15" t="s">
        <v>58</v>
      </c>
      <c r="L288" s="15" t="s">
        <v>351</v>
      </c>
      <c r="M288" s="27">
        <v>43830</v>
      </c>
      <c r="N288" s="27">
        <v>43861</v>
      </c>
      <c r="O288" s="51">
        <v>2020</v>
      </c>
      <c r="P288" s="27">
        <v>43830</v>
      </c>
      <c r="Q288" s="15">
        <v>2200000</v>
      </c>
      <c r="R288" s="15">
        <v>1400000</v>
      </c>
      <c r="S288" s="15" t="s">
        <v>678</v>
      </c>
      <c r="T288" s="15" t="s">
        <v>678</v>
      </c>
      <c r="U288" s="15">
        <v>2020</v>
      </c>
      <c r="V288" s="15">
        <v>463</v>
      </c>
      <c r="W288" s="15" t="s">
        <v>768</v>
      </c>
      <c r="X288" s="24">
        <v>3000</v>
      </c>
      <c r="Y288" s="24">
        <v>500</v>
      </c>
      <c r="Z288" s="24">
        <v>592</v>
      </c>
      <c r="AA288" s="24">
        <v>516</v>
      </c>
      <c r="AB288" s="24">
        <v>1011</v>
      </c>
      <c r="AC288" s="24">
        <v>1011</v>
      </c>
    </row>
    <row r="289" spans="1:29" x14ac:dyDescent="0.25">
      <c r="A289" s="15" t="s">
        <v>207</v>
      </c>
      <c r="B289" s="15" t="s">
        <v>341</v>
      </c>
      <c r="C289" s="15" t="s">
        <v>485</v>
      </c>
      <c r="D289" s="15" t="s">
        <v>351</v>
      </c>
      <c r="E289" s="15" t="s">
        <v>194</v>
      </c>
      <c r="F289" s="15" t="s">
        <v>215</v>
      </c>
      <c r="G289" s="15" t="s">
        <v>390</v>
      </c>
      <c r="H289" s="15" t="s">
        <v>179</v>
      </c>
      <c r="I289" s="15" t="s">
        <v>216</v>
      </c>
      <c r="J289" s="15" t="s">
        <v>89</v>
      </c>
      <c r="K289" s="15" t="s">
        <v>49</v>
      </c>
      <c r="L289" s="15" t="s">
        <v>351</v>
      </c>
      <c r="M289" s="27">
        <v>43830</v>
      </c>
      <c r="N289" s="27">
        <v>43921</v>
      </c>
      <c r="O289" s="51">
        <v>2020</v>
      </c>
      <c r="P289" s="27">
        <v>43830</v>
      </c>
      <c r="Q289" s="15">
        <v>2200000</v>
      </c>
      <c r="R289" s="15">
        <v>1400000</v>
      </c>
      <c r="S289" s="15" t="s">
        <v>678</v>
      </c>
      <c r="T289" s="15" t="s">
        <v>678</v>
      </c>
      <c r="U289" s="15">
        <v>2020</v>
      </c>
      <c r="V289" s="15">
        <v>463</v>
      </c>
      <c r="W289" s="15" t="s">
        <v>768</v>
      </c>
      <c r="X289" s="24">
        <v>2100</v>
      </c>
      <c r="Y289" s="24">
        <v>350</v>
      </c>
      <c r="Z289" s="24">
        <v>359</v>
      </c>
      <c r="AA289" s="24">
        <v>304</v>
      </c>
      <c r="AB289" s="24">
        <v>778</v>
      </c>
      <c r="AC289" s="24">
        <v>778</v>
      </c>
    </row>
    <row r="290" spans="1:29" x14ac:dyDescent="0.25">
      <c r="A290" s="15" t="s">
        <v>207</v>
      </c>
      <c r="B290" s="15" t="s">
        <v>341</v>
      </c>
      <c r="C290" s="15" t="s">
        <v>483</v>
      </c>
      <c r="D290" s="15" t="s">
        <v>351</v>
      </c>
      <c r="E290" s="15" t="s">
        <v>194</v>
      </c>
      <c r="F290" s="15" t="s">
        <v>215</v>
      </c>
      <c r="G290" s="15" t="s">
        <v>390</v>
      </c>
      <c r="H290" s="15" t="s">
        <v>179</v>
      </c>
      <c r="I290" s="15" t="s">
        <v>216</v>
      </c>
      <c r="J290" s="15" t="s">
        <v>57</v>
      </c>
      <c r="K290" s="15" t="s">
        <v>58</v>
      </c>
      <c r="L290" s="15" t="s">
        <v>351</v>
      </c>
      <c r="M290" s="27">
        <v>43496</v>
      </c>
      <c r="N290" s="27">
        <v>43861</v>
      </c>
      <c r="O290" s="51">
        <v>2020</v>
      </c>
      <c r="P290" s="27">
        <v>43830</v>
      </c>
      <c r="Q290" s="15">
        <v>2200000</v>
      </c>
      <c r="R290" s="15">
        <v>1400000</v>
      </c>
      <c r="S290" s="15" t="s">
        <v>678</v>
      </c>
      <c r="T290" s="15" t="s">
        <v>678</v>
      </c>
      <c r="U290" s="15">
        <v>2020</v>
      </c>
      <c r="V290" s="15">
        <v>463</v>
      </c>
      <c r="W290" s="15" t="s">
        <v>769</v>
      </c>
      <c r="X290" s="24">
        <v>6000</v>
      </c>
      <c r="Y290" s="24">
        <v>1000</v>
      </c>
      <c r="Z290" s="24">
        <v>1185</v>
      </c>
      <c r="AA290" s="24">
        <v>1032</v>
      </c>
      <c r="AB290" s="24">
        <v>2022</v>
      </c>
      <c r="AC290" s="24">
        <v>2022</v>
      </c>
    </row>
    <row r="291" spans="1:29" x14ac:dyDescent="0.25">
      <c r="A291" s="15" t="s">
        <v>207</v>
      </c>
      <c r="B291" s="15" t="s">
        <v>341</v>
      </c>
      <c r="C291" s="15" t="s">
        <v>483</v>
      </c>
      <c r="D291" s="15" t="s">
        <v>351</v>
      </c>
      <c r="E291" s="15" t="s">
        <v>194</v>
      </c>
      <c r="F291" s="15" t="s">
        <v>215</v>
      </c>
      <c r="G291" s="15" t="s">
        <v>390</v>
      </c>
      <c r="H291" s="15" t="s">
        <v>179</v>
      </c>
      <c r="I291" s="15" t="s">
        <v>216</v>
      </c>
      <c r="J291" s="15" t="s">
        <v>89</v>
      </c>
      <c r="K291" s="15" t="s">
        <v>49</v>
      </c>
      <c r="L291" s="15" t="s">
        <v>351</v>
      </c>
      <c r="M291" s="27">
        <v>43830</v>
      </c>
      <c r="N291" s="27">
        <v>43921</v>
      </c>
      <c r="O291" s="51">
        <v>2020</v>
      </c>
      <c r="P291" s="27">
        <v>43830</v>
      </c>
      <c r="Q291" s="15">
        <v>2200000</v>
      </c>
      <c r="R291" s="15">
        <v>1400000</v>
      </c>
      <c r="S291" s="15" t="s">
        <v>678</v>
      </c>
      <c r="T291" s="15" t="s">
        <v>678</v>
      </c>
      <c r="U291" s="15">
        <v>2020</v>
      </c>
      <c r="V291" s="15">
        <v>463</v>
      </c>
      <c r="W291" s="15" t="s">
        <v>769</v>
      </c>
      <c r="X291" s="24">
        <v>1800</v>
      </c>
      <c r="Y291" s="24">
        <v>300</v>
      </c>
      <c r="Z291" s="24">
        <v>308</v>
      </c>
      <c r="AA291" s="24">
        <v>261</v>
      </c>
      <c r="AB291" s="24">
        <v>667</v>
      </c>
      <c r="AC291" s="24">
        <v>667</v>
      </c>
    </row>
    <row r="292" spans="1:29" x14ac:dyDescent="0.25">
      <c r="A292" s="15" t="s">
        <v>207</v>
      </c>
      <c r="B292" s="15" t="s">
        <v>207</v>
      </c>
      <c r="C292" s="15" t="s">
        <v>485</v>
      </c>
      <c r="D292" s="15" t="s">
        <v>351</v>
      </c>
      <c r="E292" s="15" t="s">
        <v>351</v>
      </c>
      <c r="F292" s="15" t="s">
        <v>283</v>
      </c>
      <c r="G292" s="15" t="s">
        <v>391</v>
      </c>
      <c r="H292" s="15" t="s">
        <v>180</v>
      </c>
      <c r="I292" s="15" t="s">
        <v>216</v>
      </c>
      <c r="J292" s="15" t="s">
        <v>52</v>
      </c>
      <c r="K292" s="15" t="s">
        <v>52</v>
      </c>
      <c r="L292" s="15" t="s">
        <v>351</v>
      </c>
      <c r="M292" s="27">
        <v>31</v>
      </c>
      <c r="N292" s="27">
        <v>31</v>
      </c>
      <c r="O292" s="51">
        <v>1900</v>
      </c>
      <c r="P292" s="27">
        <v>43830</v>
      </c>
      <c r="Q292" s="15">
        <v>2200000</v>
      </c>
      <c r="R292" s="15">
        <v>1400000</v>
      </c>
      <c r="S292" s="15" t="s">
        <v>678</v>
      </c>
      <c r="T292" s="15" t="s">
        <v>678</v>
      </c>
      <c r="U292" s="15">
        <v>2020</v>
      </c>
      <c r="V292" s="15">
        <v>463</v>
      </c>
      <c r="W292" s="15" t="s">
        <v>768</v>
      </c>
      <c r="X292" s="24">
        <v>60000</v>
      </c>
      <c r="Y292" s="24">
        <v>10000</v>
      </c>
      <c r="Z292" s="24">
        <v>10632</v>
      </c>
      <c r="AA292" s="24">
        <v>9973</v>
      </c>
      <c r="AB292" s="24">
        <v>20328</v>
      </c>
      <c r="AC292" s="24">
        <v>20328</v>
      </c>
    </row>
    <row r="293" spans="1:29" x14ac:dyDescent="0.25">
      <c r="A293" s="15" t="s">
        <v>207</v>
      </c>
      <c r="B293" s="15" t="s">
        <v>207</v>
      </c>
      <c r="C293" s="15" t="s">
        <v>485</v>
      </c>
      <c r="D293" s="15" t="s">
        <v>351</v>
      </c>
      <c r="E293" s="15" t="s">
        <v>387</v>
      </c>
      <c r="F293" s="15" t="s">
        <v>283</v>
      </c>
      <c r="G293" s="15" t="s">
        <v>391</v>
      </c>
      <c r="H293" s="15" t="s">
        <v>179</v>
      </c>
      <c r="I293" s="15" t="s">
        <v>216</v>
      </c>
      <c r="J293" s="15" t="s">
        <v>35</v>
      </c>
      <c r="K293" s="15" t="s">
        <v>137</v>
      </c>
      <c r="L293" s="15" t="s">
        <v>351</v>
      </c>
      <c r="M293" s="27">
        <v>43861</v>
      </c>
      <c r="N293" s="27">
        <v>44196</v>
      </c>
      <c r="O293" s="51">
        <v>2020</v>
      </c>
      <c r="P293" s="27">
        <v>43830</v>
      </c>
      <c r="Q293" s="15">
        <v>2200000</v>
      </c>
      <c r="R293" s="15">
        <v>1400000</v>
      </c>
      <c r="S293" s="15" t="s">
        <v>678</v>
      </c>
      <c r="T293" s="15" t="s">
        <v>678</v>
      </c>
      <c r="U293" s="15">
        <v>2020</v>
      </c>
      <c r="V293" s="15">
        <v>463</v>
      </c>
      <c r="W293" s="15" t="s">
        <v>768</v>
      </c>
      <c r="X293" s="24">
        <v>840</v>
      </c>
      <c r="Y293" s="24">
        <v>140</v>
      </c>
      <c r="Z293" s="24">
        <v>183</v>
      </c>
      <c r="AA293" s="24">
        <v>167</v>
      </c>
      <c r="AB293" s="24">
        <v>255</v>
      </c>
      <c r="AC293" s="24">
        <v>255</v>
      </c>
    </row>
    <row r="294" spans="1:29" x14ac:dyDescent="0.25">
      <c r="A294" s="15" t="s">
        <v>207</v>
      </c>
      <c r="B294" s="15" t="s">
        <v>207</v>
      </c>
      <c r="C294" s="15" t="s">
        <v>485</v>
      </c>
      <c r="D294" s="15" t="s">
        <v>210</v>
      </c>
      <c r="E294" s="15" t="s">
        <v>194</v>
      </c>
      <c r="F294" s="15" t="s">
        <v>215</v>
      </c>
      <c r="G294" s="15" t="s">
        <v>390</v>
      </c>
      <c r="H294" s="15" t="s">
        <v>179</v>
      </c>
      <c r="I294" s="15" t="s">
        <v>216</v>
      </c>
      <c r="J294" s="15" t="s">
        <v>89</v>
      </c>
      <c r="K294" s="15" t="s">
        <v>67</v>
      </c>
      <c r="L294" s="15" t="s">
        <v>351</v>
      </c>
      <c r="M294" s="27">
        <v>43799</v>
      </c>
      <c r="N294" s="27">
        <v>43799</v>
      </c>
      <c r="O294" s="51">
        <v>2019</v>
      </c>
      <c r="P294" s="27">
        <v>43830</v>
      </c>
      <c r="Q294" s="15">
        <v>2300000</v>
      </c>
      <c r="R294" s="15">
        <v>1600000</v>
      </c>
      <c r="S294" s="15" t="s">
        <v>678</v>
      </c>
      <c r="T294" s="15" t="s">
        <v>678</v>
      </c>
      <c r="U294" s="15">
        <v>2019</v>
      </c>
      <c r="V294" s="15">
        <v>452</v>
      </c>
      <c r="W294" s="15" t="s">
        <v>768</v>
      </c>
      <c r="X294" s="24">
        <v>3000</v>
      </c>
      <c r="Y294" s="24">
        <v>500</v>
      </c>
      <c r="Z294" s="24">
        <v>624</v>
      </c>
      <c r="AA294" s="24">
        <v>605</v>
      </c>
      <c r="AB294" s="24">
        <v>895</v>
      </c>
      <c r="AC294" s="24">
        <v>895</v>
      </c>
    </row>
    <row r="295" spans="1:29" x14ac:dyDescent="0.25">
      <c r="A295" s="15" t="s">
        <v>207</v>
      </c>
      <c r="B295" s="15" t="s">
        <v>207</v>
      </c>
      <c r="C295" s="15" t="s">
        <v>485</v>
      </c>
      <c r="D295" s="15" t="s">
        <v>210</v>
      </c>
      <c r="E295" s="15" t="s">
        <v>194</v>
      </c>
      <c r="F295" s="15" t="s">
        <v>215</v>
      </c>
      <c r="G295" s="15" t="s">
        <v>390</v>
      </c>
      <c r="H295" s="15" t="s">
        <v>179</v>
      </c>
      <c r="I295" s="15" t="s">
        <v>216</v>
      </c>
      <c r="J295" s="15" t="s">
        <v>89</v>
      </c>
      <c r="K295" s="15" t="s">
        <v>67</v>
      </c>
      <c r="L295" s="15" t="s">
        <v>351</v>
      </c>
      <c r="M295" s="27">
        <v>43799</v>
      </c>
      <c r="N295" s="27">
        <v>43830</v>
      </c>
      <c r="O295" s="51">
        <v>2019</v>
      </c>
      <c r="P295" s="27">
        <v>43830</v>
      </c>
      <c r="Q295" s="15">
        <v>2300000</v>
      </c>
      <c r="R295" s="15">
        <v>1600000</v>
      </c>
      <c r="S295" s="15" t="s">
        <v>678</v>
      </c>
      <c r="T295" s="15" t="s">
        <v>678</v>
      </c>
      <c r="U295" s="15">
        <v>2019</v>
      </c>
      <c r="V295" s="15">
        <v>451</v>
      </c>
      <c r="W295" s="15" t="s">
        <v>768</v>
      </c>
      <c r="X295" s="24">
        <v>636</v>
      </c>
      <c r="Y295" s="24">
        <v>106</v>
      </c>
      <c r="Z295" s="24">
        <v>132</v>
      </c>
      <c r="AA295" s="24">
        <v>128</v>
      </c>
      <c r="AB295" s="24">
        <v>190</v>
      </c>
      <c r="AC295" s="24">
        <v>190</v>
      </c>
    </row>
    <row r="296" spans="1:29" x14ac:dyDescent="0.25">
      <c r="A296" s="15" t="s">
        <v>207</v>
      </c>
      <c r="B296" s="15" t="s">
        <v>207</v>
      </c>
      <c r="C296" s="15" t="s">
        <v>483</v>
      </c>
      <c r="D296" s="15" t="s">
        <v>351</v>
      </c>
      <c r="E296" s="15" t="s">
        <v>386</v>
      </c>
      <c r="F296" s="15" t="s">
        <v>215</v>
      </c>
      <c r="G296" s="15" t="s">
        <v>390</v>
      </c>
      <c r="H296" s="15" t="s">
        <v>180</v>
      </c>
      <c r="I296" s="15" t="s">
        <v>216</v>
      </c>
      <c r="J296" s="15" t="s">
        <v>52</v>
      </c>
      <c r="K296" s="15" t="s">
        <v>52</v>
      </c>
      <c r="L296" s="15" t="s">
        <v>351</v>
      </c>
      <c r="M296" s="27">
        <v>43861</v>
      </c>
      <c r="N296" s="27">
        <v>43921</v>
      </c>
      <c r="O296" s="51">
        <v>2020</v>
      </c>
      <c r="P296" s="27">
        <v>43830</v>
      </c>
      <c r="Q296" s="15">
        <v>2200000</v>
      </c>
      <c r="R296" s="15">
        <v>1400000</v>
      </c>
      <c r="S296" s="15" t="s">
        <v>678</v>
      </c>
      <c r="T296" s="15" t="s">
        <v>678</v>
      </c>
      <c r="U296" s="15">
        <v>2020</v>
      </c>
      <c r="V296" s="15">
        <v>463</v>
      </c>
      <c r="W296" s="15" t="s">
        <v>769</v>
      </c>
      <c r="X296" s="24">
        <v>1500</v>
      </c>
      <c r="Y296" s="24">
        <v>250</v>
      </c>
      <c r="Z296" s="24">
        <v>267</v>
      </c>
      <c r="AA296" s="24">
        <v>248</v>
      </c>
      <c r="AB296" s="24">
        <v>508</v>
      </c>
      <c r="AC296" s="24">
        <v>508</v>
      </c>
    </row>
    <row r="297" spans="1:29" x14ac:dyDescent="0.25">
      <c r="A297" s="15" t="s">
        <v>207</v>
      </c>
      <c r="B297" s="15" t="s">
        <v>207</v>
      </c>
      <c r="C297" s="15" t="s">
        <v>483</v>
      </c>
      <c r="D297" s="15" t="s">
        <v>351</v>
      </c>
      <c r="E297" s="15" t="s">
        <v>386</v>
      </c>
      <c r="F297" s="15" t="s">
        <v>215</v>
      </c>
      <c r="G297" s="15" t="s">
        <v>390</v>
      </c>
      <c r="H297" s="15" t="s">
        <v>180</v>
      </c>
      <c r="I297" s="15" t="s">
        <v>216</v>
      </c>
      <c r="J297" s="15" t="s">
        <v>57</v>
      </c>
      <c r="K297" s="15" t="s">
        <v>127</v>
      </c>
      <c r="L297" s="15" t="s">
        <v>351</v>
      </c>
      <c r="M297" s="27">
        <v>43861</v>
      </c>
      <c r="N297" s="27">
        <v>43921</v>
      </c>
      <c r="O297" s="51">
        <v>2020</v>
      </c>
      <c r="P297" s="27">
        <v>43830</v>
      </c>
      <c r="Q297" s="15">
        <v>2200000</v>
      </c>
      <c r="R297" s="15">
        <v>1400000</v>
      </c>
      <c r="S297" s="15" t="s">
        <v>678</v>
      </c>
      <c r="T297" s="15" t="s">
        <v>678</v>
      </c>
      <c r="U297" s="15">
        <v>2020</v>
      </c>
      <c r="V297" s="15">
        <v>463</v>
      </c>
      <c r="W297" s="15" t="s">
        <v>769</v>
      </c>
      <c r="X297" s="24">
        <v>2250</v>
      </c>
      <c r="Y297" s="24">
        <v>375</v>
      </c>
      <c r="Z297" s="24">
        <v>450</v>
      </c>
      <c r="AA297" s="24">
        <v>397</v>
      </c>
      <c r="AB297" s="24">
        <v>745</v>
      </c>
      <c r="AC297" s="24">
        <v>745</v>
      </c>
    </row>
    <row r="298" spans="1:29" x14ac:dyDescent="0.25">
      <c r="A298" s="15" t="s">
        <v>207</v>
      </c>
      <c r="B298" s="15" t="s">
        <v>207</v>
      </c>
      <c r="C298" s="15" t="s">
        <v>483</v>
      </c>
      <c r="D298" s="15" t="s">
        <v>351</v>
      </c>
      <c r="E298" s="15" t="s">
        <v>386</v>
      </c>
      <c r="F298" s="15" t="s">
        <v>295</v>
      </c>
      <c r="G298" s="15" t="s">
        <v>390</v>
      </c>
      <c r="H298" s="15" t="s">
        <v>180</v>
      </c>
      <c r="I298" s="15" t="s">
        <v>216</v>
      </c>
      <c r="J298" s="15" t="s">
        <v>57</v>
      </c>
      <c r="K298" s="15" t="s">
        <v>127</v>
      </c>
      <c r="L298" s="15" t="s">
        <v>351</v>
      </c>
      <c r="M298" s="27">
        <v>43861</v>
      </c>
      <c r="N298" s="27">
        <v>44012</v>
      </c>
      <c r="O298" s="51">
        <v>2020</v>
      </c>
      <c r="P298" s="27">
        <v>43830</v>
      </c>
      <c r="Q298" s="15">
        <v>2200000</v>
      </c>
      <c r="R298" s="15">
        <v>1400000</v>
      </c>
      <c r="S298" s="15" t="s">
        <v>678</v>
      </c>
      <c r="T298" s="15" t="s">
        <v>678</v>
      </c>
      <c r="U298" s="15">
        <v>2020</v>
      </c>
      <c r="V298" s="15">
        <v>463</v>
      </c>
      <c r="W298" s="15" t="s">
        <v>769</v>
      </c>
      <c r="X298" s="24">
        <v>3750</v>
      </c>
      <c r="Y298" s="24">
        <v>625</v>
      </c>
      <c r="Z298" s="24">
        <v>749</v>
      </c>
      <c r="AA298" s="24">
        <v>663</v>
      </c>
      <c r="AB298" s="24">
        <v>1241</v>
      </c>
      <c r="AC298" s="24">
        <v>1241</v>
      </c>
    </row>
    <row r="299" spans="1:29" x14ac:dyDescent="0.25">
      <c r="A299" s="15" t="s">
        <v>207</v>
      </c>
      <c r="B299" s="15" t="s">
        <v>207</v>
      </c>
      <c r="C299" s="15" t="s">
        <v>483</v>
      </c>
      <c r="D299" s="15" t="s">
        <v>351</v>
      </c>
      <c r="E299" s="15" t="s">
        <v>386</v>
      </c>
      <c r="F299" s="15" t="s">
        <v>283</v>
      </c>
      <c r="G299" s="15" t="s">
        <v>391</v>
      </c>
      <c r="H299" s="15" t="s">
        <v>180</v>
      </c>
      <c r="I299" s="15" t="s">
        <v>216</v>
      </c>
      <c r="J299" s="15" t="s">
        <v>52</v>
      </c>
      <c r="K299" s="15" t="s">
        <v>52</v>
      </c>
      <c r="L299" s="15" t="s">
        <v>351</v>
      </c>
      <c r="M299" s="27">
        <v>43861</v>
      </c>
      <c r="N299" s="27">
        <v>44012</v>
      </c>
      <c r="O299" s="51">
        <v>2020</v>
      </c>
      <c r="P299" s="27">
        <v>43830</v>
      </c>
      <c r="Q299" s="15">
        <v>2200000</v>
      </c>
      <c r="R299" s="15">
        <v>1400000</v>
      </c>
      <c r="S299" s="15" t="s">
        <v>678</v>
      </c>
      <c r="T299" s="15" t="s">
        <v>678</v>
      </c>
      <c r="U299" s="15">
        <v>2020</v>
      </c>
      <c r="V299" s="15">
        <v>463</v>
      </c>
      <c r="W299" s="15" t="s">
        <v>769</v>
      </c>
      <c r="X299" s="24">
        <v>24000</v>
      </c>
      <c r="Y299" s="24">
        <v>4000</v>
      </c>
      <c r="Z299" s="24">
        <v>4253</v>
      </c>
      <c r="AA299" s="24">
        <v>3989</v>
      </c>
      <c r="AB299" s="24">
        <v>8131</v>
      </c>
      <c r="AC299" s="24">
        <v>8131</v>
      </c>
    </row>
    <row r="300" spans="1:29" x14ac:dyDescent="0.25">
      <c r="A300" s="15" t="s">
        <v>207</v>
      </c>
      <c r="B300" s="15" t="s">
        <v>207</v>
      </c>
      <c r="C300" s="15" t="s">
        <v>483</v>
      </c>
      <c r="D300" s="15" t="s">
        <v>351</v>
      </c>
      <c r="E300" s="15" t="s">
        <v>351</v>
      </c>
      <c r="F300" s="15" t="s">
        <v>283</v>
      </c>
      <c r="G300" s="15" t="s">
        <v>391</v>
      </c>
      <c r="H300" s="15" t="s">
        <v>180</v>
      </c>
      <c r="I300" s="15" t="s">
        <v>216</v>
      </c>
      <c r="J300" s="15" t="s">
        <v>52</v>
      </c>
      <c r="K300" s="15" t="s">
        <v>52</v>
      </c>
      <c r="L300" s="15" t="s">
        <v>351</v>
      </c>
      <c r="M300" s="27">
        <v>31</v>
      </c>
      <c r="N300" s="27">
        <v>31</v>
      </c>
      <c r="O300" s="51">
        <v>1900</v>
      </c>
      <c r="P300" s="27">
        <v>43830</v>
      </c>
      <c r="Q300" s="15">
        <v>2200000</v>
      </c>
      <c r="R300" s="15">
        <v>1400000</v>
      </c>
      <c r="S300" s="15" t="s">
        <v>678</v>
      </c>
      <c r="T300" s="15" t="s">
        <v>678</v>
      </c>
      <c r="U300" s="15">
        <v>2020</v>
      </c>
      <c r="V300" s="15">
        <v>463</v>
      </c>
      <c r="W300" s="15" t="s">
        <v>769</v>
      </c>
      <c r="X300" s="24">
        <v>60000</v>
      </c>
      <c r="Y300" s="24">
        <v>10000</v>
      </c>
      <c r="Z300" s="24">
        <v>10632</v>
      </c>
      <c r="AA300" s="24">
        <v>9973</v>
      </c>
      <c r="AB300" s="24">
        <v>20328</v>
      </c>
      <c r="AC300" s="24">
        <v>20328</v>
      </c>
    </row>
    <row r="301" spans="1:29" x14ac:dyDescent="0.25">
      <c r="A301" s="15" t="s">
        <v>207</v>
      </c>
      <c r="B301" s="15" t="s">
        <v>207</v>
      </c>
      <c r="C301" s="15" t="s">
        <v>483</v>
      </c>
      <c r="D301" s="15" t="s">
        <v>351</v>
      </c>
      <c r="E301" s="15" t="s">
        <v>387</v>
      </c>
      <c r="F301" s="15" t="s">
        <v>215</v>
      </c>
      <c r="G301" s="15" t="s">
        <v>391</v>
      </c>
      <c r="H301" s="15" t="s">
        <v>180</v>
      </c>
      <c r="I301" s="15" t="s">
        <v>216</v>
      </c>
      <c r="J301" s="15" t="s">
        <v>123</v>
      </c>
      <c r="K301" s="15" t="s">
        <v>133</v>
      </c>
      <c r="L301" s="15" t="s">
        <v>351</v>
      </c>
      <c r="M301" s="27">
        <v>43861</v>
      </c>
      <c r="N301" s="27">
        <v>43921</v>
      </c>
      <c r="O301" s="51">
        <v>2020</v>
      </c>
      <c r="P301" s="27">
        <v>43830</v>
      </c>
      <c r="Q301" s="15">
        <v>2200000</v>
      </c>
      <c r="R301" s="15">
        <v>1400000</v>
      </c>
      <c r="S301" s="15" t="s">
        <v>678</v>
      </c>
      <c r="T301" s="15" t="s">
        <v>678</v>
      </c>
      <c r="U301" s="15">
        <v>2020</v>
      </c>
      <c r="V301" s="15">
        <v>463</v>
      </c>
      <c r="W301" s="15" t="s">
        <v>769</v>
      </c>
      <c r="X301" s="24">
        <v>1134</v>
      </c>
      <c r="Y301" s="24">
        <v>189</v>
      </c>
      <c r="Z301" s="24">
        <v>216</v>
      </c>
      <c r="AA301" s="24">
        <v>210</v>
      </c>
      <c r="AB301" s="24">
        <v>359</v>
      </c>
      <c r="AC301" s="24">
        <v>359</v>
      </c>
    </row>
    <row r="302" spans="1:29" x14ac:dyDescent="0.25">
      <c r="A302" s="15" t="s">
        <v>207</v>
      </c>
      <c r="B302" s="15" t="s">
        <v>207</v>
      </c>
      <c r="C302" s="15" t="s">
        <v>483</v>
      </c>
      <c r="D302" s="15" t="s">
        <v>351</v>
      </c>
      <c r="E302" s="15" t="s">
        <v>387</v>
      </c>
      <c r="F302" s="15" t="s">
        <v>215</v>
      </c>
      <c r="G302" s="15" t="s">
        <v>391</v>
      </c>
      <c r="H302" s="15" t="s">
        <v>180</v>
      </c>
      <c r="I302" s="15" t="s">
        <v>216</v>
      </c>
      <c r="J302" s="15" t="s">
        <v>123</v>
      </c>
      <c r="K302" s="15" t="s">
        <v>133</v>
      </c>
      <c r="L302" s="15" t="s">
        <v>351</v>
      </c>
      <c r="M302" s="27">
        <v>43890</v>
      </c>
      <c r="N302" s="27">
        <v>43890</v>
      </c>
      <c r="O302" s="51">
        <v>2020</v>
      </c>
      <c r="P302" s="27">
        <v>43830</v>
      </c>
      <c r="Q302" s="15">
        <v>2200000</v>
      </c>
      <c r="R302" s="15">
        <v>1400000</v>
      </c>
      <c r="S302" s="15" t="s">
        <v>678</v>
      </c>
      <c r="T302" s="15" t="s">
        <v>678</v>
      </c>
      <c r="U302" s="15">
        <v>2020</v>
      </c>
      <c r="V302" s="15">
        <v>463</v>
      </c>
      <c r="W302" s="15" t="s">
        <v>769</v>
      </c>
      <c r="X302" s="24">
        <v>1134</v>
      </c>
      <c r="Y302" s="24">
        <v>189</v>
      </c>
      <c r="Z302" s="24">
        <v>216</v>
      </c>
      <c r="AA302" s="24">
        <v>210</v>
      </c>
      <c r="AB302" s="24">
        <v>359</v>
      </c>
      <c r="AC302" s="24">
        <v>359</v>
      </c>
    </row>
    <row r="303" spans="1:29" x14ac:dyDescent="0.25">
      <c r="A303" s="15" t="s">
        <v>207</v>
      </c>
      <c r="B303" s="15" t="s">
        <v>207</v>
      </c>
      <c r="C303" s="15" t="s">
        <v>483</v>
      </c>
      <c r="D303" s="15" t="s">
        <v>351</v>
      </c>
      <c r="E303" s="15" t="s">
        <v>387</v>
      </c>
      <c r="F303" s="15" t="s">
        <v>283</v>
      </c>
      <c r="G303" s="15" t="s">
        <v>392</v>
      </c>
      <c r="H303" s="15" t="s">
        <v>180</v>
      </c>
      <c r="I303" s="15" t="s">
        <v>216</v>
      </c>
      <c r="J303" s="15" t="s">
        <v>35</v>
      </c>
      <c r="K303" s="15" t="s">
        <v>134</v>
      </c>
      <c r="L303" s="15" t="s">
        <v>351</v>
      </c>
      <c r="M303" s="27">
        <v>43861</v>
      </c>
      <c r="N303" s="27">
        <v>44012</v>
      </c>
      <c r="O303" s="51">
        <v>2020</v>
      </c>
      <c r="P303" s="27">
        <v>43830</v>
      </c>
      <c r="Q303" s="15">
        <v>2200000</v>
      </c>
      <c r="R303" s="15">
        <v>1400000</v>
      </c>
      <c r="S303" s="15" t="s">
        <v>678</v>
      </c>
      <c r="T303" s="15" t="s">
        <v>678</v>
      </c>
      <c r="U303" s="15">
        <v>2020</v>
      </c>
      <c r="V303" s="15">
        <v>463</v>
      </c>
      <c r="W303" s="15" t="s">
        <v>769</v>
      </c>
      <c r="X303" s="24">
        <v>19134</v>
      </c>
      <c r="Y303" s="24">
        <v>3189</v>
      </c>
      <c r="Z303" s="24">
        <v>4040</v>
      </c>
      <c r="AA303" s="24">
        <v>3939</v>
      </c>
      <c r="AB303" s="24">
        <v>5648</v>
      </c>
      <c r="AC303" s="24">
        <v>5648</v>
      </c>
    </row>
    <row r="304" spans="1:29" x14ac:dyDescent="0.25">
      <c r="A304" s="15" t="s">
        <v>207</v>
      </c>
      <c r="B304" s="15" t="s">
        <v>207</v>
      </c>
      <c r="C304" s="15" t="s">
        <v>483</v>
      </c>
      <c r="D304" s="15" t="s">
        <v>351</v>
      </c>
      <c r="E304" s="15" t="s">
        <v>387</v>
      </c>
      <c r="F304" s="15" t="s">
        <v>283</v>
      </c>
      <c r="G304" s="15" t="s">
        <v>390</v>
      </c>
      <c r="H304" s="15" t="s">
        <v>180</v>
      </c>
      <c r="I304" s="15" t="s">
        <v>216</v>
      </c>
      <c r="J304" s="15" t="s">
        <v>52</v>
      </c>
      <c r="K304" s="15" t="s">
        <v>52</v>
      </c>
      <c r="L304" s="15" t="s">
        <v>351</v>
      </c>
      <c r="M304" s="27">
        <v>43861</v>
      </c>
      <c r="N304" s="27">
        <v>44012</v>
      </c>
      <c r="O304" s="51">
        <v>2020</v>
      </c>
      <c r="P304" s="27">
        <v>43830</v>
      </c>
      <c r="Q304" s="15">
        <v>2200000</v>
      </c>
      <c r="R304" s="15">
        <v>1400000</v>
      </c>
      <c r="S304" s="15" t="s">
        <v>678</v>
      </c>
      <c r="T304" s="15" t="s">
        <v>678</v>
      </c>
      <c r="U304" s="15">
        <v>2020</v>
      </c>
      <c r="V304" s="15">
        <v>463</v>
      </c>
      <c r="W304" s="15" t="s">
        <v>769</v>
      </c>
      <c r="X304" s="24">
        <v>2400</v>
      </c>
      <c r="Y304" s="24">
        <v>400</v>
      </c>
      <c r="Z304" s="24">
        <v>425</v>
      </c>
      <c r="AA304" s="24">
        <v>399</v>
      </c>
      <c r="AB304" s="24">
        <v>813</v>
      </c>
      <c r="AC304" s="24">
        <v>813</v>
      </c>
    </row>
    <row r="305" spans="1:29" x14ac:dyDescent="0.25">
      <c r="A305" s="15" t="s">
        <v>207</v>
      </c>
      <c r="B305" s="15" t="s">
        <v>207</v>
      </c>
      <c r="C305" s="15" t="s">
        <v>483</v>
      </c>
      <c r="D305" s="15" t="s">
        <v>351</v>
      </c>
      <c r="E305" s="15" t="s">
        <v>197</v>
      </c>
      <c r="F305" s="15" t="s">
        <v>283</v>
      </c>
      <c r="G305" s="15" t="s">
        <v>392</v>
      </c>
      <c r="H305" s="15" t="s">
        <v>180</v>
      </c>
      <c r="I305" s="15" t="s">
        <v>216</v>
      </c>
      <c r="J305" s="15" t="s">
        <v>59</v>
      </c>
      <c r="K305" s="15" t="s">
        <v>149</v>
      </c>
      <c r="L305" s="15" t="s">
        <v>351</v>
      </c>
      <c r="M305" s="27">
        <v>43861</v>
      </c>
      <c r="N305" s="27">
        <v>44012</v>
      </c>
      <c r="O305" s="51">
        <v>2020</v>
      </c>
      <c r="P305" s="27">
        <v>43830</v>
      </c>
      <c r="Q305" s="15">
        <v>2200000</v>
      </c>
      <c r="R305" s="15">
        <v>1400000</v>
      </c>
      <c r="S305" s="15" t="s">
        <v>678</v>
      </c>
      <c r="T305" s="15" t="s">
        <v>678</v>
      </c>
      <c r="U305" s="15">
        <v>2020</v>
      </c>
      <c r="V305" s="15">
        <v>463</v>
      </c>
      <c r="W305" s="15" t="s">
        <v>769</v>
      </c>
      <c r="X305" s="24">
        <v>4752</v>
      </c>
      <c r="Y305" s="24">
        <v>792</v>
      </c>
      <c r="Z305" s="24">
        <v>876</v>
      </c>
      <c r="AA305" s="24">
        <v>772</v>
      </c>
      <c r="AB305" s="24">
        <v>1647</v>
      </c>
      <c r="AC305" s="24">
        <v>1647</v>
      </c>
    </row>
    <row r="306" spans="1:29" x14ac:dyDescent="0.25">
      <c r="A306" s="15" t="s">
        <v>207</v>
      </c>
      <c r="B306" s="15" t="s">
        <v>207</v>
      </c>
      <c r="C306" s="15" t="s">
        <v>483</v>
      </c>
      <c r="D306" s="15" t="s">
        <v>210</v>
      </c>
      <c r="E306" s="15" t="s">
        <v>386</v>
      </c>
      <c r="F306" s="15" t="s">
        <v>215</v>
      </c>
      <c r="G306" s="15" t="s">
        <v>390</v>
      </c>
      <c r="H306" s="15" t="s">
        <v>180</v>
      </c>
      <c r="I306" s="15" t="s">
        <v>216</v>
      </c>
      <c r="J306" s="15" t="s">
        <v>59</v>
      </c>
      <c r="K306" s="15" t="s">
        <v>103</v>
      </c>
      <c r="L306" s="15" t="s">
        <v>351</v>
      </c>
      <c r="M306" s="27">
        <v>43830</v>
      </c>
      <c r="N306" s="27">
        <v>43830</v>
      </c>
      <c r="O306" s="51">
        <v>2019</v>
      </c>
      <c r="P306" s="27">
        <v>43830</v>
      </c>
      <c r="Q306" s="15">
        <v>2300000</v>
      </c>
      <c r="R306" s="15">
        <v>1600000</v>
      </c>
      <c r="S306" s="15" t="s">
        <v>678</v>
      </c>
      <c r="T306" s="15" t="s">
        <v>678</v>
      </c>
      <c r="U306" s="15">
        <v>2019</v>
      </c>
      <c r="V306" s="15">
        <v>235</v>
      </c>
      <c r="W306" s="15" t="s">
        <v>769</v>
      </c>
      <c r="X306" s="24">
        <v>4680</v>
      </c>
      <c r="Y306" s="24">
        <v>780</v>
      </c>
      <c r="Z306" s="24">
        <v>974</v>
      </c>
      <c r="AA306" s="24">
        <v>944</v>
      </c>
      <c r="AB306" s="24">
        <v>1396</v>
      </c>
      <c r="AC306" s="24">
        <v>1396</v>
      </c>
    </row>
    <row r="307" spans="1:29" x14ac:dyDescent="0.25">
      <c r="A307" s="15" t="s">
        <v>207</v>
      </c>
      <c r="B307" s="15" t="s">
        <v>207</v>
      </c>
      <c r="C307" s="15" t="s">
        <v>483</v>
      </c>
      <c r="D307" s="15" t="s">
        <v>210</v>
      </c>
      <c r="E307" s="15" t="s">
        <v>386</v>
      </c>
      <c r="F307" s="15" t="s">
        <v>215</v>
      </c>
      <c r="G307" s="15" t="s">
        <v>390</v>
      </c>
      <c r="H307" s="15" t="s">
        <v>180</v>
      </c>
      <c r="I307" s="15" t="s">
        <v>216</v>
      </c>
      <c r="J307" s="15" t="s">
        <v>59</v>
      </c>
      <c r="K307" s="15" t="s">
        <v>103</v>
      </c>
      <c r="L307" s="15" t="s">
        <v>351</v>
      </c>
      <c r="M307" s="27">
        <v>43830</v>
      </c>
      <c r="N307" s="27">
        <v>43830</v>
      </c>
      <c r="O307" s="51">
        <v>2019</v>
      </c>
      <c r="P307" s="27">
        <v>43830</v>
      </c>
      <c r="Q307" s="15">
        <v>2300000</v>
      </c>
      <c r="R307" s="15">
        <v>1600000</v>
      </c>
      <c r="S307" s="15" t="s">
        <v>678</v>
      </c>
      <c r="T307" s="15" t="s">
        <v>678</v>
      </c>
      <c r="U307" s="15">
        <v>2019</v>
      </c>
      <c r="V307" s="15">
        <v>236</v>
      </c>
      <c r="W307" s="15" t="s">
        <v>769</v>
      </c>
      <c r="X307" s="24">
        <v>7014</v>
      </c>
      <c r="Y307" s="24">
        <v>1169</v>
      </c>
      <c r="Z307" s="24">
        <v>1460</v>
      </c>
      <c r="AA307" s="24">
        <v>1415</v>
      </c>
      <c r="AB307" s="24">
        <v>2091</v>
      </c>
      <c r="AC307" s="24">
        <v>2091</v>
      </c>
    </row>
    <row r="308" spans="1:29" x14ac:dyDescent="0.25">
      <c r="A308" s="15" t="s">
        <v>207</v>
      </c>
      <c r="B308" s="15" t="s">
        <v>207</v>
      </c>
      <c r="C308" s="15" t="s">
        <v>483</v>
      </c>
      <c r="D308" s="15" t="s">
        <v>210</v>
      </c>
      <c r="E308" s="15" t="s">
        <v>194</v>
      </c>
      <c r="F308" s="15" t="s">
        <v>215</v>
      </c>
      <c r="G308" s="15" t="s">
        <v>390</v>
      </c>
      <c r="H308" s="15" t="s">
        <v>180</v>
      </c>
      <c r="I308" s="15" t="s">
        <v>216</v>
      </c>
      <c r="J308" s="15" t="s">
        <v>123</v>
      </c>
      <c r="K308" s="15" t="s">
        <v>38</v>
      </c>
      <c r="L308" s="15" t="s">
        <v>351</v>
      </c>
      <c r="M308" s="27">
        <v>43799</v>
      </c>
      <c r="N308" s="27">
        <v>43799</v>
      </c>
      <c r="O308" s="51">
        <v>2019</v>
      </c>
      <c r="P308" s="27">
        <v>43830</v>
      </c>
      <c r="Q308" s="15">
        <v>2300000</v>
      </c>
      <c r="R308" s="15">
        <v>1600000</v>
      </c>
      <c r="S308" s="15" t="s">
        <v>678</v>
      </c>
      <c r="T308" s="15" t="s">
        <v>678</v>
      </c>
      <c r="U308" s="15">
        <v>2019</v>
      </c>
      <c r="V308" s="15">
        <v>461</v>
      </c>
      <c r="W308" s="15" t="s">
        <v>769</v>
      </c>
      <c r="X308" s="24">
        <v>120</v>
      </c>
      <c r="Y308" s="24">
        <v>20</v>
      </c>
      <c r="Z308" s="24">
        <v>25</v>
      </c>
      <c r="AA308" s="24">
        <v>24</v>
      </c>
      <c r="AB308" s="24">
        <v>36</v>
      </c>
      <c r="AC308" s="24">
        <v>36</v>
      </c>
    </row>
    <row r="309" spans="1:29" x14ac:dyDescent="0.25">
      <c r="A309" s="15" t="s">
        <v>207</v>
      </c>
      <c r="B309" s="15" t="s">
        <v>207</v>
      </c>
      <c r="C309" s="15" t="s">
        <v>483</v>
      </c>
      <c r="D309" s="15" t="s">
        <v>210</v>
      </c>
      <c r="E309" s="15" t="s">
        <v>194</v>
      </c>
      <c r="F309" s="15" t="s">
        <v>215</v>
      </c>
      <c r="G309" s="15" t="s">
        <v>390</v>
      </c>
      <c r="H309" s="15" t="s">
        <v>180</v>
      </c>
      <c r="I309" s="15" t="s">
        <v>216</v>
      </c>
      <c r="J309" s="15" t="s">
        <v>123</v>
      </c>
      <c r="K309" s="15" t="s">
        <v>38</v>
      </c>
      <c r="L309" s="15" t="s">
        <v>351</v>
      </c>
      <c r="M309" s="27">
        <v>43799</v>
      </c>
      <c r="N309" s="27">
        <v>43830</v>
      </c>
      <c r="O309" s="51">
        <v>2019</v>
      </c>
      <c r="P309" s="27">
        <v>43830</v>
      </c>
      <c r="Q309" s="15">
        <v>2300000</v>
      </c>
      <c r="R309" s="15">
        <v>1600000</v>
      </c>
      <c r="S309" s="15" t="s">
        <v>678</v>
      </c>
      <c r="T309" s="15" t="s">
        <v>678</v>
      </c>
      <c r="U309" s="15">
        <v>2019</v>
      </c>
      <c r="V309" s="15">
        <v>462</v>
      </c>
      <c r="W309" s="15" t="s">
        <v>769</v>
      </c>
      <c r="X309" s="24">
        <v>1200</v>
      </c>
      <c r="Y309" s="24">
        <v>200</v>
      </c>
      <c r="Z309" s="24">
        <v>250</v>
      </c>
      <c r="AA309" s="24">
        <v>242</v>
      </c>
      <c r="AB309" s="24">
        <v>358</v>
      </c>
      <c r="AC309" s="24">
        <v>358</v>
      </c>
    </row>
    <row r="310" spans="1:29" x14ac:dyDescent="0.25">
      <c r="A310" s="15" t="s">
        <v>207</v>
      </c>
      <c r="B310" s="15" t="s">
        <v>207</v>
      </c>
      <c r="C310" s="15" t="s">
        <v>483</v>
      </c>
      <c r="D310" s="15" t="s">
        <v>210</v>
      </c>
      <c r="E310" s="15" t="s">
        <v>194</v>
      </c>
      <c r="F310" s="15" t="s">
        <v>215</v>
      </c>
      <c r="G310" s="15" t="s">
        <v>390</v>
      </c>
      <c r="H310" s="15" t="s">
        <v>179</v>
      </c>
      <c r="I310" s="15" t="s">
        <v>216</v>
      </c>
      <c r="J310" s="15" t="s">
        <v>52</v>
      </c>
      <c r="K310" s="15" t="s">
        <v>52</v>
      </c>
      <c r="L310" s="15" t="s">
        <v>351</v>
      </c>
      <c r="M310" s="27">
        <v>43799</v>
      </c>
      <c r="N310" s="27">
        <v>43799</v>
      </c>
      <c r="O310" s="51">
        <v>2019</v>
      </c>
      <c r="P310" s="27">
        <v>43830</v>
      </c>
      <c r="Q310" s="15">
        <v>2300000</v>
      </c>
      <c r="R310" s="15">
        <v>1600000</v>
      </c>
      <c r="S310" s="15" t="s">
        <v>678</v>
      </c>
      <c r="T310" s="15" t="s">
        <v>678</v>
      </c>
      <c r="U310" s="15">
        <v>2019</v>
      </c>
      <c r="V310" s="15">
        <v>456</v>
      </c>
      <c r="W310" s="15" t="s">
        <v>769</v>
      </c>
      <c r="X310" s="24">
        <v>900</v>
      </c>
      <c r="Y310" s="24">
        <v>150</v>
      </c>
      <c r="Z310" s="24">
        <v>187</v>
      </c>
      <c r="AA310" s="24">
        <v>182</v>
      </c>
      <c r="AB310" s="24">
        <v>268</v>
      </c>
      <c r="AC310" s="24">
        <v>268</v>
      </c>
    </row>
    <row r="311" spans="1:29" x14ac:dyDescent="0.25">
      <c r="A311" s="15" t="s">
        <v>207</v>
      </c>
      <c r="B311" s="15" t="s">
        <v>207</v>
      </c>
      <c r="C311" s="15" t="s">
        <v>483</v>
      </c>
      <c r="D311" s="15" t="s">
        <v>210</v>
      </c>
      <c r="E311" s="15" t="s">
        <v>194</v>
      </c>
      <c r="F311" s="15" t="s">
        <v>215</v>
      </c>
      <c r="G311" s="15" t="s">
        <v>390</v>
      </c>
      <c r="H311" s="15" t="s">
        <v>179</v>
      </c>
      <c r="I311" s="15" t="s">
        <v>216</v>
      </c>
      <c r="J311" s="15" t="s">
        <v>52</v>
      </c>
      <c r="K311" s="15" t="s">
        <v>52</v>
      </c>
      <c r="L311" s="15" t="s">
        <v>351</v>
      </c>
      <c r="M311" s="27">
        <v>43799</v>
      </c>
      <c r="N311" s="27">
        <v>43830</v>
      </c>
      <c r="O311" s="51">
        <v>2019</v>
      </c>
      <c r="P311" s="27">
        <v>43830</v>
      </c>
      <c r="Q311" s="15">
        <v>2300000</v>
      </c>
      <c r="R311" s="15">
        <v>1600000</v>
      </c>
      <c r="S311" s="15" t="s">
        <v>678</v>
      </c>
      <c r="T311" s="15" t="s">
        <v>678</v>
      </c>
      <c r="U311" s="15">
        <v>2019</v>
      </c>
      <c r="V311" s="15">
        <v>457</v>
      </c>
      <c r="W311" s="15" t="s">
        <v>769</v>
      </c>
      <c r="X311" s="24">
        <v>600</v>
      </c>
      <c r="Y311" s="24">
        <v>100</v>
      </c>
      <c r="Z311" s="24">
        <v>125</v>
      </c>
      <c r="AA311" s="24">
        <v>121</v>
      </c>
      <c r="AB311" s="24">
        <v>179</v>
      </c>
      <c r="AC311" s="24">
        <v>179</v>
      </c>
    </row>
    <row r="312" spans="1:29" x14ac:dyDescent="0.25">
      <c r="A312" s="15" t="s">
        <v>207</v>
      </c>
      <c r="B312" s="15" t="s">
        <v>207</v>
      </c>
      <c r="C312" s="15" t="s">
        <v>483</v>
      </c>
      <c r="D312" s="15" t="s">
        <v>210</v>
      </c>
      <c r="E312" s="15" t="s">
        <v>194</v>
      </c>
      <c r="F312" s="15" t="s">
        <v>215</v>
      </c>
      <c r="G312" s="15" t="s">
        <v>390</v>
      </c>
      <c r="H312" s="15" t="s">
        <v>179</v>
      </c>
      <c r="I312" s="15" t="s">
        <v>216</v>
      </c>
      <c r="J312" s="15" t="s">
        <v>123</v>
      </c>
      <c r="K312" s="15" t="s">
        <v>133</v>
      </c>
      <c r="L312" s="15" t="s">
        <v>351</v>
      </c>
      <c r="M312" s="27">
        <v>43830</v>
      </c>
      <c r="N312" s="27">
        <v>43830</v>
      </c>
      <c r="O312" s="51">
        <v>2019</v>
      </c>
      <c r="P312" s="27">
        <v>43830</v>
      </c>
      <c r="Q312" s="15">
        <v>2300000</v>
      </c>
      <c r="R312" s="15">
        <v>1600000</v>
      </c>
      <c r="S312" s="15" t="s">
        <v>678</v>
      </c>
      <c r="T312" s="15" t="s">
        <v>678</v>
      </c>
      <c r="U312" s="15">
        <v>2019</v>
      </c>
      <c r="V312" s="15">
        <v>459</v>
      </c>
      <c r="W312" s="15" t="s">
        <v>769</v>
      </c>
      <c r="X312" s="24">
        <v>7080</v>
      </c>
      <c r="Y312" s="24">
        <v>1180</v>
      </c>
      <c r="Z312" s="24">
        <v>1473</v>
      </c>
      <c r="AA312" s="24">
        <v>1428</v>
      </c>
      <c r="AB312" s="24">
        <v>2111</v>
      </c>
      <c r="AC312" s="24">
        <v>2111</v>
      </c>
    </row>
    <row r="313" spans="1:29" x14ac:dyDescent="0.25">
      <c r="A313" s="15" t="s">
        <v>207</v>
      </c>
      <c r="B313" s="15" t="s">
        <v>207</v>
      </c>
      <c r="C313" s="15" t="s">
        <v>483</v>
      </c>
      <c r="D313" s="15" t="s">
        <v>210</v>
      </c>
      <c r="E313" s="15" t="s">
        <v>194</v>
      </c>
      <c r="F313" s="15" t="s">
        <v>215</v>
      </c>
      <c r="G313" s="15" t="s">
        <v>390</v>
      </c>
      <c r="H313" s="15" t="s">
        <v>179</v>
      </c>
      <c r="I313" s="15" t="s">
        <v>216</v>
      </c>
      <c r="J313" s="15" t="s">
        <v>123</v>
      </c>
      <c r="K313" s="15" t="s">
        <v>133</v>
      </c>
      <c r="L313" s="15" t="s">
        <v>351</v>
      </c>
      <c r="M313" s="27">
        <v>43799</v>
      </c>
      <c r="N313" s="27">
        <v>43799</v>
      </c>
      <c r="O313" s="51">
        <v>2019</v>
      </c>
      <c r="P313" s="27">
        <v>43830</v>
      </c>
      <c r="Q313" s="15">
        <v>2300000</v>
      </c>
      <c r="R313" s="15">
        <v>1600000</v>
      </c>
      <c r="S313" s="15" t="s">
        <v>678</v>
      </c>
      <c r="T313" s="15" t="s">
        <v>678</v>
      </c>
      <c r="U313" s="15">
        <v>2019</v>
      </c>
      <c r="V313" s="15">
        <v>458</v>
      </c>
      <c r="W313" s="15" t="s">
        <v>769</v>
      </c>
      <c r="X313" s="24">
        <v>2568</v>
      </c>
      <c r="Y313" s="24">
        <v>428</v>
      </c>
      <c r="Z313" s="24">
        <v>534</v>
      </c>
      <c r="AA313" s="24">
        <v>518</v>
      </c>
      <c r="AB313" s="24">
        <v>766</v>
      </c>
      <c r="AC313" s="24">
        <v>766</v>
      </c>
    </row>
    <row r="314" spans="1:29" x14ac:dyDescent="0.25">
      <c r="A314" s="15" t="s">
        <v>207</v>
      </c>
      <c r="B314" s="15" t="s">
        <v>207</v>
      </c>
      <c r="C314" s="15" t="s">
        <v>483</v>
      </c>
      <c r="D314" s="15" t="s">
        <v>210</v>
      </c>
      <c r="E314" s="15" t="s">
        <v>194</v>
      </c>
      <c r="F314" s="15" t="s">
        <v>215</v>
      </c>
      <c r="G314" s="15" t="s">
        <v>390</v>
      </c>
      <c r="H314" s="15" t="s">
        <v>179</v>
      </c>
      <c r="I314" s="15" t="s">
        <v>216</v>
      </c>
      <c r="J314" s="15" t="s">
        <v>83</v>
      </c>
      <c r="K314" s="15" t="s">
        <v>84</v>
      </c>
      <c r="L314" s="15" t="s">
        <v>351</v>
      </c>
      <c r="M314" s="27">
        <v>43799</v>
      </c>
      <c r="N314" s="27">
        <v>43799</v>
      </c>
      <c r="O314" s="51">
        <v>2019</v>
      </c>
      <c r="P314" s="27">
        <v>43830</v>
      </c>
      <c r="Q314" s="15">
        <v>2300000</v>
      </c>
      <c r="R314" s="15">
        <v>1600000</v>
      </c>
      <c r="S314" s="15" t="s">
        <v>678</v>
      </c>
      <c r="T314" s="15" t="s">
        <v>678</v>
      </c>
      <c r="U314" s="15">
        <v>2019</v>
      </c>
      <c r="V314" s="15">
        <v>454</v>
      </c>
      <c r="W314" s="15" t="s">
        <v>769</v>
      </c>
      <c r="X314" s="24">
        <v>840</v>
      </c>
      <c r="Y314" s="24">
        <v>140</v>
      </c>
      <c r="Z314" s="24">
        <v>175</v>
      </c>
      <c r="AA314" s="24">
        <v>169</v>
      </c>
      <c r="AB314" s="24">
        <v>250</v>
      </c>
      <c r="AC314" s="24">
        <v>250</v>
      </c>
    </row>
    <row r="315" spans="1:29" x14ac:dyDescent="0.25">
      <c r="A315" s="15" t="s">
        <v>207</v>
      </c>
      <c r="B315" s="15" t="s">
        <v>207</v>
      </c>
      <c r="C315" s="15" t="s">
        <v>483</v>
      </c>
      <c r="D315" s="15" t="s">
        <v>210</v>
      </c>
      <c r="E315" s="15" t="s">
        <v>194</v>
      </c>
      <c r="F315" s="15" t="s">
        <v>215</v>
      </c>
      <c r="G315" s="15" t="s">
        <v>390</v>
      </c>
      <c r="H315" s="15" t="s">
        <v>179</v>
      </c>
      <c r="I315" s="15" t="s">
        <v>216</v>
      </c>
      <c r="J315" s="15" t="s">
        <v>83</v>
      </c>
      <c r="K315" s="15" t="s">
        <v>84</v>
      </c>
      <c r="L315" s="15" t="s">
        <v>351</v>
      </c>
      <c r="M315" s="27">
        <v>43799</v>
      </c>
      <c r="N315" s="27">
        <v>43830</v>
      </c>
      <c r="O315" s="51">
        <v>2019</v>
      </c>
      <c r="P315" s="27">
        <v>43830</v>
      </c>
      <c r="Q315" s="15">
        <v>2300000</v>
      </c>
      <c r="R315" s="15">
        <v>1600000</v>
      </c>
      <c r="S315" s="15" t="s">
        <v>678</v>
      </c>
      <c r="T315" s="15" t="s">
        <v>678</v>
      </c>
      <c r="U315" s="15">
        <v>2019</v>
      </c>
      <c r="V315" s="15">
        <v>453</v>
      </c>
      <c r="W315" s="15" t="s">
        <v>769</v>
      </c>
      <c r="X315" s="24">
        <v>1200</v>
      </c>
      <c r="Y315" s="24">
        <v>200</v>
      </c>
      <c r="Z315" s="24">
        <v>250</v>
      </c>
      <c r="AA315" s="24">
        <v>242</v>
      </c>
      <c r="AB315" s="24">
        <v>358</v>
      </c>
      <c r="AC315" s="24">
        <v>358</v>
      </c>
    </row>
    <row r="316" spans="1:29" x14ac:dyDescent="0.25">
      <c r="A316" s="15" t="s">
        <v>207</v>
      </c>
      <c r="B316" s="15" t="s">
        <v>207</v>
      </c>
      <c r="C316" s="15" t="s">
        <v>483</v>
      </c>
      <c r="D316" s="15" t="s">
        <v>210</v>
      </c>
      <c r="E316" s="15" t="s">
        <v>194</v>
      </c>
      <c r="F316" s="15" t="s">
        <v>215</v>
      </c>
      <c r="G316" s="15" t="s">
        <v>390</v>
      </c>
      <c r="H316" s="15" t="s">
        <v>179</v>
      </c>
      <c r="I316" s="15" t="s">
        <v>216</v>
      </c>
      <c r="J316" s="15" t="s">
        <v>83</v>
      </c>
      <c r="K316" s="15" t="s">
        <v>84</v>
      </c>
      <c r="L316" s="15" t="s">
        <v>351</v>
      </c>
      <c r="M316" s="27">
        <v>43799</v>
      </c>
      <c r="N316" s="27">
        <v>43830</v>
      </c>
      <c r="O316" s="51">
        <v>2019</v>
      </c>
      <c r="P316" s="27">
        <v>43830</v>
      </c>
      <c r="Q316" s="15">
        <v>2300000</v>
      </c>
      <c r="R316" s="15">
        <v>1600000</v>
      </c>
      <c r="S316" s="15" t="s">
        <v>678</v>
      </c>
      <c r="T316" s="15" t="s">
        <v>678</v>
      </c>
      <c r="U316" s="15">
        <v>2019</v>
      </c>
      <c r="V316" s="15">
        <v>455</v>
      </c>
      <c r="W316" s="15" t="s">
        <v>769</v>
      </c>
      <c r="X316" s="24">
        <v>1800</v>
      </c>
      <c r="Y316" s="24">
        <v>300</v>
      </c>
      <c r="Z316" s="24">
        <v>375</v>
      </c>
      <c r="AA316" s="24">
        <v>363</v>
      </c>
      <c r="AB316" s="24">
        <v>537</v>
      </c>
      <c r="AC316" s="24">
        <v>537</v>
      </c>
    </row>
    <row r="317" spans="1:29" x14ac:dyDescent="0.25">
      <c r="A317" s="15" t="s">
        <v>207</v>
      </c>
      <c r="B317" s="15" t="s">
        <v>207</v>
      </c>
      <c r="C317" s="15" t="s">
        <v>483</v>
      </c>
      <c r="D317" s="15" t="s">
        <v>210</v>
      </c>
      <c r="E317" s="15" t="s">
        <v>194</v>
      </c>
      <c r="F317" s="15" t="s">
        <v>215</v>
      </c>
      <c r="G317" s="15" t="s">
        <v>390</v>
      </c>
      <c r="H317" s="15" t="s">
        <v>179</v>
      </c>
      <c r="I317" s="15" t="s">
        <v>216</v>
      </c>
      <c r="J317" s="15" t="s">
        <v>89</v>
      </c>
      <c r="K317" s="15" t="s">
        <v>67</v>
      </c>
      <c r="L317" s="15" t="s">
        <v>351</v>
      </c>
      <c r="M317" s="27">
        <v>43799</v>
      </c>
      <c r="N317" s="27">
        <v>43799</v>
      </c>
      <c r="O317" s="51">
        <v>2019</v>
      </c>
      <c r="P317" s="27">
        <v>43830</v>
      </c>
      <c r="Q317" s="15">
        <v>2300000</v>
      </c>
      <c r="R317" s="15">
        <v>1600000</v>
      </c>
      <c r="S317" s="15" t="s">
        <v>678</v>
      </c>
      <c r="T317" s="15" t="s">
        <v>678</v>
      </c>
      <c r="U317" s="15">
        <v>2019</v>
      </c>
      <c r="V317" s="15">
        <v>450</v>
      </c>
      <c r="W317" s="15" t="s">
        <v>769</v>
      </c>
      <c r="X317" s="24">
        <v>9162</v>
      </c>
      <c r="Y317" s="24">
        <v>1527</v>
      </c>
      <c r="Z317" s="24">
        <v>1907</v>
      </c>
      <c r="AA317" s="24">
        <v>1848</v>
      </c>
      <c r="AB317" s="24">
        <v>2732</v>
      </c>
      <c r="AC317" s="24">
        <v>2732</v>
      </c>
    </row>
    <row r="318" spans="1:29" x14ac:dyDescent="0.25">
      <c r="A318" s="15" t="s">
        <v>207</v>
      </c>
      <c r="B318" s="15" t="s">
        <v>207</v>
      </c>
      <c r="C318" s="15" t="s">
        <v>483</v>
      </c>
      <c r="D318" s="15" t="s">
        <v>210</v>
      </c>
      <c r="E318" s="15" t="s">
        <v>194</v>
      </c>
      <c r="F318" s="15" t="s">
        <v>215</v>
      </c>
      <c r="G318" s="15" t="s">
        <v>390</v>
      </c>
      <c r="H318" s="15" t="s">
        <v>179</v>
      </c>
      <c r="I318" s="15" t="s">
        <v>216</v>
      </c>
      <c r="J318" s="15" t="s">
        <v>89</v>
      </c>
      <c r="K318" s="15" t="s">
        <v>67</v>
      </c>
      <c r="L318" s="15" t="s">
        <v>351</v>
      </c>
      <c r="M318" s="27">
        <v>43799</v>
      </c>
      <c r="N318" s="27">
        <v>43830</v>
      </c>
      <c r="O318" s="51">
        <v>2019</v>
      </c>
      <c r="P318" s="27">
        <v>43830</v>
      </c>
      <c r="Q318" s="15">
        <v>2300000</v>
      </c>
      <c r="R318" s="15">
        <v>1600000</v>
      </c>
      <c r="S318" s="15" t="s">
        <v>678</v>
      </c>
      <c r="T318" s="15" t="s">
        <v>678</v>
      </c>
      <c r="U318" s="15">
        <v>2019</v>
      </c>
      <c r="V318" s="15">
        <v>447</v>
      </c>
      <c r="W318" s="15" t="s">
        <v>769</v>
      </c>
      <c r="X318" s="24">
        <v>11628</v>
      </c>
      <c r="Y318" s="24">
        <v>1938</v>
      </c>
      <c r="Z318" s="24">
        <v>2420</v>
      </c>
      <c r="AA318" s="24">
        <v>2345</v>
      </c>
      <c r="AB318" s="24">
        <v>3467</v>
      </c>
      <c r="AC318" s="24">
        <v>3467</v>
      </c>
    </row>
    <row r="319" spans="1:29" x14ac:dyDescent="0.25">
      <c r="A319" s="15" t="s">
        <v>207</v>
      </c>
      <c r="B319" s="15" t="s">
        <v>207</v>
      </c>
      <c r="C319" s="15" t="s">
        <v>483</v>
      </c>
      <c r="D319" s="15" t="s">
        <v>210</v>
      </c>
      <c r="E319" s="15" t="s">
        <v>194</v>
      </c>
      <c r="F319" s="15" t="s">
        <v>215</v>
      </c>
      <c r="G319" s="15" t="s">
        <v>390</v>
      </c>
      <c r="H319" s="15" t="s">
        <v>179</v>
      </c>
      <c r="I319" s="15" t="s">
        <v>216</v>
      </c>
      <c r="J319" s="15" t="s">
        <v>117</v>
      </c>
      <c r="K319" s="15" t="s">
        <v>118</v>
      </c>
      <c r="L319" s="15" t="s">
        <v>351</v>
      </c>
      <c r="M319" s="27">
        <v>43616</v>
      </c>
      <c r="N319" s="27">
        <v>43616</v>
      </c>
      <c r="O319" s="51">
        <v>2019</v>
      </c>
      <c r="P319" s="27">
        <v>43830</v>
      </c>
      <c r="Q319" s="15">
        <v>2300000</v>
      </c>
      <c r="R319" s="15">
        <v>1600000</v>
      </c>
      <c r="S319" s="15" t="s">
        <v>678</v>
      </c>
      <c r="T319" s="15" t="s">
        <v>678</v>
      </c>
      <c r="U319" s="15">
        <v>2019</v>
      </c>
      <c r="V319" s="15">
        <v>445</v>
      </c>
      <c r="W319" s="15" t="s">
        <v>769</v>
      </c>
      <c r="X319" s="24">
        <v>180</v>
      </c>
      <c r="Y319" s="24">
        <v>30</v>
      </c>
      <c r="Z319" s="24">
        <v>37</v>
      </c>
      <c r="AA319" s="24">
        <v>36</v>
      </c>
      <c r="AB319" s="24">
        <v>54</v>
      </c>
      <c r="AC319" s="24">
        <v>54</v>
      </c>
    </row>
    <row r="320" spans="1:29" x14ac:dyDescent="0.25">
      <c r="A320" s="15" t="s">
        <v>207</v>
      </c>
      <c r="B320" s="15" t="s">
        <v>207</v>
      </c>
      <c r="C320" s="15" t="s">
        <v>483</v>
      </c>
      <c r="D320" s="15" t="s">
        <v>210</v>
      </c>
      <c r="E320" s="15" t="s">
        <v>194</v>
      </c>
      <c r="F320" s="15" t="s">
        <v>215</v>
      </c>
      <c r="G320" s="15" t="s">
        <v>390</v>
      </c>
      <c r="H320" s="15" t="s">
        <v>179</v>
      </c>
      <c r="I320" s="15" t="s">
        <v>216</v>
      </c>
      <c r="J320" s="15" t="s">
        <v>117</v>
      </c>
      <c r="K320" s="15" t="s">
        <v>118</v>
      </c>
      <c r="L320" s="15" t="s">
        <v>351</v>
      </c>
      <c r="M320" s="27">
        <v>43799</v>
      </c>
      <c r="N320" s="27">
        <v>43799</v>
      </c>
      <c r="O320" s="51">
        <v>2019</v>
      </c>
      <c r="P320" s="27">
        <v>43830</v>
      </c>
      <c r="Q320" s="15">
        <v>2300000</v>
      </c>
      <c r="R320" s="15">
        <v>1600000</v>
      </c>
      <c r="S320" s="15" t="s">
        <v>678</v>
      </c>
      <c r="T320" s="15" t="s">
        <v>678</v>
      </c>
      <c r="U320" s="15">
        <v>2019</v>
      </c>
      <c r="V320" s="15">
        <v>463</v>
      </c>
      <c r="W320" s="15" t="s">
        <v>769</v>
      </c>
      <c r="X320" s="24">
        <v>14400</v>
      </c>
      <c r="Y320" s="24">
        <v>2400</v>
      </c>
      <c r="Z320" s="24">
        <v>2997</v>
      </c>
      <c r="AA320" s="24">
        <v>2905</v>
      </c>
      <c r="AB320" s="24">
        <v>4294</v>
      </c>
      <c r="AC320" s="24">
        <v>4294</v>
      </c>
    </row>
    <row r="321" spans="1:29" x14ac:dyDescent="0.25">
      <c r="A321" s="15" t="s">
        <v>207</v>
      </c>
      <c r="B321" s="15" t="s">
        <v>207</v>
      </c>
      <c r="C321" s="15" t="s">
        <v>483</v>
      </c>
      <c r="D321" s="15" t="s">
        <v>210</v>
      </c>
      <c r="E321" s="15" t="s">
        <v>194</v>
      </c>
      <c r="F321" s="15" t="s">
        <v>215</v>
      </c>
      <c r="G321" s="15" t="s">
        <v>390</v>
      </c>
      <c r="H321" s="15" t="s">
        <v>179</v>
      </c>
      <c r="I321" s="15" t="s">
        <v>216</v>
      </c>
      <c r="J321" s="15" t="s">
        <v>124</v>
      </c>
      <c r="K321" s="15" t="s">
        <v>65</v>
      </c>
      <c r="L321" s="15" t="s">
        <v>351</v>
      </c>
      <c r="M321" s="27">
        <v>43799</v>
      </c>
      <c r="N321" s="27">
        <v>43830</v>
      </c>
      <c r="O321" s="51">
        <v>2019</v>
      </c>
      <c r="P321" s="27">
        <v>43830</v>
      </c>
      <c r="Q321" s="15">
        <v>2300000</v>
      </c>
      <c r="R321" s="15">
        <v>1600000</v>
      </c>
      <c r="S321" s="15" t="s">
        <v>678</v>
      </c>
      <c r="T321" s="15" t="s">
        <v>678</v>
      </c>
      <c r="U321" s="15">
        <v>2019</v>
      </c>
      <c r="V321" s="15">
        <v>448</v>
      </c>
      <c r="W321" s="15" t="s">
        <v>769</v>
      </c>
      <c r="X321" s="24">
        <v>1920</v>
      </c>
      <c r="Y321" s="24">
        <v>320</v>
      </c>
      <c r="Z321" s="24">
        <v>400</v>
      </c>
      <c r="AA321" s="24">
        <v>387</v>
      </c>
      <c r="AB321" s="24">
        <v>573</v>
      </c>
      <c r="AC321" s="24">
        <v>573</v>
      </c>
    </row>
    <row r="322" spans="1:29" x14ac:dyDescent="0.25">
      <c r="A322" s="15" t="s">
        <v>207</v>
      </c>
      <c r="B322" s="15" t="s">
        <v>207</v>
      </c>
      <c r="C322" s="15" t="s">
        <v>483</v>
      </c>
      <c r="D322" s="15" t="s">
        <v>210</v>
      </c>
      <c r="E322" s="15" t="s">
        <v>194</v>
      </c>
      <c r="F322" s="15" t="s">
        <v>215</v>
      </c>
      <c r="G322" s="15" t="s">
        <v>390</v>
      </c>
      <c r="H322" s="15" t="s">
        <v>179</v>
      </c>
      <c r="I322" s="15" t="s">
        <v>216</v>
      </c>
      <c r="J322" s="15" t="s">
        <v>61</v>
      </c>
      <c r="K322" s="15" t="s">
        <v>370</v>
      </c>
      <c r="L322" s="15" t="s">
        <v>351</v>
      </c>
      <c r="M322" s="27">
        <v>43799</v>
      </c>
      <c r="N322" s="27">
        <v>43799</v>
      </c>
      <c r="O322" s="51">
        <v>2019</v>
      </c>
      <c r="P322" s="27">
        <v>43830</v>
      </c>
      <c r="Q322" s="15">
        <v>2300000</v>
      </c>
      <c r="R322" s="15">
        <v>1600000</v>
      </c>
      <c r="S322" s="15" t="s">
        <v>678</v>
      </c>
      <c r="T322" s="15" t="s">
        <v>678</v>
      </c>
      <c r="U322" s="15">
        <v>2019</v>
      </c>
      <c r="V322" s="15">
        <v>460</v>
      </c>
      <c r="W322" s="15" t="s">
        <v>769</v>
      </c>
      <c r="X322" s="24">
        <v>1728</v>
      </c>
      <c r="Y322" s="24">
        <v>288</v>
      </c>
      <c r="Z322" s="24">
        <v>360</v>
      </c>
      <c r="AA322" s="24">
        <v>349</v>
      </c>
      <c r="AB322" s="24">
        <v>515</v>
      </c>
      <c r="AC322" s="24">
        <v>515</v>
      </c>
    </row>
    <row r="323" spans="1:29" x14ac:dyDescent="0.25">
      <c r="A323" s="15" t="s">
        <v>207</v>
      </c>
      <c r="B323" s="15" t="s">
        <v>207</v>
      </c>
      <c r="C323" s="15" t="s">
        <v>486</v>
      </c>
      <c r="D323" s="15" t="s">
        <v>351</v>
      </c>
      <c r="E323" s="15" t="s">
        <v>386</v>
      </c>
      <c r="F323" s="15" t="s">
        <v>283</v>
      </c>
      <c r="G323" s="15" t="s">
        <v>391</v>
      </c>
      <c r="H323" s="15" t="s">
        <v>180</v>
      </c>
      <c r="I323" s="15" t="s">
        <v>216</v>
      </c>
      <c r="J323" s="15" t="s">
        <v>52</v>
      </c>
      <c r="K323" s="15" t="s">
        <v>52</v>
      </c>
      <c r="L323" s="15" t="s">
        <v>351</v>
      </c>
      <c r="M323" s="27">
        <v>43861</v>
      </c>
      <c r="N323" s="27">
        <v>44012</v>
      </c>
      <c r="O323" s="51">
        <v>2020</v>
      </c>
      <c r="P323" s="27">
        <v>43830</v>
      </c>
      <c r="Q323" s="15">
        <v>2200000</v>
      </c>
      <c r="R323" s="15">
        <v>1400000</v>
      </c>
      <c r="S323" s="15" t="s">
        <v>678</v>
      </c>
      <c r="T323" s="15" t="s">
        <v>678</v>
      </c>
      <c r="U323" s="15">
        <v>2020</v>
      </c>
      <c r="V323" s="15">
        <v>463</v>
      </c>
      <c r="W323" s="15" t="s">
        <v>769</v>
      </c>
      <c r="X323" s="24">
        <v>3000</v>
      </c>
      <c r="Y323" s="24">
        <v>500</v>
      </c>
      <c r="Z323" s="24">
        <v>532</v>
      </c>
      <c r="AA323" s="24">
        <v>499</v>
      </c>
      <c r="AB323" s="24">
        <v>1016</v>
      </c>
      <c r="AC323" s="24">
        <v>1016</v>
      </c>
    </row>
    <row r="324" spans="1:29" x14ac:dyDescent="0.25">
      <c r="A324" s="15" t="s">
        <v>207</v>
      </c>
      <c r="B324" s="15" t="s">
        <v>207</v>
      </c>
      <c r="C324" s="15" t="s">
        <v>486</v>
      </c>
      <c r="D324" s="15" t="s">
        <v>351</v>
      </c>
      <c r="E324" s="15" t="s">
        <v>387</v>
      </c>
      <c r="F324" s="15" t="s">
        <v>295</v>
      </c>
      <c r="G324" s="15" t="s">
        <v>391</v>
      </c>
      <c r="H324" s="15" t="s">
        <v>180</v>
      </c>
      <c r="I324" s="15" t="s">
        <v>216</v>
      </c>
      <c r="J324" s="15" t="s">
        <v>52</v>
      </c>
      <c r="K324" s="15" t="s">
        <v>52</v>
      </c>
      <c r="L324" s="15" t="s">
        <v>351</v>
      </c>
      <c r="M324" s="27">
        <v>43861</v>
      </c>
      <c r="N324" s="27">
        <v>44012</v>
      </c>
      <c r="O324" s="51">
        <v>2020</v>
      </c>
      <c r="P324" s="27">
        <v>43830</v>
      </c>
      <c r="Q324" s="15">
        <v>2200000</v>
      </c>
      <c r="R324" s="15">
        <v>1400000</v>
      </c>
      <c r="S324" s="15" t="s">
        <v>678</v>
      </c>
      <c r="T324" s="15" t="s">
        <v>678</v>
      </c>
      <c r="U324" s="15">
        <v>2020</v>
      </c>
      <c r="V324" s="15">
        <v>463</v>
      </c>
      <c r="W324" s="15" t="s">
        <v>769</v>
      </c>
      <c r="X324" s="24">
        <v>36000</v>
      </c>
      <c r="Y324" s="24">
        <v>6000</v>
      </c>
      <c r="Z324" s="24">
        <v>6380</v>
      </c>
      <c r="AA324" s="24">
        <v>5984</v>
      </c>
      <c r="AB324" s="24">
        <v>12197</v>
      </c>
      <c r="AC324" s="24">
        <v>12197</v>
      </c>
    </row>
    <row r="325" spans="1:29" x14ac:dyDescent="0.25">
      <c r="A325" s="15" t="s">
        <v>207</v>
      </c>
      <c r="B325" s="15" t="s">
        <v>207</v>
      </c>
      <c r="C325" s="15" t="s">
        <v>486</v>
      </c>
      <c r="D325" s="15" t="s">
        <v>351</v>
      </c>
      <c r="E325" s="15" t="s">
        <v>387</v>
      </c>
      <c r="F325" s="15" t="s">
        <v>283</v>
      </c>
      <c r="G325" s="15" t="s">
        <v>391</v>
      </c>
      <c r="H325" s="15" t="s">
        <v>179</v>
      </c>
      <c r="I325" s="15" t="s">
        <v>216</v>
      </c>
      <c r="J325" s="15" t="s">
        <v>35</v>
      </c>
      <c r="K325" s="15" t="s">
        <v>137</v>
      </c>
      <c r="L325" s="15" t="s">
        <v>351</v>
      </c>
      <c r="M325" s="27">
        <v>43861</v>
      </c>
      <c r="N325" s="27">
        <v>44196</v>
      </c>
      <c r="O325" s="51">
        <v>2020</v>
      </c>
      <c r="P325" s="27">
        <v>43830</v>
      </c>
      <c r="Q325" s="15">
        <v>2200000</v>
      </c>
      <c r="R325" s="15">
        <v>1400000</v>
      </c>
      <c r="S325" s="15" t="s">
        <v>678</v>
      </c>
      <c r="T325" s="15" t="s">
        <v>678</v>
      </c>
      <c r="U325" s="15">
        <v>2020</v>
      </c>
      <c r="V325" s="15">
        <v>463</v>
      </c>
      <c r="W325" s="15" t="s">
        <v>769</v>
      </c>
      <c r="X325" s="24">
        <v>9000</v>
      </c>
      <c r="Y325" s="24">
        <v>1500</v>
      </c>
      <c r="Z325" s="24">
        <v>1955</v>
      </c>
      <c r="AA325" s="24">
        <v>1803</v>
      </c>
      <c r="AB325" s="24">
        <v>2727</v>
      </c>
      <c r="AC325" s="24">
        <v>2727</v>
      </c>
    </row>
    <row r="326" spans="1:29" x14ac:dyDescent="0.25">
      <c r="A326" s="15" t="s">
        <v>207</v>
      </c>
      <c r="B326" s="15" t="s">
        <v>207</v>
      </c>
      <c r="C326" s="15" t="s">
        <v>484</v>
      </c>
      <c r="D326" s="15" t="s">
        <v>351</v>
      </c>
      <c r="E326" s="15" t="s">
        <v>387</v>
      </c>
      <c r="F326" s="15" t="s">
        <v>283</v>
      </c>
      <c r="G326" s="15" t="s">
        <v>393</v>
      </c>
      <c r="H326" s="15" t="s">
        <v>179</v>
      </c>
      <c r="I326" s="15" t="s">
        <v>216</v>
      </c>
      <c r="J326" s="15" t="s">
        <v>83</v>
      </c>
      <c r="K326" s="15" t="s">
        <v>84</v>
      </c>
      <c r="L326" s="15" t="s">
        <v>351</v>
      </c>
      <c r="M326" s="27">
        <v>43861</v>
      </c>
      <c r="N326" s="27">
        <v>44196</v>
      </c>
      <c r="O326" s="51">
        <v>2020</v>
      </c>
      <c r="P326" s="27">
        <v>43830</v>
      </c>
      <c r="Q326" s="15">
        <v>2200000</v>
      </c>
      <c r="R326" s="15">
        <v>1400000</v>
      </c>
      <c r="S326" s="15" t="s">
        <v>678</v>
      </c>
      <c r="T326" s="15" t="s">
        <v>678</v>
      </c>
      <c r="U326" s="15">
        <v>2020</v>
      </c>
      <c r="V326" s="15">
        <v>463</v>
      </c>
      <c r="W326" s="15" t="s">
        <v>768</v>
      </c>
      <c r="X326" s="24">
        <v>3168</v>
      </c>
      <c r="Y326" s="24">
        <v>528</v>
      </c>
      <c r="Z326" s="24">
        <v>513</v>
      </c>
      <c r="AA326" s="24">
        <v>471</v>
      </c>
      <c r="AB326" s="24">
        <v>1138</v>
      </c>
      <c r="AC326" s="24">
        <v>1138</v>
      </c>
    </row>
    <row r="327" spans="1:29" x14ac:dyDescent="0.25">
      <c r="A327" s="15" t="s">
        <v>207</v>
      </c>
      <c r="B327" s="15" t="s">
        <v>636</v>
      </c>
      <c r="C327" s="15" t="s">
        <v>919</v>
      </c>
      <c r="D327" s="15" t="s">
        <v>351</v>
      </c>
      <c r="E327" s="15" t="s">
        <v>387</v>
      </c>
      <c r="F327" s="15" t="s">
        <v>283</v>
      </c>
      <c r="G327" s="15" t="s">
        <v>393</v>
      </c>
      <c r="H327" s="15" t="s">
        <v>179</v>
      </c>
      <c r="I327" s="15" t="s">
        <v>216</v>
      </c>
      <c r="J327" s="15" t="s">
        <v>83</v>
      </c>
      <c r="K327" s="15" t="s">
        <v>84</v>
      </c>
      <c r="L327" s="15" t="s">
        <v>351</v>
      </c>
      <c r="M327" s="27">
        <v>43982</v>
      </c>
      <c r="N327" s="27">
        <v>44104</v>
      </c>
      <c r="O327" s="51">
        <v>2020</v>
      </c>
      <c r="P327" s="27">
        <v>43830</v>
      </c>
      <c r="Q327" s="15">
        <v>2200000</v>
      </c>
      <c r="R327" s="15">
        <v>1400000</v>
      </c>
      <c r="S327" s="15" t="s">
        <v>678</v>
      </c>
      <c r="T327" s="15" t="s">
        <v>678</v>
      </c>
      <c r="U327" s="15">
        <v>2020</v>
      </c>
      <c r="V327" s="15">
        <v>463</v>
      </c>
      <c r="W327" s="15" t="s">
        <v>768</v>
      </c>
      <c r="X327" s="24">
        <v>642</v>
      </c>
      <c r="Y327" s="24">
        <v>107</v>
      </c>
      <c r="Z327" s="24">
        <v>104</v>
      </c>
      <c r="AA327" s="24">
        <v>95</v>
      </c>
      <c r="AB327" s="24">
        <v>231</v>
      </c>
      <c r="AC327" s="24">
        <v>231</v>
      </c>
    </row>
    <row r="328" spans="1:29" x14ac:dyDescent="0.25">
      <c r="A328" s="15" t="s">
        <v>207</v>
      </c>
      <c r="B328" s="15" t="s">
        <v>661</v>
      </c>
      <c r="C328" s="15" t="s">
        <v>483</v>
      </c>
      <c r="D328" s="15" t="s">
        <v>210</v>
      </c>
      <c r="E328" s="15" t="s">
        <v>387</v>
      </c>
      <c r="F328" s="15" t="s">
        <v>215</v>
      </c>
      <c r="G328" s="15" t="s">
        <v>390</v>
      </c>
      <c r="H328" s="15" t="s">
        <v>179</v>
      </c>
      <c r="I328" s="15" t="s">
        <v>216</v>
      </c>
      <c r="J328" s="15" t="s">
        <v>117</v>
      </c>
      <c r="K328" s="15" t="s">
        <v>118</v>
      </c>
      <c r="L328" s="15" t="s">
        <v>351</v>
      </c>
      <c r="M328" s="27">
        <v>43769</v>
      </c>
      <c r="N328" s="27">
        <v>43769</v>
      </c>
      <c r="O328" s="51">
        <v>2019</v>
      </c>
      <c r="P328" s="27">
        <v>43830</v>
      </c>
      <c r="Q328" s="15">
        <v>2300000</v>
      </c>
      <c r="R328" s="15">
        <v>1600000</v>
      </c>
      <c r="S328" s="15" t="s">
        <v>678</v>
      </c>
      <c r="T328" s="15" t="s">
        <v>678</v>
      </c>
      <c r="U328" s="15">
        <v>2019</v>
      </c>
      <c r="V328" s="15">
        <v>441</v>
      </c>
      <c r="W328" s="15" t="s">
        <v>769</v>
      </c>
      <c r="X328" s="24">
        <v>7800</v>
      </c>
      <c r="Y328" s="24">
        <v>1300</v>
      </c>
      <c r="Z328" s="24">
        <v>1623</v>
      </c>
      <c r="AA328" s="24">
        <v>1573</v>
      </c>
      <c r="AB328" s="24">
        <v>2326</v>
      </c>
      <c r="AC328" s="24">
        <v>2326</v>
      </c>
    </row>
    <row r="329" spans="1:29" x14ac:dyDescent="0.25">
      <c r="A329" s="15" t="s">
        <v>207</v>
      </c>
      <c r="B329" s="15" t="s">
        <v>752</v>
      </c>
      <c r="C329" s="15" t="s">
        <v>485</v>
      </c>
      <c r="D329" s="15" t="s">
        <v>351</v>
      </c>
      <c r="E329" s="15" t="s">
        <v>194</v>
      </c>
      <c r="F329" s="15" t="s">
        <v>215</v>
      </c>
      <c r="G329" s="15" t="s">
        <v>390</v>
      </c>
      <c r="H329" s="15" t="s">
        <v>179</v>
      </c>
      <c r="I329" s="15" t="s">
        <v>216</v>
      </c>
      <c r="J329" s="15" t="s">
        <v>83</v>
      </c>
      <c r="K329" s="15" t="s">
        <v>84</v>
      </c>
      <c r="L329" s="15" t="s">
        <v>351</v>
      </c>
      <c r="M329" s="27">
        <v>43830</v>
      </c>
      <c r="N329" s="27">
        <v>43861</v>
      </c>
      <c r="O329" s="51">
        <v>2020</v>
      </c>
      <c r="P329" s="27">
        <v>43830</v>
      </c>
      <c r="Q329" s="15">
        <v>2200000</v>
      </c>
      <c r="R329" s="15">
        <v>1400000</v>
      </c>
      <c r="S329" s="15" t="s">
        <v>678</v>
      </c>
      <c r="T329" s="15" t="s">
        <v>678</v>
      </c>
      <c r="U329" s="15">
        <v>2020</v>
      </c>
      <c r="V329" s="15">
        <v>463</v>
      </c>
      <c r="W329" s="15" t="s">
        <v>768</v>
      </c>
      <c r="X329" s="24">
        <v>2400</v>
      </c>
      <c r="Y329" s="24">
        <v>400</v>
      </c>
      <c r="Z329" s="24">
        <v>389</v>
      </c>
      <c r="AA329" s="24">
        <v>357</v>
      </c>
      <c r="AB329" s="24">
        <v>862</v>
      </c>
      <c r="AC329" s="24">
        <v>862</v>
      </c>
    </row>
    <row r="330" spans="1:29" x14ac:dyDescent="0.25">
      <c r="A330" s="15" t="s">
        <v>207</v>
      </c>
      <c r="B330" s="15" t="s">
        <v>752</v>
      </c>
      <c r="C330" s="15" t="s">
        <v>485</v>
      </c>
      <c r="D330" s="15" t="s">
        <v>351</v>
      </c>
      <c r="E330" s="15" t="s">
        <v>194</v>
      </c>
      <c r="F330" s="15" t="s">
        <v>215</v>
      </c>
      <c r="G330" s="15" t="s">
        <v>390</v>
      </c>
      <c r="H330" s="15" t="s">
        <v>179</v>
      </c>
      <c r="I330" s="15" t="s">
        <v>216</v>
      </c>
      <c r="J330" s="15" t="s">
        <v>89</v>
      </c>
      <c r="K330" s="15" t="s">
        <v>68</v>
      </c>
      <c r="L330" s="15" t="s">
        <v>351</v>
      </c>
      <c r="M330" s="27">
        <v>43830</v>
      </c>
      <c r="N330" s="27">
        <v>43921</v>
      </c>
      <c r="O330" s="51">
        <v>2020</v>
      </c>
      <c r="P330" s="27">
        <v>43830</v>
      </c>
      <c r="Q330" s="15">
        <v>2200000</v>
      </c>
      <c r="R330" s="15">
        <v>1400000</v>
      </c>
      <c r="S330" s="15" t="s">
        <v>678</v>
      </c>
      <c r="T330" s="15" t="s">
        <v>678</v>
      </c>
      <c r="U330" s="15">
        <v>2020</v>
      </c>
      <c r="V330" s="15">
        <v>463</v>
      </c>
      <c r="W330" s="15" t="s">
        <v>768</v>
      </c>
      <c r="X330" s="24">
        <v>1800</v>
      </c>
      <c r="Y330" s="24">
        <v>300</v>
      </c>
      <c r="Z330" s="24">
        <v>307</v>
      </c>
      <c r="AA330" s="24">
        <v>260</v>
      </c>
      <c r="AB330" s="24">
        <v>667</v>
      </c>
      <c r="AC330" s="24">
        <v>667</v>
      </c>
    </row>
    <row r="331" spans="1:29" x14ac:dyDescent="0.25">
      <c r="A331" s="15" t="s">
        <v>207</v>
      </c>
      <c r="B331" s="15" t="s">
        <v>752</v>
      </c>
      <c r="C331" s="15" t="s">
        <v>485</v>
      </c>
      <c r="D331" s="15" t="s">
        <v>351</v>
      </c>
      <c r="E331" s="15" t="s">
        <v>194</v>
      </c>
      <c r="F331" s="15" t="s">
        <v>215</v>
      </c>
      <c r="G331" s="15" t="s">
        <v>390</v>
      </c>
      <c r="H331" s="15" t="s">
        <v>179</v>
      </c>
      <c r="I331" s="15" t="s">
        <v>216</v>
      </c>
      <c r="J331" s="15" t="s">
        <v>59</v>
      </c>
      <c r="K331" s="15" t="s">
        <v>103</v>
      </c>
      <c r="L331" s="15" t="s">
        <v>351</v>
      </c>
      <c r="M331" s="27">
        <v>43830</v>
      </c>
      <c r="N331" s="27">
        <v>43861</v>
      </c>
      <c r="O331" s="51">
        <v>2020</v>
      </c>
      <c r="P331" s="27">
        <v>43830</v>
      </c>
      <c r="Q331" s="15">
        <v>2200000</v>
      </c>
      <c r="R331" s="15">
        <v>1400000</v>
      </c>
      <c r="S331" s="15" t="s">
        <v>678</v>
      </c>
      <c r="T331" s="15" t="s">
        <v>678</v>
      </c>
      <c r="U331" s="15">
        <v>2020</v>
      </c>
      <c r="V331" s="15">
        <v>463</v>
      </c>
      <c r="W331" s="15" t="s">
        <v>768</v>
      </c>
      <c r="X331" s="24">
        <v>1800</v>
      </c>
      <c r="Y331" s="24">
        <v>300</v>
      </c>
      <c r="Z331" s="24">
        <v>323</v>
      </c>
      <c r="AA331" s="24">
        <v>290</v>
      </c>
      <c r="AB331" s="24">
        <v>625</v>
      </c>
      <c r="AC331" s="24">
        <v>625</v>
      </c>
    </row>
    <row r="332" spans="1:29" x14ac:dyDescent="0.25">
      <c r="A332" s="15" t="s">
        <v>207</v>
      </c>
      <c r="B332" s="15" t="s">
        <v>752</v>
      </c>
      <c r="C332" s="15" t="s">
        <v>485</v>
      </c>
      <c r="D332" s="15" t="s">
        <v>351</v>
      </c>
      <c r="E332" s="15" t="s">
        <v>194</v>
      </c>
      <c r="F332" s="15" t="s">
        <v>215</v>
      </c>
      <c r="G332" s="15" t="s">
        <v>390</v>
      </c>
      <c r="H332" s="15" t="s">
        <v>179</v>
      </c>
      <c r="I332" s="15" t="s">
        <v>216</v>
      </c>
      <c r="J332" s="15" t="s">
        <v>150</v>
      </c>
      <c r="K332" s="15" t="s">
        <v>119</v>
      </c>
      <c r="L332" s="15" t="s">
        <v>351</v>
      </c>
      <c r="M332" s="27">
        <v>43830</v>
      </c>
      <c r="N332" s="27">
        <v>43861</v>
      </c>
      <c r="O332" s="51">
        <v>2020</v>
      </c>
      <c r="P332" s="27">
        <v>43830</v>
      </c>
      <c r="Q332" s="15">
        <v>2200000</v>
      </c>
      <c r="R332" s="15">
        <v>1400000</v>
      </c>
      <c r="S332" s="15" t="s">
        <v>678</v>
      </c>
      <c r="T332" s="15" t="s">
        <v>678</v>
      </c>
      <c r="U332" s="15">
        <v>2020</v>
      </c>
      <c r="V332" s="15">
        <v>463</v>
      </c>
      <c r="W332" s="15" t="s">
        <v>768</v>
      </c>
      <c r="X332" s="24">
        <v>1800</v>
      </c>
      <c r="Y332" s="24">
        <v>300</v>
      </c>
      <c r="Z332" s="24">
        <v>370</v>
      </c>
      <c r="AA332" s="24">
        <v>321</v>
      </c>
      <c r="AB332" s="24">
        <v>594</v>
      </c>
      <c r="AC332" s="24">
        <v>594</v>
      </c>
    </row>
    <row r="333" spans="1:29" x14ac:dyDescent="0.25">
      <c r="A333" s="15" t="s">
        <v>207</v>
      </c>
      <c r="B333" s="15" t="s">
        <v>752</v>
      </c>
      <c r="C333" s="15" t="s">
        <v>483</v>
      </c>
      <c r="D333" s="15" t="s">
        <v>351</v>
      </c>
      <c r="E333" s="15" t="s">
        <v>194</v>
      </c>
      <c r="F333" s="15" t="s">
        <v>215</v>
      </c>
      <c r="G333" s="15" t="s">
        <v>390</v>
      </c>
      <c r="H333" s="15" t="s">
        <v>179</v>
      </c>
      <c r="I333" s="15" t="s">
        <v>216</v>
      </c>
      <c r="J333" s="15" t="s">
        <v>89</v>
      </c>
      <c r="K333" s="15" t="s">
        <v>68</v>
      </c>
      <c r="L333" s="15" t="s">
        <v>351</v>
      </c>
      <c r="M333" s="27">
        <v>43830</v>
      </c>
      <c r="N333" s="27">
        <v>43921</v>
      </c>
      <c r="O333" s="51">
        <v>2020</v>
      </c>
      <c r="P333" s="27">
        <v>43830</v>
      </c>
      <c r="Q333" s="15">
        <v>2200000</v>
      </c>
      <c r="R333" s="15">
        <v>1400000</v>
      </c>
      <c r="S333" s="15" t="s">
        <v>678</v>
      </c>
      <c r="T333" s="15" t="s">
        <v>678</v>
      </c>
      <c r="U333" s="15">
        <v>2020</v>
      </c>
      <c r="V333" s="15">
        <v>463</v>
      </c>
      <c r="W333" s="15" t="s">
        <v>769</v>
      </c>
      <c r="X333" s="24">
        <v>4200</v>
      </c>
      <c r="Y333" s="24">
        <v>700</v>
      </c>
      <c r="Z333" s="24">
        <v>716</v>
      </c>
      <c r="AA333" s="24">
        <v>607</v>
      </c>
      <c r="AB333" s="24">
        <v>1557</v>
      </c>
      <c r="AC333" s="24">
        <v>1557</v>
      </c>
    </row>
    <row r="334" spans="1:29" x14ac:dyDescent="0.25">
      <c r="A334" s="15" t="s">
        <v>207</v>
      </c>
      <c r="B334" s="15" t="s">
        <v>752</v>
      </c>
      <c r="C334" s="15" t="s">
        <v>483</v>
      </c>
      <c r="D334" s="15" t="s">
        <v>351</v>
      </c>
      <c r="E334" s="15" t="s">
        <v>194</v>
      </c>
      <c r="F334" s="15" t="s">
        <v>215</v>
      </c>
      <c r="G334" s="15" t="s">
        <v>390</v>
      </c>
      <c r="H334" s="15" t="s">
        <v>179</v>
      </c>
      <c r="I334" s="15" t="s">
        <v>216</v>
      </c>
      <c r="J334" s="15" t="s">
        <v>150</v>
      </c>
      <c r="K334" s="15" t="s">
        <v>119</v>
      </c>
      <c r="L334" s="15" t="s">
        <v>351</v>
      </c>
      <c r="M334" s="27">
        <v>43830</v>
      </c>
      <c r="N334" s="27">
        <v>43861</v>
      </c>
      <c r="O334" s="51">
        <v>2020</v>
      </c>
      <c r="P334" s="27">
        <v>43830</v>
      </c>
      <c r="Q334" s="15">
        <v>2200000</v>
      </c>
      <c r="R334" s="15">
        <v>1400000</v>
      </c>
      <c r="S334" s="15" t="s">
        <v>678</v>
      </c>
      <c r="T334" s="15" t="s">
        <v>678</v>
      </c>
      <c r="U334" s="15">
        <v>2020</v>
      </c>
      <c r="V334" s="15">
        <v>463</v>
      </c>
      <c r="W334" s="15" t="s">
        <v>769</v>
      </c>
      <c r="X334" s="24">
        <v>12000</v>
      </c>
      <c r="Y334" s="24">
        <v>2000</v>
      </c>
      <c r="Z334" s="24">
        <v>2469</v>
      </c>
      <c r="AA334" s="24">
        <v>2142</v>
      </c>
      <c r="AB334" s="24">
        <v>3957</v>
      </c>
      <c r="AC334" s="24">
        <v>3957</v>
      </c>
    </row>
    <row r="335" spans="1:29" x14ac:dyDescent="0.25">
      <c r="A335" s="15" t="s">
        <v>207</v>
      </c>
      <c r="B335" s="15" t="s">
        <v>752</v>
      </c>
      <c r="C335" s="15" t="s">
        <v>486</v>
      </c>
      <c r="D335" s="15" t="s">
        <v>351</v>
      </c>
      <c r="E335" s="15" t="s">
        <v>194</v>
      </c>
      <c r="F335" s="15" t="s">
        <v>215</v>
      </c>
      <c r="G335" s="15" t="s">
        <v>390</v>
      </c>
      <c r="H335" s="15" t="s">
        <v>179</v>
      </c>
      <c r="I335" s="15" t="s">
        <v>216</v>
      </c>
      <c r="J335" s="15" t="s">
        <v>59</v>
      </c>
      <c r="K335" s="15" t="s">
        <v>103</v>
      </c>
      <c r="L335" s="15" t="s">
        <v>351</v>
      </c>
      <c r="M335" s="27">
        <v>43830</v>
      </c>
      <c r="N335" s="27">
        <v>43861</v>
      </c>
      <c r="O335" s="51">
        <v>2020</v>
      </c>
      <c r="P335" s="27">
        <v>43830</v>
      </c>
      <c r="Q335" s="15">
        <v>2200000</v>
      </c>
      <c r="R335" s="15">
        <v>1400000</v>
      </c>
      <c r="S335" s="15" t="s">
        <v>678</v>
      </c>
      <c r="T335" s="15" t="s">
        <v>678</v>
      </c>
      <c r="U335" s="15">
        <v>2020</v>
      </c>
      <c r="V335" s="15">
        <v>463</v>
      </c>
      <c r="W335" s="15" t="s">
        <v>769</v>
      </c>
      <c r="X335" s="24">
        <v>3000</v>
      </c>
      <c r="Y335" s="24">
        <v>500</v>
      </c>
      <c r="Z335" s="24">
        <v>539</v>
      </c>
      <c r="AA335" s="24">
        <v>484</v>
      </c>
      <c r="AB335" s="24">
        <v>1042</v>
      </c>
      <c r="AC335" s="24">
        <v>1042</v>
      </c>
    </row>
    <row r="336" spans="1:29" x14ac:dyDescent="0.25">
      <c r="A336" s="15" t="s">
        <v>207</v>
      </c>
      <c r="B336" s="15" t="s">
        <v>938</v>
      </c>
      <c r="C336" s="15" t="s">
        <v>485</v>
      </c>
      <c r="D336" s="15" t="s">
        <v>351</v>
      </c>
      <c r="E336" s="15" t="s">
        <v>351</v>
      </c>
      <c r="F336" s="15" t="s">
        <v>295</v>
      </c>
      <c r="G336" s="15" t="s">
        <v>391</v>
      </c>
      <c r="H336" s="15" t="s">
        <v>180</v>
      </c>
      <c r="I336" s="15" t="s">
        <v>469</v>
      </c>
      <c r="J336" s="15" t="s">
        <v>83</v>
      </c>
      <c r="K336" s="15" t="s">
        <v>84</v>
      </c>
      <c r="L336" s="15" t="s">
        <v>351</v>
      </c>
      <c r="M336" s="27">
        <v>43982</v>
      </c>
      <c r="N336" s="27">
        <v>44043</v>
      </c>
      <c r="O336" s="51">
        <v>2020</v>
      </c>
      <c r="P336" s="27">
        <v>43830</v>
      </c>
      <c r="Q336" s="15">
        <v>2200000</v>
      </c>
      <c r="R336" s="15">
        <v>1400000</v>
      </c>
      <c r="S336" s="15" t="s">
        <v>678</v>
      </c>
      <c r="T336" s="15" t="s">
        <v>678</v>
      </c>
      <c r="U336" s="15">
        <v>2020</v>
      </c>
      <c r="V336" s="15">
        <v>463</v>
      </c>
      <c r="W336" s="15" t="s">
        <v>768</v>
      </c>
      <c r="X336" s="24">
        <v>4200</v>
      </c>
      <c r="Y336" s="24">
        <v>700</v>
      </c>
      <c r="Z336" s="24">
        <v>680</v>
      </c>
      <c r="AA336" s="24">
        <v>625</v>
      </c>
      <c r="AB336" s="24">
        <v>1509</v>
      </c>
      <c r="AC336" s="24">
        <v>1509</v>
      </c>
    </row>
    <row r="337" spans="1:29" x14ac:dyDescent="0.25">
      <c r="A337" s="15" t="s">
        <v>207</v>
      </c>
      <c r="B337" s="15" t="s">
        <v>938</v>
      </c>
      <c r="C337" s="15" t="s">
        <v>483</v>
      </c>
      <c r="D337" s="15" t="s">
        <v>351</v>
      </c>
      <c r="E337" s="15" t="s">
        <v>351</v>
      </c>
      <c r="F337" s="15" t="s">
        <v>295</v>
      </c>
      <c r="G337" s="15" t="s">
        <v>391</v>
      </c>
      <c r="H337" s="15" t="s">
        <v>180</v>
      </c>
      <c r="I337" s="15" t="s">
        <v>469</v>
      </c>
      <c r="J337" s="15" t="s">
        <v>57</v>
      </c>
      <c r="K337" s="15" t="s">
        <v>127</v>
      </c>
      <c r="L337" s="15" t="s">
        <v>351</v>
      </c>
      <c r="M337" s="27">
        <v>43982</v>
      </c>
      <c r="N337" s="27">
        <v>44043</v>
      </c>
      <c r="O337" s="51">
        <v>2020</v>
      </c>
      <c r="P337" s="27">
        <v>43830</v>
      </c>
      <c r="Q337" s="15">
        <v>2200000</v>
      </c>
      <c r="R337" s="15">
        <v>1400000</v>
      </c>
      <c r="S337" s="15" t="s">
        <v>678</v>
      </c>
      <c r="T337" s="15" t="s">
        <v>678</v>
      </c>
      <c r="U337" s="15">
        <v>2020</v>
      </c>
      <c r="V337" s="15">
        <v>463</v>
      </c>
      <c r="W337" s="15" t="s">
        <v>769</v>
      </c>
      <c r="X337" s="24">
        <v>6000</v>
      </c>
      <c r="Y337" s="24">
        <v>1000</v>
      </c>
      <c r="Z337" s="24">
        <v>1300</v>
      </c>
      <c r="AA337" s="24">
        <v>3200</v>
      </c>
      <c r="AB337" s="24">
        <v>500</v>
      </c>
      <c r="AC337" s="24">
        <v>500</v>
      </c>
    </row>
    <row r="338" spans="1:29" x14ac:dyDescent="0.25">
      <c r="A338" s="15" t="s">
        <v>207</v>
      </c>
      <c r="B338" s="15" t="s">
        <v>941</v>
      </c>
      <c r="C338" s="15" t="s">
        <v>488</v>
      </c>
      <c r="D338" s="15" t="s">
        <v>351</v>
      </c>
      <c r="E338" s="15" t="s">
        <v>197</v>
      </c>
      <c r="F338" s="15" t="s">
        <v>295</v>
      </c>
      <c r="G338" s="15" t="s">
        <v>393</v>
      </c>
      <c r="H338" s="15" t="s">
        <v>179</v>
      </c>
      <c r="I338" s="15" t="s">
        <v>216</v>
      </c>
      <c r="J338" s="15" t="s">
        <v>83</v>
      </c>
      <c r="K338" s="15" t="s">
        <v>84</v>
      </c>
      <c r="L338" s="15" t="s">
        <v>351</v>
      </c>
      <c r="M338" s="27">
        <v>43861</v>
      </c>
      <c r="N338" s="27">
        <v>44196</v>
      </c>
      <c r="O338" s="51">
        <v>2020</v>
      </c>
      <c r="P338" s="27">
        <v>43830</v>
      </c>
      <c r="Q338" s="15">
        <v>2200000</v>
      </c>
      <c r="R338" s="15">
        <v>1400000</v>
      </c>
      <c r="S338" s="15" t="s">
        <v>678</v>
      </c>
      <c r="T338" s="15" t="s">
        <v>678</v>
      </c>
      <c r="U338" s="15">
        <v>2020</v>
      </c>
      <c r="V338" s="15">
        <v>463</v>
      </c>
      <c r="W338" s="15" t="s">
        <v>768</v>
      </c>
      <c r="X338" s="24">
        <v>1200</v>
      </c>
      <c r="Y338" s="24">
        <v>200</v>
      </c>
      <c r="Z338" s="24">
        <v>195</v>
      </c>
      <c r="AA338" s="24">
        <v>178</v>
      </c>
      <c r="AB338" s="24">
        <v>431</v>
      </c>
      <c r="AC338" s="24">
        <v>431</v>
      </c>
    </row>
    <row r="339" spans="1:29" x14ac:dyDescent="0.25">
      <c r="A339" s="15" t="s">
        <v>207</v>
      </c>
      <c r="B339" s="15" t="s">
        <v>946</v>
      </c>
      <c r="C339" s="15" t="s">
        <v>483</v>
      </c>
      <c r="D339" s="15" t="s">
        <v>351</v>
      </c>
      <c r="E339" s="15" t="s">
        <v>194</v>
      </c>
      <c r="F339" s="15" t="s">
        <v>295</v>
      </c>
      <c r="G339" s="15" t="s">
        <v>390</v>
      </c>
      <c r="H339" s="15" t="s">
        <v>180</v>
      </c>
      <c r="I339" s="15" t="s">
        <v>216</v>
      </c>
      <c r="J339" s="15" t="s">
        <v>123</v>
      </c>
      <c r="K339" s="15" t="s">
        <v>38</v>
      </c>
      <c r="L339" s="15" t="s">
        <v>351</v>
      </c>
      <c r="M339" s="27">
        <v>43982</v>
      </c>
      <c r="N339" s="27">
        <v>43982</v>
      </c>
      <c r="O339" s="51">
        <v>2020</v>
      </c>
      <c r="P339" s="27">
        <v>43830</v>
      </c>
      <c r="Q339" s="15">
        <v>2200000</v>
      </c>
      <c r="R339" s="15">
        <v>1400000</v>
      </c>
      <c r="S339" s="15" t="s">
        <v>678</v>
      </c>
      <c r="T339" s="15" t="s">
        <v>678</v>
      </c>
      <c r="U339" s="15">
        <v>2020</v>
      </c>
      <c r="V339" s="15">
        <v>463</v>
      </c>
      <c r="W339" s="15" t="s">
        <v>769</v>
      </c>
      <c r="X339" s="24">
        <v>5520</v>
      </c>
      <c r="Y339" s="24">
        <v>920</v>
      </c>
      <c r="Z339" s="24">
        <v>1016</v>
      </c>
      <c r="AA339" s="24">
        <v>899</v>
      </c>
      <c r="AB339" s="24">
        <v>1913</v>
      </c>
      <c r="AC339" s="24">
        <v>1913</v>
      </c>
    </row>
    <row r="340" spans="1:29" x14ac:dyDescent="0.25">
      <c r="A340" s="15" t="s">
        <v>559</v>
      </c>
      <c r="B340" s="15" t="s">
        <v>559</v>
      </c>
      <c r="C340" s="15" t="s">
        <v>483</v>
      </c>
      <c r="D340" s="15" t="s">
        <v>306</v>
      </c>
      <c r="E340" s="15" t="s">
        <v>195</v>
      </c>
      <c r="F340" s="15" t="s">
        <v>215</v>
      </c>
      <c r="G340" s="15" t="s">
        <v>392</v>
      </c>
      <c r="H340" s="15" t="s">
        <v>179</v>
      </c>
      <c r="I340" s="15" t="s">
        <v>216</v>
      </c>
      <c r="J340" s="15" t="s">
        <v>83</v>
      </c>
      <c r="K340" s="15" t="s">
        <v>84</v>
      </c>
      <c r="L340" s="15" t="s">
        <v>351</v>
      </c>
      <c r="M340" s="27">
        <v>43646</v>
      </c>
      <c r="N340" s="27">
        <v>43769</v>
      </c>
      <c r="O340" s="51">
        <v>2019</v>
      </c>
      <c r="P340" s="27">
        <v>43830</v>
      </c>
      <c r="Q340" s="15">
        <v>2300000</v>
      </c>
      <c r="R340" s="15">
        <v>1600000</v>
      </c>
      <c r="S340" s="15" t="s">
        <v>678</v>
      </c>
      <c r="T340" s="15" t="s">
        <v>678</v>
      </c>
      <c r="U340" s="15">
        <v>2019</v>
      </c>
      <c r="V340" s="15">
        <v>348</v>
      </c>
      <c r="W340" s="15" t="s">
        <v>769</v>
      </c>
      <c r="X340" s="24">
        <v>822</v>
      </c>
      <c r="Y340" s="24">
        <v>137</v>
      </c>
      <c r="Z340" s="24">
        <v>41</v>
      </c>
      <c r="AA340" s="24">
        <v>96</v>
      </c>
      <c r="AB340" s="24">
        <v>274</v>
      </c>
      <c r="AC340" s="24">
        <v>274</v>
      </c>
    </row>
    <row r="341" spans="1:29" x14ac:dyDescent="0.25">
      <c r="A341" s="15" t="s">
        <v>559</v>
      </c>
      <c r="B341" s="15" t="s">
        <v>559</v>
      </c>
      <c r="C341" s="15" t="s">
        <v>483</v>
      </c>
      <c r="D341" s="15" t="s">
        <v>306</v>
      </c>
      <c r="E341" s="15" t="s">
        <v>195</v>
      </c>
      <c r="F341" s="15" t="s">
        <v>215</v>
      </c>
      <c r="G341" s="15" t="s">
        <v>392</v>
      </c>
      <c r="H341" s="15" t="s">
        <v>179</v>
      </c>
      <c r="I341" s="15" t="s">
        <v>216</v>
      </c>
      <c r="J341" s="15" t="s">
        <v>83</v>
      </c>
      <c r="K341" s="15" t="s">
        <v>84</v>
      </c>
      <c r="L341" s="15" t="s">
        <v>351</v>
      </c>
      <c r="M341" s="27">
        <v>43646</v>
      </c>
      <c r="N341" s="27">
        <v>43769</v>
      </c>
      <c r="O341" s="51">
        <v>2019</v>
      </c>
      <c r="P341" s="27">
        <v>43830</v>
      </c>
      <c r="Q341" s="15">
        <v>2300000</v>
      </c>
      <c r="R341" s="15">
        <v>1600000</v>
      </c>
      <c r="S341" s="15" t="s">
        <v>678</v>
      </c>
      <c r="T341" s="15" t="s">
        <v>678</v>
      </c>
      <c r="U341" s="15">
        <v>2019</v>
      </c>
      <c r="V341" s="15">
        <v>349</v>
      </c>
      <c r="W341" s="15" t="s">
        <v>769</v>
      </c>
      <c r="X341" s="24">
        <v>864</v>
      </c>
      <c r="Y341" s="24">
        <v>144</v>
      </c>
      <c r="Z341" s="24">
        <v>43</v>
      </c>
      <c r="AA341" s="24">
        <v>101</v>
      </c>
      <c r="AB341" s="24">
        <v>288</v>
      </c>
      <c r="AC341" s="24">
        <v>288</v>
      </c>
    </row>
    <row r="342" spans="1:29" x14ac:dyDescent="0.25">
      <c r="A342" s="15" t="s">
        <v>559</v>
      </c>
      <c r="B342" s="15" t="s">
        <v>559</v>
      </c>
      <c r="C342" s="15" t="s">
        <v>483</v>
      </c>
      <c r="D342" s="15" t="s">
        <v>306</v>
      </c>
      <c r="E342" s="15" t="s">
        <v>195</v>
      </c>
      <c r="F342" s="15" t="s">
        <v>215</v>
      </c>
      <c r="G342" s="15" t="s">
        <v>391</v>
      </c>
      <c r="H342" s="15" t="s">
        <v>179</v>
      </c>
      <c r="I342" s="15" t="s">
        <v>216</v>
      </c>
      <c r="J342" s="15" t="s">
        <v>83</v>
      </c>
      <c r="K342" s="15" t="s">
        <v>84</v>
      </c>
      <c r="L342" s="15" t="s">
        <v>351</v>
      </c>
      <c r="M342" s="27">
        <v>43646</v>
      </c>
      <c r="N342" s="27">
        <v>43769</v>
      </c>
      <c r="O342" s="51">
        <v>2019</v>
      </c>
      <c r="P342" s="27">
        <v>43830</v>
      </c>
      <c r="Q342" s="15">
        <v>2300000</v>
      </c>
      <c r="R342" s="15">
        <v>1600000</v>
      </c>
      <c r="S342" s="15" t="s">
        <v>678</v>
      </c>
      <c r="T342" s="15" t="s">
        <v>678</v>
      </c>
      <c r="U342" s="15">
        <v>2019</v>
      </c>
      <c r="V342" s="15">
        <v>292</v>
      </c>
      <c r="W342" s="15" t="s">
        <v>769</v>
      </c>
      <c r="X342" s="24">
        <v>504</v>
      </c>
      <c r="Y342" s="24">
        <v>84</v>
      </c>
      <c r="Z342" s="24">
        <v>25</v>
      </c>
      <c r="AA342" s="24">
        <v>59</v>
      </c>
      <c r="AB342" s="24">
        <v>168</v>
      </c>
      <c r="AC342" s="24">
        <v>168</v>
      </c>
    </row>
    <row r="343" spans="1:29" x14ac:dyDescent="0.25">
      <c r="A343" s="15" t="s">
        <v>559</v>
      </c>
      <c r="B343" s="15" t="s">
        <v>559</v>
      </c>
      <c r="C343" s="15" t="s">
        <v>483</v>
      </c>
      <c r="D343" s="15" t="s">
        <v>306</v>
      </c>
      <c r="E343" s="15" t="s">
        <v>195</v>
      </c>
      <c r="F343" s="15" t="s">
        <v>215</v>
      </c>
      <c r="G343" s="15" t="s">
        <v>391</v>
      </c>
      <c r="H343" s="15" t="s">
        <v>179</v>
      </c>
      <c r="I343" s="15" t="s">
        <v>216</v>
      </c>
      <c r="J343" s="15" t="s">
        <v>83</v>
      </c>
      <c r="K343" s="15" t="s">
        <v>84</v>
      </c>
      <c r="L343" s="15" t="s">
        <v>351</v>
      </c>
      <c r="M343" s="27">
        <v>43646</v>
      </c>
      <c r="N343" s="27">
        <v>43769</v>
      </c>
      <c r="O343" s="51">
        <v>2019</v>
      </c>
      <c r="P343" s="27">
        <v>43830</v>
      </c>
      <c r="Q343" s="15">
        <v>2300000</v>
      </c>
      <c r="R343" s="15">
        <v>1600000</v>
      </c>
      <c r="S343" s="15" t="s">
        <v>678</v>
      </c>
      <c r="T343" s="15" t="s">
        <v>678</v>
      </c>
      <c r="U343" s="15">
        <v>2019</v>
      </c>
      <c r="V343" s="15">
        <v>293</v>
      </c>
      <c r="W343" s="15" t="s">
        <v>769</v>
      </c>
      <c r="X343" s="24">
        <v>432</v>
      </c>
      <c r="Y343" s="24">
        <v>72</v>
      </c>
      <c r="Z343" s="24">
        <v>22</v>
      </c>
      <c r="AA343" s="24">
        <v>50</v>
      </c>
      <c r="AB343" s="24">
        <v>144</v>
      </c>
      <c r="AC343" s="24">
        <v>144</v>
      </c>
    </row>
    <row r="344" spans="1:29" x14ac:dyDescent="0.25">
      <c r="A344" s="15" t="s">
        <v>559</v>
      </c>
      <c r="B344" s="15" t="s">
        <v>559</v>
      </c>
      <c r="C344" s="15" t="s">
        <v>483</v>
      </c>
      <c r="D344" s="15" t="s">
        <v>306</v>
      </c>
      <c r="E344" s="15" t="s">
        <v>195</v>
      </c>
      <c r="F344" s="15" t="s">
        <v>215</v>
      </c>
      <c r="G344" s="15" t="s">
        <v>391</v>
      </c>
      <c r="H344" s="15" t="s">
        <v>179</v>
      </c>
      <c r="I344" s="15" t="s">
        <v>216</v>
      </c>
      <c r="J344" s="15" t="s">
        <v>83</v>
      </c>
      <c r="K344" s="15" t="s">
        <v>84</v>
      </c>
      <c r="L344" s="15" t="s">
        <v>351</v>
      </c>
      <c r="M344" s="27">
        <v>43646</v>
      </c>
      <c r="N344" s="27">
        <v>43769</v>
      </c>
      <c r="O344" s="51">
        <v>2019</v>
      </c>
      <c r="P344" s="27">
        <v>43830</v>
      </c>
      <c r="Q344" s="15">
        <v>2300000</v>
      </c>
      <c r="R344" s="15">
        <v>1600000</v>
      </c>
      <c r="S344" s="15" t="s">
        <v>678</v>
      </c>
      <c r="T344" s="15" t="s">
        <v>678</v>
      </c>
      <c r="U344" s="15">
        <v>2019</v>
      </c>
      <c r="V344" s="15">
        <v>294</v>
      </c>
      <c r="W344" s="15" t="s">
        <v>769</v>
      </c>
      <c r="X344" s="24">
        <v>414</v>
      </c>
      <c r="Y344" s="24">
        <v>69</v>
      </c>
      <c r="Z344" s="24">
        <v>21</v>
      </c>
      <c r="AA344" s="24">
        <v>48</v>
      </c>
      <c r="AB344" s="24">
        <v>138</v>
      </c>
      <c r="AC344" s="24">
        <v>138</v>
      </c>
    </row>
    <row r="345" spans="1:29" x14ac:dyDescent="0.25">
      <c r="A345" s="15" t="s">
        <v>559</v>
      </c>
      <c r="B345" s="15" t="s">
        <v>559</v>
      </c>
      <c r="C345" s="15" t="s">
        <v>483</v>
      </c>
      <c r="D345" s="15" t="s">
        <v>306</v>
      </c>
      <c r="E345" s="15" t="s">
        <v>195</v>
      </c>
      <c r="F345" s="15" t="s">
        <v>215</v>
      </c>
      <c r="G345" s="15" t="s">
        <v>391</v>
      </c>
      <c r="H345" s="15" t="s">
        <v>179</v>
      </c>
      <c r="I345" s="15" t="s">
        <v>216</v>
      </c>
      <c r="J345" s="15" t="s">
        <v>83</v>
      </c>
      <c r="K345" s="15" t="s">
        <v>84</v>
      </c>
      <c r="L345" s="15" t="s">
        <v>351</v>
      </c>
      <c r="M345" s="27">
        <v>43646</v>
      </c>
      <c r="N345" s="27">
        <v>43769</v>
      </c>
      <c r="O345" s="51">
        <v>2019</v>
      </c>
      <c r="P345" s="27">
        <v>43830</v>
      </c>
      <c r="Q345" s="15">
        <v>2300000</v>
      </c>
      <c r="R345" s="15">
        <v>1600000</v>
      </c>
      <c r="S345" s="15" t="s">
        <v>678</v>
      </c>
      <c r="T345" s="15" t="s">
        <v>678</v>
      </c>
      <c r="U345" s="15">
        <v>2019</v>
      </c>
      <c r="V345" s="15">
        <v>295</v>
      </c>
      <c r="W345" s="15" t="s">
        <v>769</v>
      </c>
      <c r="X345" s="24">
        <v>408</v>
      </c>
      <c r="Y345" s="24">
        <v>68</v>
      </c>
      <c r="Z345" s="24">
        <v>20</v>
      </c>
      <c r="AA345" s="24">
        <v>48</v>
      </c>
      <c r="AB345" s="24">
        <v>136</v>
      </c>
      <c r="AC345" s="24">
        <v>136</v>
      </c>
    </row>
    <row r="346" spans="1:29" x14ac:dyDescent="0.25">
      <c r="A346" s="15" t="s">
        <v>559</v>
      </c>
      <c r="B346" s="15" t="s">
        <v>559</v>
      </c>
      <c r="C346" s="15" t="s">
        <v>483</v>
      </c>
      <c r="D346" s="15" t="s">
        <v>306</v>
      </c>
      <c r="E346" s="15" t="s">
        <v>195</v>
      </c>
      <c r="F346" s="15" t="s">
        <v>215</v>
      </c>
      <c r="G346" s="15" t="s">
        <v>391</v>
      </c>
      <c r="H346" s="15" t="s">
        <v>179</v>
      </c>
      <c r="I346" s="15" t="s">
        <v>216</v>
      </c>
      <c r="J346" s="15" t="s">
        <v>83</v>
      </c>
      <c r="K346" s="15" t="s">
        <v>84</v>
      </c>
      <c r="L346" s="15" t="s">
        <v>351</v>
      </c>
      <c r="M346" s="27">
        <v>43646</v>
      </c>
      <c r="N346" s="27">
        <v>43769</v>
      </c>
      <c r="O346" s="51">
        <v>2019</v>
      </c>
      <c r="P346" s="27">
        <v>43830</v>
      </c>
      <c r="Q346" s="15">
        <v>2300000</v>
      </c>
      <c r="R346" s="15">
        <v>1600000</v>
      </c>
      <c r="S346" s="15" t="s">
        <v>678</v>
      </c>
      <c r="T346" s="15" t="s">
        <v>678</v>
      </c>
      <c r="U346" s="15">
        <v>2019</v>
      </c>
      <c r="V346" s="15">
        <v>296</v>
      </c>
      <c r="W346" s="15" t="s">
        <v>769</v>
      </c>
      <c r="X346" s="24">
        <v>342</v>
      </c>
      <c r="Y346" s="24">
        <v>57</v>
      </c>
      <c r="Z346" s="24">
        <v>17</v>
      </c>
      <c r="AA346" s="24">
        <v>40</v>
      </c>
      <c r="AB346" s="24">
        <v>114</v>
      </c>
      <c r="AC346" s="24">
        <v>114</v>
      </c>
    </row>
    <row r="347" spans="1:29" x14ac:dyDescent="0.25">
      <c r="A347" s="15" t="s">
        <v>559</v>
      </c>
      <c r="B347" s="15" t="s">
        <v>559</v>
      </c>
      <c r="C347" s="15" t="s">
        <v>483</v>
      </c>
      <c r="D347" s="15" t="s">
        <v>306</v>
      </c>
      <c r="E347" s="15" t="s">
        <v>195</v>
      </c>
      <c r="F347" s="15" t="s">
        <v>215</v>
      </c>
      <c r="G347" s="15" t="s">
        <v>391</v>
      </c>
      <c r="H347" s="15" t="s">
        <v>179</v>
      </c>
      <c r="I347" s="15" t="s">
        <v>216</v>
      </c>
      <c r="J347" s="15" t="s">
        <v>83</v>
      </c>
      <c r="K347" s="15" t="s">
        <v>84</v>
      </c>
      <c r="L347" s="15" t="s">
        <v>351</v>
      </c>
      <c r="M347" s="27">
        <v>43646</v>
      </c>
      <c r="N347" s="27">
        <v>43769</v>
      </c>
      <c r="O347" s="51">
        <v>2019</v>
      </c>
      <c r="P347" s="27">
        <v>43830</v>
      </c>
      <c r="Q347" s="15">
        <v>2300000</v>
      </c>
      <c r="R347" s="15">
        <v>1600000</v>
      </c>
      <c r="S347" s="15" t="s">
        <v>678</v>
      </c>
      <c r="T347" s="15" t="s">
        <v>678</v>
      </c>
      <c r="U347" s="15">
        <v>2019</v>
      </c>
      <c r="V347" s="15">
        <v>297</v>
      </c>
      <c r="W347" s="15" t="s">
        <v>769</v>
      </c>
      <c r="X347" s="24">
        <v>630</v>
      </c>
      <c r="Y347" s="24">
        <v>105</v>
      </c>
      <c r="Z347" s="24">
        <v>32</v>
      </c>
      <c r="AA347" s="24">
        <v>73</v>
      </c>
      <c r="AB347" s="24">
        <v>210</v>
      </c>
      <c r="AC347" s="24">
        <v>210</v>
      </c>
    </row>
    <row r="348" spans="1:29" x14ac:dyDescent="0.25">
      <c r="A348" s="15" t="s">
        <v>559</v>
      </c>
      <c r="B348" s="15" t="s">
        <v>559</v>
      </c>
      <c r="C348" s="15" t="s">
        <v>483</v>
      </c>
      <c r="D348" s="15" t="s">
        <v>306</v>
      </c>
      <c r="E348" s="15" t="s">
        <v>195</v>
      </c>
      <c r="F348" s="15" t="s">
        <v>215</v>
      </c>
      <c r="G348" s="15" t="s">
        <v>391</v>
      </c>
      <c r="H348" s="15" t="s">
        <v>179</v>
      </c>
      <c r="I348" s="15" t="s">
        <v>216</v>
      </c>
      <c r="J348" s="15" t="s">
        <v>83</v>
      </c>
      <c r="K348" s="15" t="s">
        <v>84</v>
      </c>
      <c r="L348" s="15" t="s">
        <v>351</v>
      </c>
      <c r="M348" s="27">
        <v>43646</v>
      </c>
      <c r="N348" s="27">
        <v>43769</v>
      </c>
      <c r="O348" s="51">
        <v>2019</v>
      </c>
      <c r="P348" s="27">
        <v>43830</v>
      </c>
      <c r="Q348" s="15">
        <v>2300000</v>
      </c>
      <c r="R348" s="15">
        <v>1600000</v>
      </c>
      <c r="S348" s="15" t="s">
        <v>678</v>
      </c>
      <c r="T348" s="15" t="s">
        <v>678</v>
      </c>
      <c r="U348" s="15">
        <v>2019</v>
      </c>
      <c r="V348" s="15">
        <v>298</v>
      </c>
      <c r="W348" s="15" t="s">
        <v>769</v>
      </c>
      <c r="X348" s="24">
        <v>300</v>
      </c>
      <c r="Y348" s="24">
        <v>50</v>
      </c>
      <c r="Z348" s="24">
        <v>15</v>
      </c>
      <c r="AA348" s="24">
        <v>35</v>
      </c>
      <c r="AB348" s="24">
        <v>100</v>
      </c>
      <c r="AC348" s="24">
        <v>100</v>
      </c>
    </row>
    <row r="349" spans="1:29" x14ac:dyDescent="0.25">
      <c r="A349" s="15" t="s">
        <v>559</v>
      </c>
      <c r="B349" s="15" t="s">
        <v>559</v>
      </c>
      <c r="C349" s="15" t="s">
        <v>483</v>
      </c>
      <c r="D349" s="15" t="s">
        <v>306</v>
      </c>
      <c r="E349" s="15" t="s">
        <v>195</v>
      </c>
      <c r="F349" s="15" t="s">
        <v>215</v>
      </c>
      <c r="G349" s="15" t="s">
        <v>391</v>
      </c>
      <c r="H349" s="15" t="s">
        <v>179</v>
      </c>
      <c r="I349" s="15" t="s">
        <v>216</v>
      </c>
      <c r="J349" s="15" t="s">
        <v>83</v>
      </c>
      <c r="K349" s="15" t="s">
        <v>84</v>
      </c>
      <c r="L349" s="15" t="s">
        <v>351</v>
      </c>
      <c r="M349" s="27">
        <v>43646</v>
      </c>
      <c r="N349" s="27">
        <v>43769</v>
      </c>
      <c r="O349" s="51">
        <v>2019</v>
      </c>
      <c r="P349" s="27">
        <v>43830</v>
      </c>
      <c r="Q349" s="15">
        <v>2300000</v>
      </c>
      <c r="R349" s="15">
        <v>1600000</v>
      </c>
      <c r="S349" s="15" t="s">
        <v>678</v>
      </c>
      <c r="T349" s="15" t="s">
        <v>678</v>
      </c>
      <c r="U349" s="15">
        <v>2019</v>
      </c>
      <c r="V349" s="15">
        <v>299</v>
      </c>
      <c r="W349" s="15" t="s">
        <v>769</v>
      </c>
      <c r="X349" s="24">
        <v>240</v>
      </c>
      <c r="Y349" s="24">
        <v>40</v>
      </c>
      <c r="Z349" s="24">
        <v>12</v>
      </c>
      <c r="AA349" s="24">
        <v>28</v>
      </c>
      <c r="AB349" s="24">
        <v>80</v>
      </c>
      <c r="AC349" s="24">
        <v>80</v>
      </c>
    </row>
    <row r="350" spans="1:29" x14ac:dyDescent="0.25">
      <c r="A350" s="15" t="s">
        <v>559</v>
      </c>
      <c r="B350" s="15" t="s">
        <v>559</v>
      </c>
      <c r="C350" s="15" t="s">
        <v>483</v>
      </c>
      <c r="D350" s="15" t="s">
        <v>306</v>
      </c>
      <c r="E350" s="15" t="s">
        <v>195</v>
      </c>
      <c r="F350" s="15" t="s">
        <v>215</v>
      </c>
      <c r="G350" s="15" t="s">
        <v>391</v>
      </c>
      <c r="H350" s="15" t="s">
        <v>179</v>
      </c>
      <c r="I350" s="15" t="s">
        <v>216</v>
      </c>
      <c r="J350" s="15" t="s">
        <v>83</v>
      </c>
      <c r="K350" s="15" t="s">
        <v>84</v>
      </c>
      <c r="L350" s="15" t="s">
        <v>351</v>
      </c>
      <c r="M350" s="27">
        <v>43646</v>
      </c>
      <c r="N350" s="27">
        <v>43769</v>
      </c>
      <c r="O350" s="51">
        <v>2019</v>
      </c>
      <c r="P350" s="27">
        <v>43830</v>
      </c>
      <c r="Q350" s="15">
        <v>2300000</v>
      </c>
      <c r="R350" s="15">
        <v>1600000</v>
      </c>
      <c r="S350" s="15" t="s">
        <v>678</v>
      </c>
      <c r="T350" s="15" t="s">
        <v>678</v>
      </c>
      <c r="U350" s="15">
        <v>2019</v>
      </c>
      <c r="V350" s="15">
        <v>300</v>
      </c>
      <c r="W350" s="15" t="s">
        <v>769</v>
      </c>
      <c r="X350" s="24">
        <v>558</v>
      </c>
      <c r="Y350" s="24">
        <v>93</v>
      </c>
      <c r="Z350" s="24">
        <v>28</v>
      </c>
      <c r="AA350" s="24">
        <v>65</v>
      </c>
      <c r="AB350" s="24">
        <v>186</v>
      </c>
      <c r="AC350" s="24">
        <v>186</v>
      </c>
    </row>
    <row r="351" spans="1:29" x14ac:dyDescent="0.25">
      <c r="A351" s="15" t="s">
        <v>559</v>
      </c>
      <c r="B351" s="15" t="s">
        <v>559</v>
      </c>
      <c r="C351" s="15" t="s">
        <v>483</v>
      </c>
      <c r="D351" s="15" t="s">
        <v>306</v>
      </c>
      <c r="E351" s="15" t="s">
        <v>195</v>
      </c>
      <c r="F351" s="15" t="s">
        <v>215</v>
      </c>
      <c r="G351" s="15" t="s">
        <v>391</v>
      </c>
      <c r="H351" s="15" t="s">
        <v>179</v>
      </c>
      <c r="I351" s="15" t="s">
        <v>216</v>
      </c>
      <c r="J351" s="15" t="s">
        <v>83</v>
      </c>
      <c r="K351" s="15" t="s">
        <v>84</v>
      </c>
      <c r="L351" s="15" t="s">
        <v>351</v>
      </c>
      <c r="M351" s="27">
        <v>43646</v>
      </c>
      <c r="N351" s="27">
        <v>43769</v>
      </c>
      <c r="O351" s="51">
        <v>2019</v>
      </c>
      <c r="P351" s="27">
        <v>43830</v>
      </c>
      <c r="Q351" s="15">
        <v>2300000</v>
      </c>
      <c r="R351" s="15">
        <v>1600000</v>
      </c>
      <c r="S351" s="15" t="s">
        <v>678</v>
      </c>
      <c r="T351" s="15" t="s">
        <v>678</v>
      </c>
      <c r="U351" s="15">
        <v>2019</v>
      </c>
      <c r="V351" s="15">
        <v>301</v>
      </c>
      <c r="W351" s="15" t="s">
        <v>769</v>
      </c>
      <c r="X351" s="24">
        <v>264</v>
      </c>
      <c r="Y351" s="24">
        <v>44</v>
      </c>
      <c r="Z351" s="24">
        <v>13</v>
      </c>
      <c r="AA351" s="24">
        <v>31</v>
      </c>
      <c r="AB351" s="24">
        <v>88</v>
      </c>
      <c r="AC351" s="24">
        <v>88</v>
      </c>
    </row>
    <row r="352" spans="1:29" x14ac:dyDescent="0.25">
      <c r="A352" s="15" t="s">
        <v>559</v>
      </c>
      <c r="B352" s="15" t="s">
        <v>559</v>
      </c>
      <c r="C352" s="15" t="s">
        <v>483</v>
      </c>
      <c r="D352" s="15" t="s">
        <v>306</v>
      </c>
      <c r="E352" s="15" t="s">
        <v>195</v>
      </c>
      <c r="F352" s="15" t="s">
        <v>215</v>
      </c>
      <c r="G352" s="15" t="s">
        <v>391</v>
      </c>
      <c r="H352" s="15" t="s">
        <v>179</v>
      </c>
      <c r="I352" s="15" t="s">
        <v>216</v>
      </c>
      <c r="J352" s="15" t="s">
        <v>83</v>
      </c>
      <c r="K352" s="15" t="s">
        <v>84</v>
      </c>
      <c r="L352" s="15" t="s">
        <v>351</v>
      </c>
      <c r="M352" s="27">
        <v>43646</v>
      </c>
      <c r="N352" s="27">
        <v>43769</v>
      </c>
      <c r="O352" s="51">
        <v>2019</v>
      </c>
      <c r="P352" s="27">
        <v>43830</v>
      </c>
      <c r="Q352" s="15">
        <v>2300000</v>
      </c>
      <c r="R352" s="15">
        <v>1600000</v>
      </c>
      <c r="S352" s="15" t="s">
        <v>678</v>
      </c>
      <c r="T352" s="15" t="s">
        <v>678</v>
      </c>
      <c r="U352" s="15">
        <v>2019</v>
      </c>
      <c r="V352" s="15">
        <v>302</v>
      </c>
      <c r="W352" s="15" t="s">
        <v>769</v>
      </c>
      <c r="X352" s="24">
        <v>420</v>
      </c>
      <c r="Y352" s="24">
        <v>70</v>
      </c>
      <c r="Z352" s="24">
        <v>21</v>
      </c>
      <c r="AA352" s="24">
        <v>49</v>
      </c>
      <c r="AB352" s="24">
        <v>140</v>
      </c>
      <c r="AC352" s="24">
        <v>140</v>
      </c>
    </row>
    <row r="353" spans="1:29" x14ac:dyDescent="0.25">
      <c r="A353" s="15" t="s">
        <v>559</v>
      </c>
      <c r="B353" s="15" t="s">
        <v>559</v>
      </c>
      <c r="C353" s="15" t="s">
        <v>483</v>
      </c>
      <c r="D353" s="15" t="s">
        <v>306</v>
      </c>
      <c r="E353" s="15" t="s">
        <v>195</v>
      </c>
      <c r="F353" s="15" t="s">
        <v>215</v>
      </c>
      <c r="G353" s="15" t="s">
        <v>391</v>
      </c>
      <c r="H353" s="15" t="s">
        <v>179</v>
      </c>
      <c r="I353" s="15" t="s">
        <v>216</v>
      </c>
      <c r="J353" s="15" t="s">
        <v>83</v>
      </c>
      <c r="K353" s="15" t="s">
        <v>84</v>
      </c>
      <c r="L353" s="15" t="s">
        <v>351</v>
      </c>
      <c r="M353" s="27">
        <v>43646</v>
      </c>
      <c r="N353" s="27">
        <v>43769</v>
      </c>
      <c r="O353" s="51">
        <v>2019</v>
      </c>
      <c r="P353" s="27">
        <v>43830</v>
      </c>
      <c r="Q353" s="15">
        <v>2300000</v>
      </c>
      <c r="R353" s="15">
        <v>1600000</v>
      </c>
      <c r="S353" s="15" t="s">
        <v>678</v>
      </c>
      <c r="T353" s="15" t="s">
        <v>678</v>
      </c>
      <c r="U353" s="15">
        <v>2019</v>
      </c>
      <c r="V353" s="15">
        <v>303</v>
      </c>
      <c r="W353" s="15" t="s">
        <v>769</v>
      </c>
      <c r="X353" s="24">
        <v>246</v>
      </c>
      <c r="Y353" s="24">
        <v>41</v>
      </c>
      <c r="Z353" s="24">
        <v>12</v>
      </c>
      <c r="AA353" s="24">
        <v>29</v>
      </c>
      <c r="AB353" s="24">
        <v>82</v>
      </c>
      <c r="AC353" s="24">
        <v>82</v>
      </c>
    </row>
    <row r="354" spans="1:29" x14ac:dyDescent="0.25">
      <c r="A354" s="15" t="s">
        <v>559</v>
      </c>
      <c r="B354" s="15" t="s">
        <v>559</v>
      </c>
      <c r="C354" s="15" t="s">
        <v>483</v>
      </c>
      <c r="D354" s="15" t="s">
        <v>306</v>
      </c>
      <c r="E354" s="15" t="s">
        <v>195</v>
      </c>
      <c r="F354" s="15" t="s">
        <v>215</v>
      </c>
      <c r="G354" s="15" t="s">
        <v>391</v>
      </c>
      <c r="H354" s="15" t="s">
        <v>179</v>
      </c>
      <c r="I354" s="15" t="s">
        <v>216</v>
      </c>
      <c r="J354" s="15" t="s">
        <v>83</v>
      </c>
      <c r="K354" s="15" t="s">
        <v>84</v>
      </c>
      <c r="L354" s="15" t="s">
        <v>351</v>
      </c>
      <c r="M354" s="27">
        <v>43646</v>
      </c>
      <c r="N354" s="27">
        <v>43769</v>
      </c>
      <c r="O354" s="51">
        <v>2019</v>
      </c>
      <c r="P354" s="27">
        <v>43830</v>
      </c>
      <c r="Q354" s="15">
        <v>2300000</v>
      </c>
      <c r="R354" s="15">
        <v>1600000</v>
      </c>
      <c r="S354" s="15" t="s">
        <v>678</v>
      </c>
      <c r="T354" s="15" t="s">
        <v>678</v>
      </c>
      <c r="U354" s="15">
        <v>2019</v>
      </c>
      <c r="V354" s="15">
        <v>304</v>
      </c>
      <c r="W354" s="15" t="s">
        <v>769</v>
      </c>
      <c r="X354" s="24">
        <v>534</v>
      </c>
      <c r="Y354" s="24">
        <v>89</v>
      </c>
      <c r="Z354" s="24">
        <v>27</v>
      </c>
      <c r="AA354" s="24">
        <v>62</v>
      </c>
      <c r="AB354" s="24">
        <v>178</v>
      </c>
      <c r="AC354" s="24">
        <v>178</v>
      </c>
    </row>
    <row r="355" spans="1:29" x14ac:dyDescent="0.25">
      <c r="A355" s="15" t="s">
        <v>559</v>
      </c>
      <c r="B355" s="15" t="s">
        <v>559</v>
      </c>
      <c r="C355" s="15" t="s">
        <v>483</v>
      </c>
      <c r="D355" s="15" t="s">
        <v>306</v>
      </c>
      <c r="E355" s="15" t="s">
        <v>195</v>
      </c>
      <c r="F355" s="15" t="s">
        <v>215</v>
      </c>
      <c r="G355" s="15" t="s">
        <v>391</v>
      </c>
      <c r="H355" s="15" t="s">
        <v>179</v>
      </c>
      <c r="I355" s="15" t="s">
        <v>216</v>
      </c>
      <c r="J355" s="15" t="s">
        <v>83</v>
      </c>
      <c r="K355" s="15" t="s">
        <v>84</v>
      </c>
      <c r="L355" s="15" t="s">
        <v>351</v>
      </c>
      <c r="M355" s="27">
        <v>43646</v>
      </c>
      <c r="N355" s="27">
        <v>43769</v>
      </c>
      <c r="O355" s="51">
        <v>2019</v>
      </c>
      <c r="P355" s="27">
        <v>43830</v>
      </c>
      <c r="Q355" s="15">
        <v>2300000</v>
      </c>
      <c r="R355" s="15">
        <v>1600000</v>
      </c>
      <c r="S355" s="15" t="s">
        <v>678</v>
      </c>
      <c r="T355" s="15" t="s">
        <v>678</v>
      </c>
      <c r="U355" s="15">
        <v>2019</v>
      </c>
      <c r="V355" s="15">
        <v>305</v>
      </c>
      <c r="W355" s="15" t="s">
        <v>769</v>
      </c>
      <c r="X355" s="24">
        <v>180</v>
      </c>
      <c r="Y355" s="24">
        <v>30</v>
      </c>
      <c r="Z355" s="24">
        <v>9</v>
      </c>
      <c r="AA355" s="24">
        <v>21</v>
      </c>
      <c r="AB355" s="24">
        <v>60</v>
      </c>
      <c r="AC355" s="24">
        <v>60</v>
      </c>
    </row>
    <row r="356" spans="1:29" x14ac:dyDescent="0.25">
      <c r="A356" s="15" t="s">
        <v>559</v>
      </c>
      <c r="B356" s="15" t="s">
        <v>559</v>
      </c>
      <c r="C356" s="15" t="s">
        <v>483</v>
      </c>
      <c r="D356" s="15" t="s">
        <v>306</v>
      </c>
      <c r="E356" s="15" t="s">
        <v>195</v>
      </c>
      <c r="F356" s="15" t="s">
        <v>215</v>
      </c>
      <c r="G356" s="15" t="s">
        <v>391</v>
      </c>
      <c r="H356" s="15" t="s">
        <v>179</v>
      </c>
      <c r="I356" s="15" t="s">
        <v>216</v>
      </c>
      <c r="J356" s="15" t="s">
        <v>83</v>
      </c>
      <c r="K356" s="15" t="s">
        <v>84</v>
      </c>
      <c r="L356" s="15" t="s">
        <v>351</v>
      </c>
      <c r="M356" s="27">
        <v>43646</v>
      </c>
      <c r="N356" s="27">
        <v>43769</v>
      </c>
      <c r="O356" s="51">
        <v>2019</v>
      </c>
      <c r="P356" s="27">
        <v>43830</v>
      </c>
      <c r="Q356" s="15">
        <v>2300000</v>
      </c>
      <c r="R356" s="15">
        <v>1600000</v>
      </c>
      <c r="S356" s="15" t="s">
        <v>678</v>
      </c>
      <c r="T356" s="15" t="s">
        <v>678</v>
      </c>
      <c r="U356" s="15">
        <v>2019</v>
      </c>
      <c r="V356" s="15">
        <v>306</v>
      </c>
      <c r="W356" s="15" t="s">
        <v>769</v>
      </c>
      <c r="X356" s="24">
        <v>420</v>
      </c>
      <c r="Y356" s="24">
        <v>70</v>
      </c>
      <c r="Z356" s="24">
        <v>21</v>
      </c>
      <c r="AA356" s="24">
        <v>49</v>
      </c>
      <c r="AB356" s="24">
        <v>140</v>
      </c>
      <c r="AC356" s="24">
        <v>140</v>
      </c>
    </row>
    <row r="357" spans="1:29" x14ac:dyDescent="0.25">
      <c r="A357" s="15" t="s">
        <v>559</v>
      </c>
      <c r="B357" s="15" t="s">
        <v>559</v>
      </c>
      <c r="C357" s="15" t="s">
        <v>483</v>
      </c>
      <c r="D357" s="15" t="s">
        <v>306</v>
      </c>
      <c r="E357" s="15" t="s">
        <v>195</v>
      </c>
      <c r="F357" s="15" t="s">
        <v>215</v>
      </c>
      <c r="G357" s="15" t="s">
        <v>391</v>
      </c>
      <c r="H357" s="15" t="s">
        <v>179</v>
      </c>
      <c r="I357" s="15" t="s">
        <v>216</v>
      </c>
      <c r="J357" s="15" t="s">
        <v>83</v>
      </c>
      <c r="K357" s="15" t="s">
        <v>84</v>
      </c>
      <c r="L357" s="15" t="s">
        <v>351</v>
      </c>
      <c r="M357" s="27">
        <v>43646</v>
      </c>
      <c r="N357" s="27">
        <v>43769</v>
      </c>
      <c r="O357" s="51">
        <v>2019</v>
      </c>
      <c r="P357" s="27">
        <v>43830</v>
      </c>
      <c r="Q357" s="15">
        <v>2300000</v>
      </c>
      <c r="R357" s="15">
        <v>1600000</v>
      </c>
      <c r="S357" s="15" t="s">
        <v>678</v>
      </c>
      <c r="T357" s="15" t="s">
        <v>678</v>
      </c>
      <c r="U357" s="15">
        <v>2019</v>
      </c>
      <c r="V357" s="15">
        <v>307</v>
      </c>
      <c r="W357" s="15" t="s">
        <v>769</v>
      </c>
      <c r="X357" s="24">
        <v>258</v>
      </c>
      <c r="Y357" s="24">
        <v>43</v>
      </c>
      <c r="Z357" s="24">
        <v>13</v>
      </c>
      <c r="AA357" s="24">
        <v>30</v>
      </c>
      <c r="AB357" s="24">
        <v>86</v>
      </c>
      <c r="AC357" s="24">
        <v>86</v>
      </c>
    </row>
    <row r="358" spans="1:29" x14ac:dyDescent="0.25">
      <c r="A358" s="15" t="s">
        <v>559</v>
      </c>
      <c r="B358" s="15" t="s">
        <v>559</v>
      </c>
      <c r="C358" s="15" t="s">
        <v>483</v>
      </c>
      <c r="D358" s="15" t="s">
        <v>306</v>
      </c>
      <c r="E358" s="15" t="s">
        <v>195</v>
      </c>
      <c r="F358" s="15" t="s">
        <v>215</v>
      </c>
      <c r="G358" s="15" t="s">
        <v>391</v>
      </c>
      <c r="H358" s="15" t="s">
        <v>179</v>
      </c>
      <c r="I358" s="15" t="s">
        <v>216</v>
      </c>
      <c r="J358" s="15" t="s">
        <v>83</v>
      </c>
      <c r="K358" s="15" t="s">
        <v>84</v>
      </c>
      <c r="L358" s="15" t="s">
        <v>351</v>
      </c>
      <c r="M358" s="27">
        <v>43646</v>
      </c>
      <c r="N358" s="27">
        <v>43769</v>
      </c>
      <c r="O358" s="51">
        <v>2019</v>
      </c>
      <c r="P358" s="27">
        <v>43830</v>
      </c>
      <c r="Q358" s="15">
        <v>2300000</v>
      </c>
      <c r="R358" s="15">
        <v>1600000</v>
      </c>
      <c r="S358" s="15" t="s">
        <v>678</v>
      </c>
      <c r="T358" s="15" t="s">
        <v>678</v>
      </c>
      <c r="U358" s="15">
        <v>2019</v>
      </c>
      <c r="V358" s="15">
        <v>308</v>
      </c>
      <c r="W358" s="15" t="s">
        <v>769</v>
      </c>
      <c r="X358" s="24">
        <v>300</v>
      </c>
      <c r="Y358" s="24">
        <v>50</v>
      </c>
      <c r="Z358" s="24">
        <v>15</v>
      </c>
      <c r="AA358" s="24">
        <v>35</v>
      </c>
      <c r="AB358" s="24">
        <v>100</v>
      </c>
      <c r="AC358" s="24">
        <v>100</v>
      </c>
    </row>
    <row r="359" spans="1:29" x14ac:dyDescent="0.25">
      <c r="A359" s="15" t="s">
        <v>559</v>
      </c>
      <c r="B359" s="15" t="s">
        <v>559</v>
      </c>
      <c r="C359" s="15" t="s">
        <v>483</v>
      </c>
      <c r="D359" s="15" t="s">
        <v>306</v>
      </c>
      <c r="E359" s="15" t="s">
        <v>195</v>
      </c>
      <c r="F359" s="15" t="s">
        <v>215</v>
      </c>
      <c r="G359" s="15" t="s">
        <v>391</v>
      </c>
      <c r="H359" s="15" t="s">
        <v>179</v>
      </c>
      <c r="I359" s="15" t="s">
        <v>216</v>
      </c>
      <c r="J359" s="15" t="s">
        <v>83</v>
      </c>
      <c r="K359" s="15" t="s">
        <v>84</v>
      </c>
      <c r="L359" s="15" t="s">
        <v>351</v>
      </c>
      <c r="M359" s="27">
        <v>43646</v>
      </c>
      <c r="N359" s="27">
        <v>43769</v>
      </c>
      <c r="O359" s="51">
        <v>2019</v>
      </c>
      <c r="P359" s="27">
        <v>43830</v>
      </c>
      <c r="Q359" s="15">
        <v>2300000</v>
      </c>
      <c r="R359" s="15">
        <v>1600000</v>
      </c>
      <c r="S359" s="15" t="s">
        <v>678</v>
      </c>
      <c r="T359" s="15" t="s">
        <v>678</v>
      </c>
      <c r="U359" s="15">
        <v>2019</v>
      </c>
      <c r="V359" s="15">
        <v>309</v>
      </c>
      <c r="W359" s="15" t="s">
        <v>769</v>
      </c>
      <c r="X359" s="24">
        <v>300</v>
      </c>
      <c r="Y359" s="24">
        <v>50</v>
      </c>
      <c r="Z359" s="24">
        <v>15</v>
      </c>
      <c r="AA359" s="24">
        <v>35</v>
      </c>
      <c r="AB359" s="24">
        <v>100</v>
      </c>
      <c r="AC359" s="24">
        <v>100</v>
      </c>
    </row>
    <row r="360" spans="1:29" x14ac:dyDescent="0.25">
      <c r="A360" s="15" t="s">
        <v>559</v>
      </c>
      <c r="B360" s="15" t="s">
        <v>559</v>
      </c>
      <c r="C360" s="15" t="s">
        <v>483</v>
      </c>
      <c r="D360" s="15" t="s">
        <v>306</v>
      </c>
      <c r="E360" s="15" t="s">
        <v>195</v>
      </c>
      <c r="F360" s="15" t="s">
        <v>215</v>
      </c>
      <c r="G360" s="15" t="s">
        <v>391</v>
      </c>
      <c r="H360" s="15" t="s">
        <v>179</v>
      </c>
      <c r="I360" s="15" t="s">
        <v>216</v>
      </c>
      <c r="J360" s="15" t="s">
        <v>83</v>
      </c>
      <c r="K360" s="15" t="s">
        <v>84</v>
      </c>
      <c r="L360" s="15" t="s">
        <v>351</v>
      </c>
      <c r="M360" s="27">
        <v>43646</v>
      </c>
      <c r="N360" s="27">
        <v>43769</v>
      </c>
      <c r="O360" s="51">
        <v>2019</v>
      </c>
      <c r="P360" s="27">
        <v>43830</v>
      </c>
      <c r="Q360" s="15">
        <v>2300000</v>
      </c>
      <c r="R360" s="15">
        <v>1600000</v>
      </c>
      <c r="S360" s="15" t="s">
        <v>678</v>
      </c>
      <c r="T360" s="15" t="s">
        <v>678</v>
      </c>
      <c r="U360" s="15">
        <v>2019</v>
      </c>
      <c r="V360" s="15">
        <v>310</v>
      </c>
      <c r="W360" s="15" t="s">
        <v>769</v>
      </c>
      <c r="X360" s="24">
        <v>300</v>
      </c>
      <c r="Y360" s="24">
        <v>50</v>
      </c>
      <c r="Z360" s="24">
        <v>15</v>
      </c>
      <c r="AA360" s="24">
        <v>35</v>
      </c>
      <c r="AB360" s="24">
        <v>100</v>
      </c>
      <c r="AC360" s="24">
        <v>100</v>
      </c>
    </row>
    <row r="361" spans="1:29" x14ac:dyDescent="0.25">
      <c r="A361" s="15" t="s">
        <v>559</v>
      </c>
      <c r="B361" s="15" t="s">
        <v>559</v>
      </c>
      <c r="C361" s="15" t="s">
        <v>483</v>
      </c>
      <c r="D361" s="15" t="s">
        <v>306</v>
      </c>
      <c r="E361" s="15" t="s">
        <v>195</v>
      </c>
      <c r="F361" s="15" t="s">
        <v>215</v>
      </c>
      <c r="G361" s="15" t="s">
        <v>391</v>
      </c>
      <c r="H361" s="15" t="s">
        <v>179</v>
      </c>
      <c r="I361" s="15" t="s">
        <v>216</v>
      </c>
      <c r="J361" s="15" t="s">
        <v>83</v>
      </c>
      <c r="K361" s="15" t="s">
        <v>84</v>
      </c>
      <c r="L361" s="15" t="s">
        <v>351</v>
      </c>
      <c r="M361" s="27">
        <v>43646</v>
      </c>
      <c r="N361" s="27">
        <v>43769</v>
      </c>
      <c r="O361" s="51">
        <v>2019</v>
      </c>
      <c r="P361" s="27">
        <v>43830</v>
      </c>
      <c r="Q361" s="15">
        <v>2300000</v>
      </c>
      <c r="R361" s="15">
        <v>1600000</v>
      </c>
      <c r="S361" s="15" t="s">
        <v>678</v>
      </c>
      <c r="T361" s="15" t="s">
        <v>678</v>
      </c>
      <c r="U361" s="15">
        <v>2019</v>
      </c>
      <c r="V361" s="15">
        <v>311</v>
      </c>
      <c r="W361" s="15" t="s">
        <v>769</v>
      </c>
      <c r="X361" s="24">
        <v>300</v>
      </c>
      <c r="Y361" s="24">
        <v>50</v>
      </c>
      <c r="Z361" s="24">
        <v>15</v>
      </c>
      <c r="AA361" s="24">
        <v>35</v>
      </c>
      <c r="AB361" s="24">
        <v>100</v>
      </c>
      <c r="AC361" s="24">
        <v>100</v>
      </c>
    </row>
    <row r="362" spans="1:29" x14ac:dyDescent="0.25">
      <c r="A362" s="15" t="s">
        <v>559</v>
      </c>
      <c r="B362" s="15" t="s">
        <v>559</v>
      </c>
      <c r="C362" s="15" t="s">
        <v>483</v>
      </c>
      <c r="D362" s="15" t="s">
        <v>306</v>
      </c>
      <c r="E362" s="15" t="s">
        <v>195</v>
      </c>
      <c r="F362" s="15" t="s">
        <v>215</v>
      </c>
      <c r="G362" s="15" t="s">
        <v>391</v>
      </c>
      <c r="H362" s="15" t="s">
        <v>179</v>
      </c>
      <c r="I362" s="15" t="s">
        <v>216</v>
      </c>
      <c r="J362" s="15" t="s">
        <v>83</v>
      </c>
      <c r="K362" s="15" t="s">
        <v>84</v>
      </c>
      <c r="L362" s="15" t="s">
        <v>351</v>
      </c>
      <c r="M362" s="27">
        <v>43646</v>
      </c>
      <c r="N362" s="27">
        <v>43769</v>
      </c>
      <c r="O362" s="51">
        <v>2019</v>
      </c>
      <c r="P362" s="27">
        <v>43830</v>
      </c>
      <c r="Q362" s="15">
        <v>2300000</v>
      </c>
      <c r="R362" s="15">
        <v>1600000</v>
      </c>
      <c r="S362" s="15" t="s">
        <v>678</v>
      </c>
      <c r="T362" s="15" t="s">
        <v>678</v>
      </c>
      <c r="U362" s="15">
        <v>2019</v>
      </c>
      <c r="V362" s="15">
        <v>312</v>
      </c>
      <c r="W362" s="15" t="s">
        <v>769</v>
      </c>
      <c r="X362" s="24">
        <v>420</v>
      </c>
      <c r="Y362" s="24">
        <v>70</v>
      </c>
      <c r="Z362" s="24">
        <v>21</v>
      </c>
      <c r="AA362" s="24">
        <v>49</v>
      </c>
      <c r="AB362" s="24">
        <v>140</v>
      </c>
      <c r="AC362" s="24">
        <v>140</v>
      </c>
    </row>
    <row r="363" spans="1:29" x14ac:dyDescent="0.25">
      <c r="A363" s="15" t="s">
        <v>559</v>
      </c>
      <c r="B363" s="15" t="s">
        <v>559</v>
      </c>
      <c r="C363" s="15" t="s">
        <v>483</v>
      </c>
      <c r="D363" s="15" t="s">
        <v>306</v>
      </c>
      <c r="E363" s="15" t="s">
        <v>195</v>
      </c>
      <c r="F363" s="15" t="s">
        <v>215</v>
      </c>
      <c r="G363" s="15" t="s">
        <v>391</v>
      </c>
      <c r="H363" s="15" t="s">
        <v>179</v>
      </c>
      <c r="I363" s="15" t="s">
        <v>216</v>
      </c>
      <c r="J363" s="15" t="s">
        <v>83</v>
      </c>
      <c r="K363" s="15" t="s">
        <v>84</v>
      </c>
      <c r="L363" s="15" t="s">
        <v>351</v>
      </c>
      <c r="M363" s="27">
        <v>43646</v>
      </c>
      <c r="N363" s="27">
        <v>43769</v>
      </c>
      <c r="O363" s="51">
        <v>2019</v>
      </c>
      <c r="P363" s="27">
        <v>43830</v>
      </c>
      <c r="Q363" s="15">
        <v>2300000</v>
      </c>
      <c r="R363" s="15">
        <v>1600000</v>
      </c>
      <c r="S363" s="15" t="s">
        <v>678</v>
      </c>
      <c r="T363" s="15" t="s">
        <v>678</v>
      </c>
      <c r="U363" s="15">
        <v>2019</v>
      </c>
      <c r="V363" s="15">
        <v>313</v>
      </c>
      <c r="W363" s="15" t="s">
        <v>769</v>
      </c>
      <c r="X363" s="24">
        <v>420</v>
      </c>
      <c r="Y363" s="24">
        <v>70</v>
      </c>
      <c r="Z363" s="24">
        <v>21</v>
      </c>
      <c r="AA363" s="24">
        <v>49</v>
      </c>
      <c r="AB363" s="24">
        <v>140</v>
      </c>
      <c r="AC363" s="24">
        <v>140</v>
      </c>
    </row>
    <row r="364" spans="1:29" x14ac:dyDescent="0.25">
      <c r="A364" s="15" t="s">
        <v>559</v>
      </c>
      <c r="B364" s="15" t="s">
        <v>559</v>
      </c>
      <c r="C364" s="15" t="s">
        <v>483</v>
      </c>
      <c r="D364" s="15" t="s">
        <v>306</v>
      </c>
      <c r="E364" s="15" t="s">
        <v>195</v>
      </c>
      <c r="F364" s="15" t="s">
        <v>215</v>
      </c>
      <c r="G364" s="15" t="s">
        <v>391</v>
      </c>
      <c r="H364" s="15" t="s">
        <v>179</v>
      </c>
      <c r="I364" s="15" t="s">
        <v>216</v>
      </c>
      <c r="J364" s="15" t="s">
        <v>83</v>
      </c>
      <c r="K364" s="15" t="s">
        <v>84</v>
      </c>
      <c r="L364" s="15" t="s">
        <v>351</v>
      </c>
      <c r="M364" s="27">
        <v>43646</v>
      </c>
      <c r="N364" s="27">
        <v>43769</v>
      </c>
      <c r="O364" s="51">
        <v>2019</v>
      </c>
      <c r="P364" s="27">
        <v>43830</v>
      </c>
      <c r="Q364" s="15">
        <v>2300000</v>
      </c>
      <c r="R364" s="15">
        <v>1600000</v>
      </c>
      <c r="S364" s="15" t="s">
        <v>678</v>
      </c>
      <c r="T364" s="15" t="s">
        <v>678</v>
      </c>
      <c r="U364" s="15">
        <v>2019</v>
      </c>
      <c r="V364" s="15">
        <v>314</v>
      </c>
      <c r="W364" s="15" t="s">
        <v>769</v>
      </c>
      <c r="X364" s="24">
        <v>360</v>
      </c>
      <c r="Y364" s="24">
        <v>60</v>
      </c>
      <c r="Z364" s="24">
        <v>18</v>
      </c>
      <c r="AA364" s="24">
        <v>42</v>
      </c>
      <c r="AB364" s="24">
        <v>120</v>
      </c>
      <c r="AC364" s="24">
        <v>120</v>
      </c>
    </row>
    <row r="365" spans="1:29" x14ac:dyDescent="0.25">
      <c r="A365" s="15" t="s">
        <v>559</v>
      </c>
      <c r="B365" s="15" t="s">
        <v>559</v>
      </c>
      <c r="C365" s="15" t="s">
        <v>483</v>
      </c>
      <c r="D365" s="15" t="s">
        <v>306</v>
      </c>
      <c r="E365" s="15" t="s">
        <v>195</v>
      </c>
      <c r="F365" s="15" t="s">
        <v>215</v>
      </c>
      <c r="G365" s="15" t="s">
        <v>391</v>
      </c>
      <c r="H365" s="15" t="s">
        <v>179</v>
      </c>
      <c r="I365" s="15" t="s">
        <v>216</v>
      </c>
      <c r="J365" s="15" t="s">
        <v>83</v>
      </c>
      <c r="K365" s="15" t="s">
        <v>84</v>
      </c>
      <c r="L365" s="15" t="s">
        <v>351</v>
      </c>
      <c r="M365" s="27">
        <v>43646</v>
      </c>
      <c r="N365" s="27">
        <v>43769</v>
      </c>
      <c r="O365" s="51">
        <v>2019</v>
      </c>
      <c r="P365" s="27">
        <v>43830</v>
      </c>
      <c r="Q365" s="15">
        <v>2300000</v>
      </c>
      <c r="R365" s="15">
        <v>1600000</v>
      </c>
      <c r="S365" s="15" t="s">
        <v>678</v>
      </c>
      <c r="T365" s="15" t="s">
        <v>678</v>
      </c>
      <c r="U365" s="15">
        <v>2019</v>
      </c>
      <c r="V365" s="15">
        <v>315</v>
      </c>
      <c r="W365" s="15" t="s">
        <v>769</v>
      </c>
      <c r="X365" s="24">
        <v>366</v>
      </c>
      <c r="Y365" s="24">
        <v>61</v>
      </c>
      <c r="Z365" s="24">
        <v>18</v>
      </c>
      <c r="AA365" s="24">
        <v>43</v>
      </c>
      <c r="AB365" s="24">
        <v>122</v>
      </c>
      <c r="AC365" s="24">
        <v>122</v>
      </c>
    </row>
    <row r="366" spans="1:29" x14ac:dyDescent="0.25">
      <c r="A366" s="15" t="s">
        <v>559</v>
      </c>
      <c r="B366" s="15" t="s">
        <v>559</v>
      </c>
      <c r="C366" s="15" t="s">
        <v>483</v>
      </c>
      <c r="D366" s="15" t="s">
        <v>306</v>
      </c>
      <c r="E366" s="15" t="s">
        <v>195</v>
      </c>
      <c r="F366" s="15" t="s">
        <v>215</v>
      </c>
      <c r="G366" s="15" t="s">
        <v>391</v>
      </c>
      <c r="H366" s="15" t="s">
        <v>179</v>
      </c>
      <c r="I366" s="15" t="s">
        <v>216</v>
      </c>
      <c r="J366" s="15" t="s">
        <v>83</v>
      </c>
      <c r="K366" s="15" t="s">
        <v>84</v>
      </c>
      <c r="L366" s="15" t="s">
        <v>351</v>
      </c>
      <c r="M366" s="27">
        <v>43646</v>
      </c>
      <c r="N366" s="27">
        <v>43769</v>
      </c>
      <c r="O366" s="51">
        <v>2019</v>
      </c>
      <c r="P366" s="27">
        <v>43830</v>
      </c>
      <c r="Q366" s="15">
        <v>2300000</v>
      </c>
      <c r="R366" s="15">
        <v>1600000</v>
      </c>
      <c r="S366" s="15" t="s">
        <v>678</v>
      </c>
      <c r="T366" s="15" t="s">
        <v>678</v>
      </c>
      <c r="U366" s="15">
        <v>2019</v>
      </c>
      <c r="V366" s="15">
        <v>316</v>
      </c>
      <c r="W366" s="15" t="s">
        <v>769</v>
      </c>
      <c r="X366" s="24">
        <v>330</v>
      </c>
      <c r="Y366" s="24">
        <v>55</v>
      </c>
      <c r="Z366" s="24">
        <v>17</v>
      </c>
      <c r="AA366" s="24">
        <v>38</v>
      </c>
      <c r="AB366" s="24">
        <v>110</v>
      </c>
      <c r="AC366" s="24">
        <v>110</v>
      </c>
    </row>
    <row r="367" spans="1:29" x14ac:dyDescent="0.25">
      <c r="A367" s="15" t="s">
        <v>559</v>
      </c>
      <c r="B367" s="15" t="s">
        <v>559</v>
      </c>
      <c r="C367" s="15" t="s">
        <v>483</v>
      </c>
      <c r="D367" s="15" t="s">
        <v>306</v>
      </c>
      <c r="E367" s="15" t="s">
        <v>195</v>
      </c>
      <c r="F367" s="15" t="s">
        <v>215</v>
      </c>
      <c r="G367" s="15" t="s">
        <v>391</v>
      </c>
      <c r="H367" s="15" t="s">
        <v>179</v>
      </c>
      <c r="I367" s="15" t="s">
        <v>216</v>
      </c>
      <c r="J367" s="15" t="s">
        <v>83</v>
      </c>
      <c r="K367" s="15" t="s">
        <v>84</v>
      </c>
      <c r="L367" s="15" t="s">
        <v>351</v>
      </c>
      <c r="M367" s="27">
        <v>43646</v>
      </c>
      <c r="N367" s="27">
        <v>43769</v>
      </c>
      <c r="O367" s="51">
        <v>2019</v>
      </c>
      <c r="P367" s="27">
        <v>43830</v>
      </c>
      <c r="Q367" s="15">
        <v>2300000</v>
      </c>
      <c r="R367" s="15">
        <v>1600000</v>
      </c>
      <c r="S367" s="15" t="s">
        <v>678</v>
      </c>
      <c r="T367" s="15" t="s">
        <v>678</v>
      </c>
      <c r="U367" s="15">
        <v>2019</v>
      </c>
      <c r="V367" s="15">
        <v>317</v>
      </c>
      <c r="W367" s="15" t="s">
        <v>769</v>
      </c>
      <c r="X367" s="24">
        <v>480</v>
      </c>
      <c r="Y367" s="24">
        <v>80</v>
      </c>
      <c r="Z367" s="24">
        <v>24</v>
      </c>
      <c r="AA367" s="24">
        <v>56</v>
      </c>
      <c r="AB367" s="24">
        <v>160</v>
      </c>
      <c r="AC367" s="24">
        <v>160</v>
      </c>
    </row>
    <row r="368" spans="1:29" x14ac:dyDescent="0.25">
      <c r="A368" s="15" t="s">
        <v>559</v>
      </c>
      <c r="B368" s="15" t="s">
        <v>559</v>
      </c>
      <c r="C368" s="15" t="s">
        <v>483</v>
      </c>
      <c r="D368" s="15" t="s">
        <v>306</v>
      </c>
      <c r="E368" s="15" t="s">
        <v>195</v>
      </c>
      <c r="F368" s="15" t="s">
        <v>215</v>
      </c>
      <c r="G368" s="15" t="s">
        <v>391</v>
      </c>
      <c r="H368" s="15" t="s">
        <v>179</v>
      </c>
      <c r="I368" s="15" t="s">
        <v>216</v>
      </c>
      <c r="J368" s="15" t="s">
        <v>83</v>
      </c>
      <c r="K368" s="15" t="s">
        <v>84</v>
      </c>
      <c r="L368" s="15" t="s">
        <v>351</v>
      </c>
      <c r="M368" s="27">
        <v>43646</v>
      </c>
      <c r="N368" s="27">
        <v>43769</v>
      </c>
      <c r="O368" s="51">
        <v>2019</v>
      </c>
      <c r="P368" s="27">
        <v>43830</v>
      </c>
      <c r="Q368" s="15">
        <v>2300000</v>
      </c>
      <c r="R368" s="15">
        <v>1600000</v>
      </c>
      <c r="S368" s="15" t="s">
        <v>678</v>
      </c>
      <c r="T368" s="15" t="s">
        <v>678</v>
      </c>
      <c r="U368" s="15">
        <v>2019</v>
      </c>
      <c r="V368" s="15">
        <v>318</v>
      </c>
      <c r="W368" s="15" t="s">
        <v>769</v>
      </c>
      <c r="X368" s="24">
        <v>390</v>
      </c>
      <c r="Y368" s="24">
        <v>65</v>
      </c>
      <c r="Z368" s="24">
        <v>20</v>
      </c>
      <c r="AA368" s="24">
        <v>45</v>
      </c>
      <c r="AB368" s="24">
        <v>130</v>
      </c>
      <c r="AC368" s="24">
        <v>130</v>
      </c>
    </row>
    <row r="369" spans="1:29" x14ac:dyDescent="0.25">
      <c r="A369" s="15" t="s">
        <v>559</v>
      </c>
      <c r="B369" s="15" t="s">
        <v>559</v>
      </c>
      <c r="C369" s="15" t="s">
        <v>483</v>
      </c>
      <c r="D369" s="15" t="s">
        <v>306</v>
      </c>
      <c r="E369" s="15" t="s">
        <v>195</v>
      </c>
      <c r="F369" s="15" t="s">
        <v>215</v>
      </c>
      <c r="G369" s="15" t="s">
        <v>391</v>
      </c>
      <c r="H369" s="15" t="s">
        <v>179</v>
      </c>
      <c r="I369" s="15" t="s">
        <v>216</v>
      </c>
      <c r="J369" s="15" t="s">
        <v>83</v>
      </c>
      <c r="K369" s="15" t="s">
        <v>84</v>
      </c>
      <c r="L369" s="15" t="s">
        <v>351</v>
      </c>
      <c r="M369" s="27">
        <v>43646</v>
      </c>
      <c r="N369" s="27">
        <v>43769</v>
      </c>
      <c r="O369" s="51">
        <v>2019</v>
      </c>
      <c r="P369" s="27">
        <v>43830</v>
      </c>
      <c r="Q369" s="15">
        <v>2300000</v>
      </c>
      <c r="R369" s="15">
        <v>1600000</v>
      </c>
      <c r="S369" s="15" t="s">
        <v>678</v>
      </c>
      <c r="T369" s="15" t="s">
        <v>678</v>
      </c>
      <c r="U369" s="15">
        <v>2019</v>
      </c>
      <c r="V369" s="15">
        <v>319</v>
      </c>
      <c r="W369" s="15" t="s">
        <v>769</v>
      </c>
      <c r="X369" s="24">
        <v>330</v>
      </c>
      <c r="Y369" s="24">
        <v>55</v>
      </c>
      <c r="Z369" s="24">
        <v>17</v>
      </c>
      <c r="AA369" s="24">
        <v>38</v>
      </c>
      <c r="AB369" s="24">
        <v>110</v>
      </c>
      <c r="AC369" s="24">
        <v>110</v>
      </c>
    </row>
    <row r="370" spans="1:29" x14ac:dyDescent="0.25">
      <c r="A370" s="15" t="s">
        <v>559</v>
      </c>
      <c r="B370" s="15" t="s">
        <v>559</v>
      </c>
      <c r="C370" s="15" t="s">
        <v>483</v>
      </c>
      <c r="D370" s="15" t="s">
        <v>306</v>
      </c>
      <c r="E370" s="15" t="s">
        <v>195</v>
      </c>
      <c r="F370" s="15" t="s">
        <v>215</v>
      </c>
      <c r="G370" s="15" t="s">
        <v>391</v>
      </c>
      <c r="H370" s="15" t="s">
        <v>179</v>
      </c>
      <c r="I370" s="15" t="s">
        <v>216</v>
      </c>
      <c r="J370" s="15" t="s">
        <v>83</v>
      </c>
      <c r="K370" s="15" t="s">
        <v>84</v>
      </c>
      <c r="L370" s="15" t="s">
        <v>351</v>
      </c>
      <c r="M370" s="27">
        <v>43646</v>
      </c>
      <c r="N370" s="27">
        <v>43769</v>
      </c>
      <c r="O370" s="51">
        <v>2019</v>
      </c>
      <c r="P370" s="27">
        <v>43830</v>
      </c>
      <c r="Q370" s="15">
        <v>2300000</v>
      </c>
      <c r="R370" s="15">
        <v>1600000</v>
      </c>
      <c r="S370" s="15" t="s">
        <v>678</v>
      </c>
      <c r="T370" s="15" t="s">
        <v>678</v>
      </c>
      <c r="U370" s="15">
        <v>2019</v>
      </c>
      <c r="V370" s="15">
        <v>320</v>
      </c>
      <c r="W370" s="15" t="s">
        <v>769</v>
      </c>
      <c r="X370" s="24">
        <v>438</v>
      </c>
      <c r="Y370" s="24">
        <v>73</v>
      </c>
      <c r="Z370" s="24">
        <v>22</v>
      </c>
      <c r="AA370" s="24">
        <v>51</v>
      </c>
      <c r="AB370" s="24">
        <v>146</v>
      </c>
      <c r="AC370" s="24">
        <v>146</v>
      </c>
    </row>
    <row r="371" spans="1:29" x14ac:dyDescent="0.25">
      <c r="A371" s="15" t="s">
        <v>559</v>
      </c>
      <c r="B371" s="15" t="s">
        <v>559</v>
      </c>
      <c r="C371" s="15" t="s">
        <v>483</v>
      </c>
      <c r="D371" s="15" t="s">
        <v>306</v>
      </c>
      <c r="E371" s="15" t="s">
        <v>195</v>
      </c>
      <c r="F371" s="15" t="s">
        <v>215</v>
      </c>
      <c r="G371" s="15" t="s">
        <v>391</v>
      </c>
      <c r="H371" s="15" t="s">
        <v>179</v>
      </c>
      <c r="I371" s="15" t="s">
        <v>216</v>
      </c>
      <c r="J371" s="15" t="s">
        <v>83</v>
      </c>
      <c r="K371" s="15" t="s">
        <v>84</v>
      </c>
      <c r="L371" s="15" t="s">
        <v>351</v>
      </c>
      <c r="M371" s="27">
        <v>43646</v>
      </c>
      <c r="N371" s="27">
        <v>43769</v>
      </c>
      <c r="O371" s="51">
        <v>2019</v>
      </c>
      <c r="P371" s="27">
        <v>43830</v>
      </c>
      <c r="Q371" s="15">
        <v>2300000</v>
      </c>
      <c r="R371" s="15">
        <v>1600000</v>
      </c>
      <c r="S371" s="15" t="s">
        <v>678</v>
      </c>
      <c r="T371" s="15" t="s">
        <v>678</v>
      </c>
      <c r="U371" s="15">
        <v>2019</v>
      </c>
      <c r="V371" s="15">
        <v>321</v>
      </c>
      <c r="W371" s="15" t="s">
        <v>769</v>
      </c>
      <c r="X371" s="24">
        <v>384</v>
      </c>
      <c r="Y371" s="24">
        <v>64</v>
      </c>
      <c r="Z371" s="24">
        <v>19</v>
      </c>
      <c r="AA371" s="24">
        <v>45</v>
      </c>
      <c r="AB371" s="24">
        <v>128</v>
      </c>
      <c r="AC371" s="24">
        <v>128</v>
      </c>
    </row>
    <row r="372" spans="1:29" x14ac:dyDescent="0.25">
      <c r="A372" s="15" t="s">
        <v>559</v>
      </c>
      <c r="B372" s="15" t="s">
        <v>559</v>
      </c>
      <c r="C372" s="15" t="s">
        <v>483</v>
      </c>
      <c r="D372" s="15" t="s">
        <v>306</v>
      </c>
      <c r="E372" s="15" t="s">
        <v>195</v>
      </c>
      <c r="F372" s="15" t="s">
        <v>215</v>
      </c>
      <c r="G372" s="15" t="s">
        <v>391</v>
      </c>
      <c r="H372" s="15" t="s">
        <v>179</v>
      </c>
      <c r="I372" s="15" t="s">
        <v>216</v>
      </c>
      <c r="J372" s="15" t="s">
        <v>83</v>
      </c>
      <c r="K372" s="15" t="s">
        <v>84</v>
      </c>
      <c r="L372" s="15" t="s">
        <v>351</v>
      </c>
      <c r="M372" s="27">
        <v>43646</v>
      </c>
      <c r="N372" s="27">
        <v>43769</v>
      </c>
      <c r="O372" s="51">
        <v>2019</v>
      </c>
      <c r="P372" s="27">
        <v>43830</v>
      </c>
      <c r="Q372" s="15">
        <v>2300000</v>
      </c>
      <c r="R372" s="15">
        <v>1600000</v>
      </c>
      <c r="S372" s="15" t="s">
        <v>678</v>
      </c>
      <c r="T372" s="15" t="s">
        <v>678</v>
      </c>
      <c r="U372" s="15">
        <v>2019</v>
      </c>
      <c r="V372" s="15">
        <v>322</v>
      </c>
      <c r="W372" s="15" t="s">
        <v>769</v>
      </c>
      <c r="X372" s="24">
        <v>222</v>
      </c>
      <c r="Y372" s="24">
        <v>37</v>
      </c>
      <c r="Z372" s="24">
        <v>11</v>
      </c>
      <c r="AA372" s="24">
        <v>26</v>
      </c>
      <c r="AB372" s="24">
        <v>74</v>
      </c>
      <c r="AC372" s="24">
        <v>74</v>
      </c>
    </row>
    <row r="373" spans="1:29" x14ac:dyDescent="0.25">
      <c r="A373" s="15" t="s">
        <v>559</v>
      </c>
      <c r="B373" s="15" t="s">
        <v>559</v>
      </c>
      <c r="C373" s="15" t="s">
        <v>483</v>
      </c>
      <c r="D373" s="15" t="s">
        <v>306</v>
      </c>
      <c r="E373" s="15" t="s">
        <v>195</v>
      </c>
      <c r="F373" s="15" t="s">
        <v>215</v>
      </c>
      <c r="G373" s="15" t="s">
        <v>391</v>
      </c>
      <c r="H373" s="15" t="s">
        <v>179</v>
      </c>
      <c r="I373" s="15" t="s">
        <v>216</v>
      </c>
      <c r="J373" s="15" t="s">
        <v>83</v>
      </c>
      <c r="K373" s="15" t="s">
        <v>84</v>
      </c>
      <c r="L373" s="15" t="s">
        <v>351</v>
      </c>
      <c r="M373" s="27">
        <v>43646</v>
      </c>
      <c r="N373" s="27">
        <v>43769</v>
      </c>
      <c r="O373" s="51">
        <v>2019</v>
      </c>
      <c r="P373" s="27">
        <v>43830</v>
      </c>
      <c r="Q373" s="15">
        <v>2300000</v>
      </c>
      <c r="R373" s="15">
        <v>1600000</v>
      </c>
      <c r="S373" s="15" t="s">
        <v>678</v>
      </c>
      <c r="T373" s="15" t="s">
        <v>678</v>
      </c>
      <c r="U373" s="15">
        <v>2019</v>
      </c>
      <c r="V373" s="15">
        <v>323</v>
      </c>
      <c r="W373" s="15" t="s">
        <v>769</v>
      </c>
      <c r="X373" s="24">
        <v>564</v>
      </c>
      <c r="Y373" s="24">
        <v>94</v>
      </c>
      <c r="Z373" s="24">
        <v>28</v>
      </c>
      <c r="AA373" s="24">
        <v>66</v>
      </c>
      <c r="AB373" s="24">
        <v>188</v>
      </c>
      <c r="AC373" s="24">
        <v>188</v>
      </c>
    </row>
    <row r="374" spans="1:29" x14ac:dyDescent="0.25">
      <c r="A374" s="15" t="s">
        <v>559</v>
      </c>
      <c r="B374" s="15" t="s">
        <v>559</v>
      </c>
      <c r="C374" s="15" t="s">
        <v>483</v>
      </c>
      <c r="D374" s="15" t="s">
        <v>306</v>
      </c>
      <c r="E374" s="15" t="s">
        <v>195</v>
      </c>
      <c r="F374" s="15" t="s">
        <v>215</v>
      </c>
      <c r="G374" s="15" t="s">
        <v>391</v>
      </c>
      <c r="H374" s="15" t="s">
        <v>179</v>
      </c>
      <c r="I374" s="15" t="s">
        <v>216</v>
      </c>
      <c r="J374" s="15" t="s">
        <v>83</v>
      </c>
      <c r="K374" s="15" t="s">
        <v>84</v>
      </c>
      <c r="L374" s="15" t="s">
        <v>351</v>
      </c>
      <c r="M374" s="27">
        <v>43646</v>
      </c>
      <c r="N374" s="27">
        <v>43769</v>
      </c>
      <c r="O374" s="51">
        <v>2019</v>
      </c>
      <c r="P374" s="27">
        <v>43830</v>
      </c>
      <c r="Q374" s="15">
        <v>2300000</v>
      </c>
      <c r="R374" s="15">
        <v>1600000</v>
      </c>
      <c r="S374" s="15" t="s">
        <v>678</v>
      </c>
      <c r="T374" s="15" t="s">
        <v>678</v>
      </c>
      <c r="U374" s="15">
        <v>2019</v>
      </c>
      <c r="V374" s="15">
        <v>324</v>
      </c>
      <c r="W374" s="15" t="s">
        <v>769</v>
      </c>
      <c r="X374" s="24">
        <v>414</v>
      </c>
      <c r="Y374" s="24">
        <v>69</v>
      </c>
      <c r="Z374" s="24">
        <v>21</v>
      </c>
      <c r="AA374" s="24">
        <v>48</v>
      </c>
      <c r="AB374" s="24">
        <v>138</v>
      </c>
      <c r="AC374" s="24">
        <v>138</v>
      </c>
    </row>
    <row r="375" spans="1:29" x14ac:dyDescent="0.25">
      <c r="A375" s="15" t="s">
        <v>559</v>
      </c>
      <c r="B375" s="15" t="s">
        <v>559</v>
      </c>
      <c r="C375" s="15" t="s">
        <v>483</v>
      </c>
      <c r="D375" s="15" t="s">
        <v>306</v>
      </c>
      <c r="E375" s="15" t="s">
        <v>195</v>
      </c>
      <c r="F375" s="15" t="s">
        <v>215</v>
      </c>
      <c r="G375" s="15" t="s">
        <v>391</v>
      </c>
      <c r="H375" s="15" t="s">
        <v>179</v>
      </c>
      <c r="I375" s="15" t="s">
        <v>216</v>
      </c>
      <c r="J375" s="15" t="s">
        <v>83</v>
      </c>
      <c r="K375" s="15" t="s">
        <v>84</v>
      </c>
      <c r="L375" s="15" t="s">
        <v>351</v>
      </c>
      <c r="M375" s="27">
        <v>43646</v>
      </c>
      <c r="N375" s="27">
        <v>43769</v>
      </c>
      <c r="O375" s="51">
        <v>2019</v>
      </c>
      <c r="P375" s="27">
        <v>43830</v>
      </c>
      <c r="Q375" s="15">
        <v>2300000</v>
      </c>
      <c r="R375" s="15">
        <v>1600000</v>
      </c>
      <c r="S375" s="15" t="s">
        <v>678</v>
      </c>
      <c r="T375" s="15" t="s">
        <v>678</v>
      </c>
      <c r="U375" s="15">
        <v>2019</v>
      </c>
      <c r="V375" s="15">
        <v>325</v>
      </c>
      <c r="W375" s="15" t="s">
        <v>769</v>
      </c>
      <c r="X375" s="24">
        <v>600</v>
      </c>
      <c r="Y375" s="24">
        <v>100</v>
      </c>
      <c r="Z375" s="24">
        <v>30</v>
      </c>
      <c r="AA375" s="24">
        <v>70</v>
      </c>
      <c r="AB375" s="24">
        <v>200</v>
      </c>
      <c r="AC375" s="24">
        <v>200</v>
      </c>
    </row>
    <row r="376" spans="1:29" x14ac:dyDescent="0.25">
      <c r="A376" s="15" t="s">
        <v>559</v>
      </c>
      <c r="B376" s="15" t="s">
        <v>559</v>
      </c>
      <c r="C376" s="15" t="s">
        <v>483</v>
      </c>
      <c r="D376" s="15" t="s">
        <v>306</v>
      </c>
      <c r="E376" s="15" t="s">
        <v>195</v>
      </c>
      <c r="F376" s="15" t="s">
        <v>215</v>
      </c>
      <c r="G376" s="15" t="s">
        <v>391</v>
      </c>
      <c r="H376" s="15" t="s">
        <v>179</v>
      </c>
      <c r="I376" s="15" t="s">
        <v>216</v>
      </c>
      <c r="J376" s="15" t="s">
        <v>83</v>
      </c>
      <c r="K376" s="15" t="s">
        <v>84</v>
      </c>
      <c r="L376" s="15" t="s">
        <v>351</v>
      </c>
      <c r="M376" s="27">
        <v>43646</v>
      </c>
      <c r="N376" s="27">
        <v>43769</v>
      </c>
      <c r="O376" s="51">
        <v>2019</v>
      </c>
      <c r="P376" s="27">
        <v>43830</v>
      </c>
      <c r="Q376" s="15">
        <v>2300000</v>
      </c>
      <c r="R376" s="15">
        <v>1600000</v>
      </c>
      <c r="S376" s="15" t="s">
        <v>678</v>
      </c>
      <c r="T376" s="15" t="s">
        <v>678</v>
      </c>
      <c r="U376" s="15">
        <v>2019</v>
      </c>
      <c r="V376" s="15">
        <v>326</v>
      </c>
      <c r="W376" s="15" t="s">
        <v>769</v>
      </c>
      <c r="X376" s="24">
        <v>600</v>
      </c>
      <c r="Y376" s="24">
        <v>100</v>
      </c>
      <c r="Z376" s="24">
        <v>30</v>
      </c>
      <c r="AA376" s="24">
        <v>70</v>
      </c>
      <c r="AB376" s="24">
        <v>200</v>
      </c>
      <c r="AC376" s="24">
        <v>200</v>
      </c>
    </row>
    <row r="377" spans="1:29" x14ac:dyDescent="0.25">
      <c r="A377" s="15" t="s">
        <v>559</v>
      </c>
      <c r="B377" s="15" t="s">
        <v>559</v>
      </c>
      <c r="C377" s="15" t="s">
        <v>483</v>
      </c>
      <c r="D377" s="15" t="s">
        <v>306</v>
      </c>
      <c r="E377" s="15" t="s">
        <v>195</v>
      </c>
      <c r="F377" s="15" t="s">
        <v>215</v>
      </c>
      <c r="G377" s="15" t="s">
        <v>391</v>
      </c>
      <c r="H377" s="15" t="s">
        <v>179</v>
      </c>
      <c r="I377" s="15" t="s">
        <v>216</v>
      </c>
      <c r="J377" s="15" t="s">
        <v>83</v>
      </c>
      <c r="K377" s="15" t="s">
        <v>84</v>
      </c>
      <c r="L377" s="15" t="s">
        <v>351</v>
      </c>
      <c r="M377" s="27">
        <v>43646</v>
      </c>
      <c r="N377" s="27">
        <v>43769</v>
      </c>
      <c r="O377" s="51">
        <v>2019</v>
      </c>
      <c r="P377" s="27">
        <v>43830</v>
      </c>
      <c r="Q377" s="15">
        <v>2300000</v>
      </c>
      <c r="R377" s="15">
        <v>1600000</v>
      </c>
      <c r="S377" s="15" t="s">
        <v>678</v>
      </c>
      <c r="T377" s="15" t="s">
        <v>678</v>
      </c>
      <c r="U377" s="15">
        <v>2019</v>
      </c>
      <c r="V377" s="15">
        <v>327</v>
      </c>
      <c r="W377" s="15" t="s">
        <v>769</v>
      </c>
      <c r="X377" s="24">
        <v>222</v>
      </c>
      <c r="Y377" s="24">
        <v>37</v>
      </c>
      <c r="Z377" s="24">
        <v>11</v>
      </c>
      <c r="AA377" s="24">
        <v>26</v>
      </c>
      <c r="AB377" s="24">
        <v>74</v>
      </c>
      <c r="AC377" s="24">
        <v>74</v>
      </c>
    </row>
    <row r="378" spans="1:29" x14ac:dyDescent="0.25">
      <c r="A378" s="15" t="s">
        <v>559</v>
      </c>
      <c r="B378" s="15" t="s">
        <v>559</v>
      </c>
      <c r="C378" s="15" t="s">
        <v>483</v>
      </c>
      <c r="D378" s="15" t="s">
        <v>306</v>
      </c>
      <c r="E378" s="15" t="s">
        <v>195</v>
      </c>
      <c r="F378" s="15" t="s">
        <v>215</v>
      </c>
      <c r="G378" s="15" t="s">
        <v>391</v>
      </c>
      <c r="H378" s="15" t="s">
        <v>179</v>
      </c>
      <c r="I378" s="15" t="s">
        <v>216</v>
      </c>
      <c r="J378" s="15" t="s">
        <v>83</v>
      </c>
      <c r="K378" s="15" t="s">
        <v>84</v>
      </c>
      <c r="L378" s="15" t="s">
        <v>351</v>
      </c>
      <c r="M378" s="27">
        <v>43646</v>
      </c>
      <c r="N378" s="27">
        <v>43769</v>
      </c>
      <c r="O378" s="51">
        <v>2019</v>
      </c>
      <c r="P378" s="27">
        <v>43830</v>
      </c>
      <c r="Q378" s="15">
        <v>2300000</v>
      </c>
      <c r="R378" s="15">
        <v>1600000</v>
      </c>
      <c r="S378" s="15" t="s">
        <v>678</v>
      </c>
      <c r="T378" s="15" t="s">
        <v>678</v>
      </c>
      <c r="U378" s="15">
        <v>2019</v>
      </c>
      <c r="V378" s="15">
        <v>328</v>
      </c>
      <c r="W378" s="15" t="s">
        <v>769</v>
      </c>
      <c r="X378" s="24">
        <v>306</v>
      </c>
      <c r="Y378" s="24">
        <v>51</v>
      </c>
      <c r="Z378" s="24">
        <v>15</v>
      </c>
      <c r="AA378" s="24">
        <v>36</v>
      </c>
      <c r="AB378" s="24">
        <v>102</v>
      </c>
      <c r="AC378" s="24">
        <v>102</v>
      </c>
    </row>
    <row r="379" spans="1:29" x14ac:dyDescent="0.25">
      <c r="A379" s="15" t="s">
        <v>559</v>
      </c>
      <c r="B379" s="15" t="s">
        <v>559</v>
      </c>
      <c r="C379" s="15" t="s">
        <v>483</v>
      </c>
      <c r="D379" s="15" t="s">
        <v>306</v>
      </c>
      <c r="E379" s="15" t="s">
        <v>195</v>
      </c>
      <c r="F379" s="15" t="s">
        <v>215</v>
      </c>
      <c r="G379" s="15" t="s">
        <v>391</v>
      </c>
      <c r="H379" s="15" t="s">
        <v>179</v>
      </c>
      <c r="I379" s="15" t="s">
        <v>216</v>
      </c>
      <c r="J379" s="15" t="s">
        <v>83</v>
      </c>
      <c r="K379" s="15" t="s">
        <v>84</v>
      </c>
      <c r="L379" s="15" t="s">
        <v>351</v>
      </c>
      <c r="M379" s="27">
        <v>43646</v>
      </c>
      <c r="N379" s="27">
        <v>43769</v>
      </c>
      <c r="O379" s="51">
        <v>2019</v>
      </c>
      <c r="P379" s="27">
        <v>43830</v>
      </c>
      <c r="Q379" s="15">
        <v>2300000</v>
      </c>
      <c r="R379" s="15">
        <v>1600000</v>
      </c>
      <c r="S379" s="15" t="s">
        <v>678</v>
      </c>
      <c r="T379" s="15" t="s">
        <v>678</v>
      </c>
      <c r="U379" s="15">
        <v>2019</v>
      </c>
      <c r="V379" s="15">
        <v>329</v>
      </c>
      <c r="W379" s="15" t="s">
        <v>769</v>
      </c>
      <c r="X379" s="24">
        <v>720</v>
      </c>
      <c r="Y379" s="24">
        <v>120</v>
      </c>
      <c r="Z379" s="24">
        <v>36</v>
      </c>
      <c r="AA379" s="24">
        <v>84</v>
      </c>
      <c r="AB379" s="24">
        <v>240</v>
      </c>
      <c r="AC379" s="24">
        <v>240</v>
      </c>
    </row>
    <row r="380" spans="1:29" x14ac:dyDescent="0.25">
      <c r="A380" s="15" t="s">
        <v>559</v>
      </c>
      <c r="B380" s="15" t="s">
        <v>559</v>
      </c>
      <c r="C380" s="15" t="s">
        <v>483</v>
      </c>
      <c r="D380" s="15" t="s">
        <v>306</v>
      </c>
      <c r="E380" s="15" t="s">
        <v>195</v>
      </c>
      <c r="F380" s="15" t="s">
        <v>215</v>
      </c>
      <c r="G380" s="15" t="s">
        <v>391</v>
      </c>
      <c r="H380" s="15" t="s">
        <v>179</v>
      </c>
      <c r="I380" s="15" t="s">
        <v>216</v>
      </c>
      <c r="J380" s="15" t="s">
        <v>83</v>
      </c>
      <c r="K380" s="15" t="s">
        <v>84</v>
      </c>
      <c r="L380" s="15" t="s">
        <v>351</v>
      </c>
      <c r="M380" s="27">
        <v>43646</v>
      </c>
      <c r="N380" s="27">
        <v>43769</v>
      </c>
      <c r="O380" s="51">
        <v>2019</v>
      </c>
      <c r="P380" s="27">
        <v>43830</v>
      </c>
      <c r="Q380" s="15">
        <v>2300000</v>
      </c>
      <c r="R380" s="15">
        <v>1600000</v>
      </c>
      <c r="S380" s="15" t="s">
        <v>678</v>
      </c>
      <c r="T380" s="15" t="s">
        <v>678</v>
      </c>
      <c r="U380" s="15">
        <v>2019</v>
      </c>
      <c r="V380" s="15">
        <v>330</v>
      </c>
      <c r="W380" s="15" t="s">
        <v>769</v>
      </c>
      <c r="X380" s="24">
        <v>300</v>
      </c>
      <c r="Y380" s="24">
        <v>50</v>
      </c>
      <c r="Z380" s="24">
        <v>15</v>
      </c>
      <c r="AA380" s="24">
        <v>35</v>
      </c>
      <c r="AB380" s="24">
        <v>100</v>
      </c>
      <c r="AC380" s="24">
        <v>100</v>
      </c>
    </row>
    <row r="381" spans="1:29" x14ac:dyDescent="0.25">
      <c r="A381" s="15" t="s">
        <v>559</v>
      </c>
      <c r="B381" s="15" t="s">
        <v>559</v>
      </c>
      <c r="C381" s="15" t="s">
        <v>483</v>
      </c>
      <c r="D381" s="15" t="s">
        <v>306</v>
      </c>
      <c r="E381" s="15" t="s">
        <v>195</v>
      </c>
      <c r="F381" s="15" t="s">
        <v>215</v>
      </c>
      <c r="G381" s="15" t="s">
        <v>391</v>
      </c>
      <c r="H381" s="15" t="s">
        <v>179</v>
      </c>
      <c r="I381" s="15" t="s">
        <v>216</v>
      </c>
      <c r="J381" s="15" t="s">
        <v>83</v>
      </c>
      <c r="K381" s="15" t="s">
        <v>84</v>
      </c>
      <c r="L381" s="15" t="s">
        <v>351</v>
      </c>
      <c r="M381" s="27">
        <v>43646</v>
      </c>
      <c r="N381" s="27">
        <v>43769</v>
      </c>
      <c r="O381" s="51">
        <v>2019</v>
      </c>
      <c r="P381" s="27">
        <v>43830</v>
      </c>
      <c r="Q381" s="15">
        <v>2300000</v>
      </c>
      <c r="R381" s="15">
        <v>1600000</v>
      </c>
      <c r="S381" s="15" t="s">
        <v>678</v>
      </c>
      <c r="T381" s="15" t="s">
        <v>678</v>
      </c>
      <c r="U381" s="15">
        <v>2019</v>
      </c>
      <c r="V381" s="15">
        <v>331</v>
      </c>
      <c r="W381" s="15" t="s">
        <v>769</v>
      </c>
      <c r="X381" s="24">
        <v>300</v>
      </c>
      <c r="Y381" s="24">
        <v>50</v>
      </c>
      <c r="Z381" s="24">
        <v>15</v>
      </c>
      <c r="AA381" s="24">
        <v>35</v>
      </c>
      <c r="AB381" s="24">
        <v>100</v>
      </c>
      <c r="AC381" s="24">
        <v>100</v>
      </c>
    </row>
    <row r="382" spans="1:29" x14ac:dyDescent="0.25">
      <c r="A382" s="15" t="s">
        <v>559</v>
      </c>
      <c r="B382" s="15" t="s">
        <v>559</v>
      </c>
      <c r="C382" s="15" t="s">
        <v>483</v>
      </c>
      <c r="D382" s="15" t="s">
        <v>306</v>
      </c>
      <c r="E382" s="15" t="s">
        <v>195</v>
      </c>
      <c r="F382" s="15" t="s">
        <v>215</v>
      </c>
      <c r="G382" s="15" t="s">
        <v>391</v>
      </c>
      <c r="H382" s="15" t="s">
        <v>179</v>
      </c>
      <c r="I382" s="15" t="s">
        <v>216</v>
      </c>
      <c r="J382" s="15" t="s">
        <v>83</v>
      </c>
      <c r="K382" s="15" t="s">
        <v>84</v>
      </c>
      <c r="L382" s="15" t="s">
        <v>351</v>
      </c>
      <c r="M382" s="27">
        <v>43646</v>
      </c>
      <c r="N382" s="27">
        <v>43769</v>
      </c>
      <c r="O382" s="51">
        <v>2019</v>
      </c>
      <c r="P382" s="27">
        <v>43830</v>
      </c>
      <c r="Q382" s="15">
        <v>2300000</v>
      </c>
      <c r="R382" s="15">
        <v>1600000</v>
      </c>
      <c r="S382" s="15" t="s">
        <v>678</v>
      </c>
      <c r="T382" s="15" t="s">
        <v>678</v>
      </c>
      <c r="U382" s="15">
        <v>2019</v>
      </c>
      <c r="V382" s="15">
        <v>332</v>
      </c>
      <c r="W382" s="15" t="s">
        <v>769</v>
      </c>
      <c r="X382" s="24">
        <v>360</v>
      </c>
      <c r="Y382" s="24">
        <v>60</v>
      </c>
      <c r="Z382" s="24">
        <v>18</v>
      </c>
      <c r="AA382" s="24">
        <v>42</v>
      </c>
      <c r="AB382" s="24">
        <v>120</v>
      </c>
      <c r="AC382" s="24">
        <v>120</v>
      </c>
    </row>
    <row r="383" spans="1:29" x14ac:dyDescent="0.25">
      <c r="A383" s="15" t="s">
        <v>559</v>
      </c>
      <c r="B383" s="15" t="s">
        <v>559</v>
      </c>
      <c r="C383" s="15" t="s">
        <v>483</v>
      </c>
      <c r="D383" s="15" t="s">
        <v>306</v>
      </c>
      <c r="E383" s="15" t="s">
        <v>195</v>
      </c>
      <c r="F383" s="15" t="s">
        <v>215</v>
      </c>
      <c r="G383" s="15" t="s">
        <v>391</v>
      </c>
      <c r="H383" s="15" t="s">
        <v>179</v>
      </c>
      <c r="I383" s="15" t="s">
        <v>216</v>
      </c>
      <c r="J383" s="15" t="s">
        <v>83</v>
      </c>
      <c r="K383" s="15" t="s">
        <v>84</v>
      </c>
      <c r="L383" s="15" t="s">
        <v>351</v>
      </c>
      <c r="M383" s="27">
        <v>43646</v>
      </c>
      <c r="N383" s="27">
        <v>43769</v>
      </c>
      <c r="O383" s="51">
        <v>2019</v>
      </c>
      <c r="P383" s="27">
        <v>43830</v>
      </c>
      <c r="Q383" s="15">
        <v>2300000</v>
      </c>
      <c r="R383" s="15">
        <v>1600000</v>
      </c>
      <c r="S383" s="15" t="s">
        <v>678</v>
      </c>
      <c r="T383" s="15" t="s">
        <v>678</v>
      </c>
      <c r="U383" s="15">
        <v>2019</v>
      </c>
      <c r="V383" s="15">
        <v>333</v>
      </c>
      <c r="W383" s="15" t="s">
        <v>769</v>
      </c>
      <c r="X383" s="24">
        <v>432</v>
      </c>
      <c r="Y383" s="24">
        <v>72</v>
      </c>
      <c r="Z383" s="24">
        <v>22</v>
      </c>
      <c r="AA383" s="24">
        <v>50</v>
      </c>
      <c r="AB383" s="24">
        <v>144</v>
      </c>
      <c r="AC383" s="24">
        <v>144</v>
      </c>
    </row>
    <row r="384" spans="1:29" x14ac:dyDescent="0.25">
      <c r="A384" s="15" t="s">
        <v>559</v>
      </c>
      <c r="B384" s="15" t="s">
        <v>559</v>
      </c>
      <c r="C384" s="15" t="s">
        <v>483</v>
      </c>
      <c r="D384" s="15" t="s">
        <v>306</v>
      </c>
      <c r="E384" s="15" t="s">
        <v>195</v>
      </c>
      <c r="F384" s="15" t="s">
        <v>215</v>
      </c>
      <c r="G384" s="15" t="s">
        <v>391</v>
      </c>
      <c r="H384" s="15" t="s">
        <v>179</v>
      </c>
      <c r="I384" s="15" t="s">
        <v>216</v>
      </c>
      <c r="J384" s="15" t="s">
        <v>83</v>
      </c>
      <c r="K384" s="15" t="s">
        <v>84</v>
      </c>
      <c r="L384" s="15" t="s">
        <v>351</v>
      </c>
      <c r="M384" s="27">
        <v>43646</v>
      </c>
      <c r="N384" s="27">
        <v>43769</v>
      </c>
      <c r="O384" s="51">
        <v>2019</v>
      </c>
      <c r="P384" s="27">
        <v>43830</v>
      </c>
      <c r="Q384" s="15">
        <v>2300000</v>
      </c>
      <c r="R384" s="15">
        <v>1600000</v>
      </c>
      <c r="S384" s="15" t="s">
        <v>678</v>
      </c>
      <c r="T384" s="15" t="s">
        <v>678</v>
      </c>
      <c r="U384" s="15">
        <v>2019</v>
      </c>
      <c r="V384" s="15">
        <v>334</v>
      </c>
      <c r="W384" s="15" t="s">
        <v>769</v>
      </c>
      <c r="X384" s="24">
        <v>438</v>
      </c>
      <c r="Y384" s="24">
        <v>73</v>
      </c>
      <c r="Z384" s="24">
        <v>22</v>
      </c>
      <c r="AA384" s="24">
        <v>51</v>
      </c>
      <c r="AB384" s="24">
        <v>146</v>
      </c>
      <c r="AC384" s="24">
        <v>146</v>
      </c>
    </row>
    <row r="385" spans="1:29" x14ac:dyDescent="0.25">
      <c r="A385" s="15" t="s">
        <v>559</v>
      </c>
      <c r="B385" s="15" t="s">
        <v>559</v>
      </c>
      <c r="C385" s="15" t="s">
        <v>483</v>
      </c>
      <c r="D385" s="15" t="s">
        <v>306</v>
      </c>
      <c r="E385" s="15" t="s">
        <v>195</v>
      </c>
      <c r="F385" s="15" t="s">
        <v>215</v>
      </c>
      <c r="G385" s="15" t="s">
        <v>391</v>
      </c>
      <c r="H385" s="15" t="s">
        <v>179</v>
      </c>
      <c r="I385" s="15" t="s">
        <v>216</v>
      </c>
      <c r="J385" s="15" t="s">
        <v>83</v>
      </c>
      <c r="K385" s="15" t="s">
        <v>84</v>
      </c>
      <c r="L385" s="15" t="s">
        <v>351</v>
      </c>
      <c r="M385" s="27">
        <v>43646</v>
      </c>
      <c r="N385" s="27">
        <v>43769</v>
      </c>
      <c r="O385" s="51">
        <v>2019</v>
      </c>
      <c r="P385" s="27">
        <v>43830</v>
      </c>
      <c r="Q385" s="15">
        <v>2300000</v>
      </c>
      <c r="R385" s="15">
        <v>1600000</v>
      </c>
      <c r="S385" s="15" t="s">
        <v>678</v>
      </c>
      <c r="T385" s="15" t="s">
        <v>678</v>
      </c>
      <c r="U385" s="15">
        <v>2019</v>
      </c>
      <c r="V385" s="15">
        <v>335</v>
      </c>
      <c r="W385" s="15" t="s">
        <v>769</v>
      </c>
      <c r="X385" s="24">
        <v>300</v>
      </c>
      <c r="Y385" s="24">
        <v>50</v>
      </c>
      <c r="Z385" s="24">
        <v>15</v>
      </c>
      <c r="AA385" s="24">
        <v>35</v>
      </c>
      <c r="AB385" s="24">
        <v>100</v>
      </c>
      <c r="AC385" s="24">
        <v>100</v>
      </c>
    </row>
    <row r="386" spans="1:29" x14ac:dyDescent="0.25">
      <c r="A386" s="15" t="s">
        <v>559</v>
      </c>
      <c r="B386" s="15" t="s">
        <v>559</v>
      </c>
      <c r="C386" s="15" t="s">
        <v>483</v>
      </c>
      <c r="D386" s="15" t="s">
        <v>306</v>
      </c>
      <c r="E386" s="15" t="s">
        <v>195</v>
      </c>
      <c r="F386" s="15" t="s">
        <v>215</v>
      </c>
      <c r="G386" s="15" t="s">
        <v>391</v>
      </c>
      <c r="H386" s="15" t="s">
        <v>179</v>
      </c>
      <c r="I386" s="15" t="s">
        <v>216</v>
      </c>
      <c r="J386" s="15" t="s">
        <v>83</v>
      </c>
      <c r="K386" s="15" t="s">
        <v>84</v>
      </c>
      <c r="L386" s="15" t="s">
        <v>351</v>
      </c>
      <c r="M386" s="27">
        <v>43646</v>
      </c>
      <c r="N386" s="27">
        <v>43769</v>
      </c>
      <c r="O386" s="51">
        <v>2019</v>
      </c>
      <c r="P386" s="27">
        <v>43830</v>
      </c>
      <c r="Q386" s="15">
        <v>2300000</v>
      </c>
      <c r="R386" s="15">
        <v>1600000</v>
      </c>
      <c r="S386" s="15" t="s">
        <v>678</v>
      </c>
      <c r="T386" s="15" t="s">
        <v>678</v>
      </c>
      <c r="U386" s="15">
        <v>2019</v>
      </c>
      <c r="V386" s="15">
        <v>336</v>
      </c>
      <c r="W386" s="15" t="s">
        <v>769</v>
      </c>
      <c r="X386" s="24">
        <v>210</v>
      </c>
      <c r="Y386" s="24">
        <v>35</v>
      </c>
      <c r="Z386" s="24">
        <v>11</v>
      </c>
      <c r="AA386" s="24">
        <v>24</v>
      </c>
      <c r="AB386" s="24">
        <v>70</v>
      </c>
      <c r="AC386" s="24">
        <v>70</v>
      </c>
    </row>
    <row r="387" spans="1:29" x14ac:dyDescent="0.25">
      <c r="A387" s="15" t="s">
        <v>559</v>
      </c>
      <c r="B387" s="15" t="s">
        <v>559</v>
      </c>
      <c r="C387" s="15" t="s">
        <v>483</v>
      </c>
      <c r="D387" s="15" t="s">
        <v>306</v>
      </c>
      <c r="E387" s="15" t="s">
        <v>195</v>
      </c>
      <c r="F387" s="15" t="s">
        <v>215</v>
      </c>
      <c r="G387" s="15" t="s">
        <v>391</v>
      </c>
      <c r="H387" s="15" t="s">
        <v>179</v>
      </c>
      <c r="I387" s="15" t="s">
        <v>216</v>
      </c>
      <c r="J387" s="15" t="s">
        <v>83</v>
      </c>
      <c r="K387" s="15" t="s">
        <v>84</v>
      </c>
      <c r="L387" s="15" t="s">
        <v>351</v>
      </c>
      <c r="M387" s="27">
        <v>43646</v>
      </c>
      <c r="N387" s="27">
        <v>43769</v>
      </c>
      <c r="O387" s="51">
        <v>2019</v>
      </c>
      <c r="P387" s="27">
        <v>43830</v>
      </c>
      <c r="Q387" s="15">
        <v>2300000</v>
      </c>
      <c r="R387" s="15">
        <v>1600000</v>
      </c>
      <c r="S387" s="15" t="s">
        <v>678</v>
      </c>
      <c r="T387" s="15" t="s">
        <v>678</v>
      </c>
      <c r="U387" s="15">
        <v>2019</v>
      </c>
      <c r="V387" s="15">
        <v>337</v>
      </c>
      <c r="W387" s="15" t="s">
        <v>769</v>
      </c>
      <c r="X387" s="24">
        <v>138</v>
      </c>
      <c r="Y387" s="24">
        <v>23</v>
      </c>
      <c r="Z387" s="24">
        <v>7</v>
      </c>
      <c r="AA387" s="24">
        <v>16</v>
      </c>
      <c r="AB387" s="24">
        <v>46</v>
      </c>
      <c r="AC387" s="24">
        <v>46</v>
      </c>
    </row>
    <row r="388" spans="1:29" x14ac:dyDescent="0.25">
      <c r="A388" s="15" t="s">
        <v>559</v>
      </c>
      <c r="B388" s="15" t="s">
        <v>559</v>
      </c>
      <c r="C388" s="15" t="s">
        <v>483</v>
      </c>
      <c r="D388" s="15" t="s">
        <v>306</v>
      </c>
      <c r="E388" s="15" t="s">
        <v>195</v>
      </c>
      <c r="F388" s="15" t="s">
        <v>215</v>
      </c>
      <c r="G388" s="15" t="s">
        <v>391</v>
      </c>
      <c r="H388" s="15" t="s">
        <v>179</v>
      </c>
      <c r="I388" s="15" t="s">
        <v>216</v>
      </c>
      <c r="J388" s="15" t="s">
        <v>83</v>
      </c>
      <c r="K388" s="15" t="s">
        <v>84</v>
      </c>
      <c r="L388" s="15" t="s">
        <v>351</v>
      </c>
      <c r="M388" s="27">
        <v>43646</v>
      </c>
      <c r="N388" s="27">
        <v>43769</v>
      </c>
      <c r="O388" s="51">
        <v>2019</v>
      </c>
      <c r="P388" s="27">
        <v>43830</v>
      </c>
      <c r="Q388" s="15">
        <v>2300000</v>
      </c>
      <c r="R388" s="15">
        <v>1600000</v>
      </c>
      <c r="S388" s="15" t="s">
        <v>678</v>
      </c>
      <c r="T388" s="15" t="s">
        <v>678</v>
      </c>
      <c r="U388" s="15">
        <v>2019</v>
      </c>
      <c r="V388" s="15">
        <v>338</v>
      </c>
      <c r="W388" s="15" t="s">
        <v>769</v>
      </c>
      <c r="X388" s="24">
        <v>210</v>
      </c>
      <c r="Y388" s="24">
        <v>35</v>
      </c>
      <c r="Z388" s="24">
        <v>11</v>
      </c>
      <c r="AA388" s="24">
        <v>24</v>
      </c>
      <c r="AB388" s="24">
        <v>70</v>
      </c>
      <c r="AC388" s="24">
        <v>70</v>
      </c>
    </row>
    <row r="389" spans="1:29" x14ac:dyDescent="0.25">
      <c r="A389" s="15" t="s">
        <v>559</v>
      </c>
      <c r="B389" s="15" t="s">
        <v>559</v>
      </c>
      <c r="C389" s="15" t="s">
        <v>483</v>
      </c>
      <c r="D389" s="15" t="s">
        <v>306</v>
      </c>
      <c r="E389" s="15" t="s">
        <v>195</v>
      </c>
      <c r="F389" s="15" t="s">
        <v>215</v>
      </c>
      <c r="G389" s="15" t="s">
        <v>391</v>
      </c>
      <c r="H389" s="15" t="s">
        <v>179</v>
      </c>
      <c r="I389" s="15" t="s">
        <v>216</v>
      </c>
      <c r="J389" s="15" t="s">
        <v>83</v>
      </c>
      <c r="K389" s="15" t="s">
        <v>84</v>
      </c>
      <c r="L389" s="15" t="s">
        <v>351</v>
      </c>
      <c r="M389" s="27">
        <v>43646</v>
      </c>
      <c r="N389" s="27">
        <v>43769</v>
      </c>
      <c r="O389" s="51">
        <v>2019</v>
      </c>
      <c r="P389" s="27">
        <v>43830</v>
      </c>
      <c r="Q389" s="15">
        <v>2300000</v>
      </c>
      <c r="R389" s="15">
        <v>1600000</v>
      </c>
      <c r="S389" s="15" t="s">
        <v>678</v>
      </c>
      <c r="T389" s="15" t="s">
        <v>678</v>
      </c>
      <c r="U389" s="15">
        <v>2019</v>
      </c>
      <c r="V389" s="15">
        <v>339</v>
      </c>
      <c r="W389" s="15" t="s">
        <v>769</v>
      </c>
      <c r="X389" s="24">
        <v>462</v>
      </c>
      <c r="Y389" s="24">
        <v>77</v>
      </c>
      <c r="Z389" s="24">
        <v>23</v>
      </c>
      <c r="AA389" s="24">
        <v>54</v>
      </c>
      <c r="AB389" s="24">
        <v>154</v>
      </c>
      <c r="AC389" s="24">
        <v>154</v>
      </c>
    </row>
    <row r="390" spans="1:29" x14ac:dyDescent="0.25">
      <c r="A390" s="15" t="s">
        <v>559</v>
      </c>
      <c r="B390" s="15" t="s">
        <v>559</v>
      </c>
      <c r="C390" s="15" t="s">
        <v>483</v>
      </c>
      <c r="D390" s="15" t="s">
        <v>306</v>
      </c>
      <c r="E390" s="15" t="s">
        <v>195</v>
      </c>
      <c r="F390" s="15" t="s">
        <v>215</v>
      </c>
      <c r="G390" s="15" t="s">
        <v>391</v>
      </c>
      <c r="H390" s="15" t="s">
        <v>179</v>
      </c>
      <c r="I390" s="15" t="s">
        <v>216</v>
      </c>
      <c r="J390" s="15" t="s">
        <v>83</v>
      </c>
      <c r="K390" s="15" t="s">
        <v>84</v>
      </c>
      <c r="L390" s="15" t="s">
        <v>351</v>
      </c>
      <c r="M390" s="27">
        <v>43646</v>
      </c>
      <c r="N390" s="27">
        <v>43769</v>
      </c>
      <c r="O390" s="51">
        <v>2019</v>
      </c>
      <c r="P390" s="27">
        <v>43830</v>
      </c>
      <c r="Q390" s="15">
        <v>2300000</v>
      </c>
      <c r="R390" s="15">
        <v>1600000</v>
      </c>
      <c r="S390" s="15" t="s">
        <v>678</v>
      </c>
      <c r="T390" s="15" t="s">
        <v>678</v>
      </c>
      <c r="U390" s="15">
        <v>2019</v>
      </c>
      <c r="V390" s="15">
        <v>340</v>
      </c>
      <c r="W390" s="15" t="s">
        <v>769</v>
      </c>
      <c r="X390" s="24">
        <v>210</v>
      </c>
      <c r="Y390" s="24">
        <v>35</v>
      </c>
      <c r="Z390" s="24">
        <v>11</v>
      </c>
      <c r="AA390" s="24">
        <v>24</v>
      </c>
      <c r="AB390" s="24">
        <v>70</v>
      </c>
      <c r="AC390" s="24">
        <v>70</v>
      </c>
    </row>
    <row r="391" spans="1:29" x14ac:dyDescent="0.25">
      <c r="A391" s="15" t="s">
        <v>559</v>
      </c>
      <c r="B391" s="15" t="s">
        <v>559</v>
      </c>
      <c r="C391" s="15" t="s">
        <v>483</v>
      </c>
      <c r="D391" s="15" t="s">
        <v>306</v>
      </c>
      <c r="E391" s="15" t="s">
        <v>195</v>
      </c>
      <c r="F391" s="15" t="s">
        <v>215</v>
      </c>
      <c r="G391" s="15" t="s">
        <v>391</v>
      </c>
      <c r="H391" s="15" t="s">
        <v>179</v>
      </c>
      <c r="I391" s="15" t="s">
        <v>216</v>
      </c>
      <c r="J391" s="15" t="s">
        <v>83</v>
      </c>
      <c r="K391" s="15" t="s">
        <v>84</v>
      </c>
      <c r="L391" s="15" t="s">
        <v>351</v>
      </c>
      <c r="M391" s="27">
        <v>43646</v>
      </c>
      <c r="N391" s="27">
        <v>43769</v>
      </c>
      <c r="O391" s="51">
        <v>2019</v>
      </c>
      <c r="P391" s="27">
        <v>43830</v>
      </c>
      <c r="Q391" s="15">
        <v>2300000</v>
      </c>
      <c r="R391" s="15">
        <v>1600000</v>
      </c>
      <c r="S391" s="15" t="s">
        <v>678</v>
      </c>
      <c r="T391" s="15" t="s">
        <v>678</v>
      </c>
      <c r="U391" s="15">
        <v>2019</v>
      </c>
      <c r="V391" s="15">
        <v>341</v>
      </c>
      <c r="W391" s="15" t="s">
        <v>769</v>
      </c>
      <c r="X391" s="24">
        <v>372</v>
      </c>
      <c r="Y391" s="24">
        <v>62</v>
      </c>
      <c r="Z391" s="24">
        <v>19</v>
      </c>
      <c r="AA391" s="24">
        <v>43</v>
      </c>
      <c r="AB391" s="24">
        <v>124</v>
      </c>
      <c r="AC391" s="24">
        <v>124</v>
      </c>
    </row>
    <row r="392" spans="1:29" x14ac:dyDescent="0.25">
      <c r="A392" s="15" t="s">
        <v>559</v>
      </c>
      <c r="B392" s="15" t="s">
        <v>559</v>
      </c>
      <c r="C392" s="15" t="s">
        <v>483</v>
      </c>
      <c r="D392" s="15" t="s">
        <v>306</v>
      </c>
      <c r="E392" s="15" t="s">
        <v>195</v>
      </c>
      <c r="F392" s="15" t="s">
        <v>215</v>
      </c>
      <c r="G392" s="15" t="s">
        <v>391</v>
      </c>
      <c r="H392" s="15" t="s">
        <v>179</v>
      </c>
      <c r="I392" s="15" t="s">
        <v>216</v>
      </c>
      <c r="J392" s="15" t="s">
        <v>83</v>
      </c>
      <c r="K392" s="15" t="s">
        <v>84</v>
      </c>
      <c r="L392" s="15" t="s">
        <v>351</v>
      </c>
      <c r="M392" s="27">
        <v>43646</v>
      </c>
      <c r="N392" s="27">
        <v>43769</v>
      </c>
      <c r="O392" s="51">
        <v>2019</v>
      </c>
      <c r="P392" s="27">
        <v>43830</v>
      </c>
      <c r="Q392" s="15">
        <v>2300000</v>
      </c>
      <c r="R392" s="15">
        <v>1600000</v>
      </c>
      <c r="S392" s="15" t="s">
        <v>678</v>
      </c>
      <c r="T392" s="15" t="s">
        <v>678</v>
      </c>
      <c r="U392" s="15">
        <v>2019</v>
      </c>
      <c r="V392" s="15">
        <v>342</v>
      </c>
      <c r="W392" s="15" t="s">
        <v>769</v>
      </c>
      <c r="X392" s="24">
        <v>516</v>
      </c>
      <c r="Y392" s="24">
        <v>86</v>
      </c>
      <c r="Z392" s="24">
        <v>26</v>
      </c>
      <c r="AA392" s="24">
        <v>60</v>
      </c>
      <c r="AB392" s="24">
        <v>172</v>
      </c>
      <c r="AC392" s="24">
        <v>172</v>
      </c>
    </row>
    <row r="393" spans="1:29" x14ac:dyDescent="0.25">
      <c r="A393" s="15" t="s">
        <v>559</v>
      </c>
      <c r="B393" s="15" t="s">
        <v>559</v>
      </c>
      <c r="C393" s="15" t="s">
        <v>483</v>
      </c>
      <c r="D393" s="15" t="s">
        <v>306</v>
      </c>
      <c r="E393" s="15" t="s">
        <v>195</v>
      </c>
      <c r="F393" s="15" t="s">
        <v>215</v>
      </c>
      <c r="G393" s="15" t="s">
        <v>391</v>
      </c>
      <c r="H393" s="15" t="s">
        <v>179</v>
      </c>
      <c r="I393" s="15" t="s">
        <v>216</v>
      </c>
      <c r="J393" s="15" t="s">
        <v>83</v>
      </c>
      <c r="K393" s="15" t="s">
        <v>84</v>
      </c>
      <c r="L393" s="15" t="s">
        <v>351</v>
      </c>
      <c r="M393" s="27">
        <v>43646</v>
      </c>
      <c r="N393" s="27">
        <v>43769</v>
      </c>
      <c r="O393" s="51">
        <v>2019</v>
      </c>
      <c r="P393" s="27">
        <v>43830</v>
      </c>
      <c r="Q393" s="15">
        <v>2300000</v>
      </c>
      <c r="R393" s="15">
        <v>1600000</v>
      </c>
      <c r="S393" s="15" t="s">
        <v>678</v>
      </c>
      <c r="T393" s="15" t="s">
        <v>678</v>
      </c>
      <c r="U393" s="15">
        <v>2019</v>
      </c>
      <c r="V393" s="15">
        <v>343</v>
      </c>
      <c r="W393" s="15" t="s">
        <v>769</v>
      </c>
      <c r="X393" s="24">
        <v>180</v>
      </c>
      <c r="Y393" s="24">
        <v>30</v>
      </c>
      <c r="Z393" s="24">
        <v>9</v>
      </c>
      <c r="AA393" s="24">
        <v>21</v>
      </c>
      <c r="AB393" s="24">
        <v>60</v>
      </c>
      <c r="AC393" s="24">
        <v>60</v>
      </c>
    </row>
    <row r="394" spans="1:29" x14ac:dyDescent="0.25">
      <c r="A394" s="15" t="s">
        <v>559</v>
      </c>
      <c r="B394" s="15" t="s">
        <v>559</v>
      </c>
      <c r="C394" s="15" t="s">
        <v>483</v>
      </c>
      <c r="D394" s="15" t="s">
        <v>306</v>
      </c>
      <c r="E394" s="15" t="s">
        <v>195</v>
      </c>
      <c r="F394" s="15" t="s">
        <v>215</v>
      </c>
      <c r="G394" s="15" t="s">
        <v>391</v>
      </c>
      <c r="H394" s="15" t="s">
        <v>179</v>
      </c>
      <c r="I394" s="15" t="s">
        <v>216</v>
      </c>
      <c r="J394" s="15" t="s">
        <v>83</v>
      </c>
      <c r="K394" s="15" t="s">
        <v>84</v>
      </c>
      <c r="L394" s="15" t="s">
        <v>351</v>
      </c>
      <c r="M394" s="27">
        <v>43646</v>
      </c>
      <c r="N394" s="27">
        <v>43769</v>
      </c>
      <c r="O394" s="51">
        <v>2019</v>
      </c>
      <c r="P394" s="27">
        <v>43830</v>
      </c>
      <c r="Q394" s="15">
        <v>2300000</v>
      </c>
      <c r="R394" s="15">
        <v>1600000</v>
      </c>
      <c r="S394" s="15" t="s">
        <v>678</v>
      </c>
      <c r="T394" s="15" t="s">
        <v>678</v>
      </c>
      <c r="U394" s="15">
        <v>2019</v>
      </c>
      <c r="V394" s="15">
        <v>344</v>
      </c>
      <c r="W394" s="15" t="s">
        <v>769</v>
      </c>
      <c r="X394" s="24">
        <v>300</v>
      </c>
      <c r="Y394" s="24">
        <v>50</v>
      </c>
      <c r="Z394" s="24">
        <v>15</v>
      </c>
      <c r="AA394" s="24">
        <v>35</v>
      </c>
      <c r="AB394" s="24">
        <v>100</v>
      </c>
      <c r="AC394" s="24">
        <v>100</v>
      </c>
    </row>
    <row r="395" spans="1:29" x14ac:dyDescent="0.25">
      <c r="A395" s="15" t="s">
        <v>559</v>
      </c>
      <c r="B395" s="15" t="s">
        <v>559</v>
      </c>
      <c r="C395" s="15" t="s">
        <v>483</v>
      </c>
      <c r="D395" s="15" t="s">
        <v>306</v>
      </c>
      <c r="E395" s="15" t="s">
        <v>195</v>
      </c>
      <c r="F395" s="15" t="s">
        <v>215</v>
      </c>
      <c r="G395" s="15" t="s">
        <v>391</v>
      </c>
      <c r="H395" s="15" t="s">
        <v>179</v>
      </c>
      <c r="I395" s="15" t="s">
        <v>216</v>
      </c>
      <c r="J395" s="15" t="s">
        <v>83</v>
      </c>
      <c r="K395" s="15" t="s">
        <v>84</v>
      </c>
      <c r="L395" s="15" t="s">
        <v>351</v>
      </c>
      <c r="M395" s="27">
        <v>43646</v>
      </c>
      <c r="N395" s="27">
        <v>43769</v>
      </c>
      <c r="O395" s="51">
        <v>2019</v>
      </c>
      <c r="P395" s="27">
        <v>43830</v>
      </c>
      <c r="Q395" s="15">
        <v>2300000</v>
      </c>
      <c r="R395" s="15">
        <v>1600000</v>
      </c>
      <c r="S395" s="15" t="s">
        <v>678</v>
      </c>
      <c r="T395" s="15" t="s">
        <v>678</v>
      </c>
      <c r="U395" s="15">
        <v>2019</v>
      </c>
      <c r="V395" s="15">
        <v>345</v>
      </c>
      <c r="W395" s="15" t="s">
        <v>769</v>
      </c>
      <c r="X395" s="24">
        <v>534</v>
      </c>
      <c r="Y395" s="24">
        <v>89</v>
      </c>
      <c r="Z395" s="24">
        <v>27</v>
      </c>
      <c r="AA395" s="24">
        <v>62</v>
      </c>
      <c r="AB395" s="24">
        <v>178</v>
      </c>
      <c r="AC395" s="24">
        <v>178</v>
      </c>
    </row>
    <row r="396" spans="1:29" x14ac:dyDescent="0.25">
      <c r="A396" s="15" t="s">
        <v>559</v>
      </c>
      <c r="B396" s="15" t="s">
        <v>559</v>
      </c>
      <c r="C396" s="15" t="s">
        <v>483</v>
      </c>
      <c r="D396" s="15" t="s">
        <v>306</v>
      </c>
      <c r="E396" s="15" t="s">
        <v>195</v>
      </c>
      <c r="F396" s="15" t="s">
        <v>215</v>
      </c>
      <c r="G396" s="15" t="s">
        <v>393</v>
      </c>
      <c r="H396" s="15" t="s">
        <v>179</v>
      </c>
      <c r="I396" s="15" t="s">
        <v>216</v>
      </c>
      <c r="J396" s="15" t="s">
        <v>83</v>
      </c>
      <c r="K396" s="15" t="s">
        <v>84</v>
      </c>
      <c r="L396" s="15" t="s">
        <v>351</v>
      </c>
      <c r="M396" s="27">
        <v>43646</v>
      </c>
      <c r="N396" s="27">
        <v>43769</v>
      </c>
      <c r="O396" s="51">
        <v>2019</v>
      </c>
      <c r="P396" s="27">
        <v>43830</v>
      </c>
      <c r="Q396" s="15">
        <v>2300000</v>
      </c>
      <c r="R396" s="15">
        <v>1600000</v>
      </c>
      <c r="S396" s="15" t="s">
        <v>678</v>
      </c>
      <c r="T396" s="15" t="s">
        <v>678</v>
      </c>
      <c r="U396" s="15">
        <v>2019</v>
      </c>
      <c r="V396" s="15">
        <v>346</v>
      </c>
      <c r="W396" s="15" t="s">
        <v>769</v>
      </c>
      <c r="X396" s="24">
        <v>1170</v>
      </c>
      <c r="Y396" s="24">
        <v>195</v>
      </c>
      <c r="Z396" s="24">
        <v>59</v>
      </c>
      <c r="AA396" s="24">
        <v>136</v>
      </c>
      <c r="AB396" s="24">
        <v>390</v>
      </c>
      <c r="AC396" s="24">
        <v>390</v>
      </c>
    </row>
    <row r="397" spans="1:29" x14ac:dyDescent="0.25">
      <c r="A397" s="15" t="s">
        <v>559</v>
      </c>
      <c r="B397" s="15" t="s">
        <v>559</v>
      </c>
      <c r="C397" s="15" t="s">
        <v>483</v>
      </c>
      <c r="D397" s="15" t="s">
        <v>306</v>
      </c>
      <c r="E397" s="15" t="s">
        <v>195</v>
      </c>
      <c r="F397" s="15" t="s">
        <v>215</v>
      </c>
      <c r="G397" s="15" t="s">
        <v>393</v>
      </c>
      <c r="H397" s="15" t="s">
        <v>179</v>
      </c>
      <c r="I397" s="15" t="s">
        <v>216</v>
      </c>
      <c r="J397" s="15" t="s">
        <v>83</v>
      </c>
      <c r="K397" s="15" t="s">
        <v>84</v>
      </c>
      <c r="L397" s="15" t="s">
        <v>351</v>
      </c>
      <c r="M397" s="27">
        <v>43646</v>
      </c>
      <c r="N397" s="27">
        <v>43769</v>
      </c>
      <c r="O397" s="51">
        <v>2019</v>
      </c>
      <c r="P397" s="27">
        <v>43830</v>
      </c>
      <c r="Q397" s="15">
        <v>2300000</v>
      </c>
      <c r="R397" s="15">
        <v>1600000</v>
      </c>
      <c r="S397" s="15" t="s">
        <v>678</v>
      </c>
      <c r="T397" s="15" t="s">
        <v>678</v>
      </c>
      <c r="U397" s="15">
        <v>2019</v>
      </c>
      <c r="V397" s="15">
        <v>347</v>
      </c>
      <c r="W397" s="15" t="s">
        <v>769</v>
      </c>
      <c r="X397" s="24">
        <v>966</v>
      </c>
      <c r="Y397" s="24">
        <v>161</v>
      </c>
      <c r="Z397" s="24">
        <v>201</v>
      </c>
      <c r="AA397" s="24">
        <v>195</v>
      </c>
      <c r="AB397" s="24">
        <v>288</v>
      </c>
      <c r="AC397" s="24">
        <v>288</v>
      </c>
    </row>
    <row r="398" spans="1:29" x14ac:dyDescent="0.25">
      <c r="A398" s="15" t="s">
        <v>559</v>
      </c>
      <c r="B398" s="15" t="s">
        <v>559</v>
      </c>
      <c r="C398" s="15" t="s">
        <v>483</v>
      </c>
      <c r="D398" s="15" t="s">
        <v>713</v>
      </c>
      <c r="E398" s="15" t="s">
        <v>194</v>
      </c>
      <c r="F398" s="15" t="s">
        <v>215</v>
      </c>
      <c r="G398" s="15" t="s">
        <v>390</v>
      </c>
      <c r="H398" s="15" t="s">
        <v>179</v>
      </c>
      <c r="I398" s="15" t="s">
        <v>216</v>
      </c>
      <c r="J398" s="15" t="s">
        <v>57</v>
      </c>
      <c r="K398" s="15" t="s">
        <v>58</v>
      </c>
      <c r="L398" s="15" t="s">
        <v>351</v>
      </c>
      <c r="M398" s="27">
        <v>43799</v>
      </c>
      <c r="N398" s="27">
        <v>43799</v>
      </c>
      <c r="O398" s="51">
        <v>2019</v>
      </c>
      <c r="P398" s="27">
        <v>43830</v>
      </c>
      <c r="Q398" s="15">
        <v>2300000</v>
      </c>
      <c r="R398" s="15">
        <v>1600000</v>
      </c>
      <c r="S398" s="15" t="s">
        <v>678</v>
      </c>
      <c r="T398" s="15" t="s">
        <v>678</v>
      </c>
      <c r="U398" s="15">
        <v>2019</v>
      </c>
      <c r="V398" s="15">
        <v>350</v>
      </c>
      <c r="W398" s="15" t="s">
        <v>769</v>
      </c>
      <c r="X398" s="24">
        <v>12000</v>
      </c>
      <c r="Y398" s="24">
        <v>2000</v>
      </c>
      <c r="Z398" s="24">
        <v>2497</v>
      </c>
      <c r="AA398" s="24">
        <v>2421</v>
      </c>
      <c r="AB398" s="24">
        <v>3578</v>
      </c>
      <c r="AC398" s="24">
        <v>3578</v>
      </c>
    </row>
    <row r="399" spans="1:29" x14ac:dyDescent="0.25">
      <c r="A399" s="15" t="s">
        <v>559</v>
      </c>
      <c r="B399" s="15" t="s">
        <v>559</v>
      </c>
      <c r="C399" s="15" t="s">
        <v>483</v>
      </c>
      <c r="D399" s="15" t="s">
        <v>713</v>
      </c>
      <c r="E399" s="15" t="s">
        <v>194</v>
      </c>
      <c r="F399" s="15" t="s">
        <v>283</v>
      </c>
      <c r="G399" s="15" t="s">
        <v>390</v>
      </c>
      <c r="H399" s="15" t="s">
        <v>179</v>
      </c>
      <c r="I399" s="15" t="s">
        <v>216</v>
      </c>
      <c r="J399" s="15" t="s">
        <v>57</v>
      </c>
      <c r="K399" s="15" t="s">
        <v>58</v>
      </c>
      <c r="L399" s="15" t="s">
        <v>351</v>
      </c>
      <c r="M399" s="27">
        <v>43799</v>
      </c>
      <c r="N399" s="27">
        <v>43951</v>
      </c>
      <c r="O399" s="51">
        <v>2020</v>
      </c>
      <c r="P399" s="27">
        <v>43830</v>
      </c>
      <c r="Q399" s="15">
        <v>2200000</v>
      </c>
      <c r="R399" s="15">
        <v>1400000</v>
      </c>
      <c r="S399" s="15" t="s">
        <v>678</v>
      </c>
      <c r="T399" s="15" t="s">
        <v>678</v>
      </c>
      <c r="U399" s="15">
        <v>2020</v>
      </c>
      <c r="V399" s="15">
        <v>463</v>
      </c>
      <c r="W399" s="15" t="s">
        <v>769</v>
      </c>
      <c r="X399" s="24">
        <v>20400</v>
      </c>
      <c r="Y399" s="24">
        <v>3400</v>
      </c>
      <c r="Z399" s="24">
        <v>4028</v>
      </c>
      <c r="AA399" s="24">
        <v>3510</v>
      </c>
      <c r="AB399" s="24">
        <v>6873</v>
      </c>
      <c r="AC399" s="24">
        <v>6873</v>
      </c>
    </row>
    <row r="400" spans="1:29" x14ac:dyDescent="0.25">
      <c r="A400" s="15" t="s">
        <v>717</v>
      </c>
      <c r="B400" s="15" t="s">
        <v>718</v>
      </c>
      <c r="C400" s="15" t="s">
        <v>483</v>
      </c>
      <c r="D400" s="15" t="s">
        <v>720</v>
      </c>
      <c r="E400" s="15" t="s">
        <v>194</v>
      </c>
      <c r="F400" s="15" t="s">
        <v>215</v>
      </c>
      <c r="G400" s="15" t="s">
        <v>390</v>
      </c>
      <c r="H400" s="15" t="s">
        <v>179</v>
      </c>
      <c r="I400" s="15" t="s">
        <v>469</v>
      </c>
      <c r="J400" s="15" t="s">
        <v>89</v>
      </c>
      <c r="K400" s="15" t="s">
        <v>67</v>
      </c>
      <c r="L400" s="15" t="s">
        <v>351</v>
      </c>
      <c r="M400" s="27">
        <v>43799</v>
      </c>
      <c r="N400" s="27">
        <v>43799</v>
      </c>
      <c r="O400" s="51">
        <v>2019</v>
      </c>
      <c r="P400" s="27">
        <v>43830</v>
      </c>
      <c r="Q400" s="15">
        <v>2300000</v>
      </c>
      <c r="R400" s="15">
        <v>1600000</v>
      </c>
      <c r="S400" s="15" t="s">
        <v>678</v>
      </c>
      <c r="T400" s="15" t="s">
        <v>678</v>
      </c>
      <c r="U400" s="15">
        <v>2019</v>
      </c>
      <c r="V400" s="15">
        <v>354</v>
      </c>
      <c r="W400" s="15" t="s">
        <v>769</v>
      </c>
      <c r="X400" s="24">
        <v>6000</v>
      </c>
      <c r="Y400" s="24">
        <v>1000</v>
      </c>
      <c r="Z400" s="24">
        <v>1249</v>
      </c>
      <c r="AA400" s="24">
        <v>1210</v>
      </c>
      <c r="AB400" s="24">
        <v>1789</v>
      </c>
      <c r="AC400" s="24">
        <v>1789</v>
      </c>
    </row>
    <row r="401" spans="1:29" x14ac:dyDescent="0.25">
      <c r="A401" s="15" t="s">
        <v>736</v>
      </c>
      <c r="B401" s="15" t="s">
        <v>736</v>
      </c>
      <c r="C401" s="15" t="s">
        <v>483</v>
      </c>
      <c r="D401" s="15" t="s">
        <v>738</v>
      </c>
      <c r="E401" s="15" t="s">
        <v>194</v>
      </c>
      <c r="F401" s="15" t="s">
        <v>283</v>
      </c>
      <c r="G401" s="15" t="s">
        <v>390</v>
      </c>
      <c r="H401" s="15" t="s">
        <v>179</v>
      </c>
      <c r="I401" s="15" t="s">
        <v>216</v>
      </c>
      <c r="J401" s="15" t="s">
        <v>89</v>
      </c>
      <c r="K401" s="15" t="s">
        <v>67</v>
      </c>
      <c r="L401" s="15" t="s">
        <v>351</v>
      </c>
      <c r="M401" s="27">
        <v>43799</v>
      </c>
      <c r="N401" s="27">
        <v>43951</v>
      </c>
      <c r="O401" s="51">
        <v>2020</v>
      </c>
      <c r="P401" s="27">
        <v>43830</v>
      </c>
      <c r="Q401" s="15">
        <v>2200000</v>
      </c>
      <c r="R401" s="15">
        <v>1400000</v>
      </c>
      <c r="S401" s="15" t="s">
        <v>678</v>
      </c>
      <c r="T401" s="15" t="s">
        <v>678</v>
      </c>
      <c r="U401" s="15">
        <v>2020</v>
      </c>
      <c r="V401" s="15">
        <v>463</v>
      </c>
      <c r="W401" s="15" t="s">
        <v>769</v>
      </c>
      <c r="X401" s="24">
        <v>3600</v>
      </c>
      <c r="Y401" s="24">
        <v>600</v>
      </c>
      <c r="Z401" s="24">
        <v>540</v>
      </c>
      <c r="AA401" s="24">
        <v>538</v>
      </c>
      <c r="AB401" s="24">
        <v>1264</v>
      </c>
      <c r="AC401" s="24">
        <v>1264</v>
      </c>
    </row>
    <row r="402" spans="1:29" x14ac:dyDescent="0.25">
      <c r="A402" s="15" t="s">
        <v>755</v>
      </c>
      <c r="B402" s="15" t="s">
        <v>755</v>
      </c>
      <c r="C402" s="15" t="s">
        <v>485</v>
      </c>
      <c r="D402" s="15" t="s">
        <v>222</v>
      </c>
      <c r="E402" s="15" t="s">
        <v>194</v>
      </c>
      <c r="F402" s="15" t="s">
        <v>215</v>
      </c>
      <c r="G402" s="15" t="s">
        <v>392</v>
      </c>
      <c r="H402" s="15" t="s">
        <v>115</v>
      </c>
      <c r="I402" s="15" t="s">
        <v>216</v>
      </c>
      <c r="J402" s="15" t="s">
        <v>83</v>
      </c>
      <c r="K402" s="15" t="s">
        <v>84</v>
      </c>
      <c r="L402" s="15" t="s">
        <v>825</v>
      </c>
      <c r="M402" s="27">
        <v>43830</v>
      </c>
      <c r="N402" s="27">
        <v>43951</v>
      </c>
      <c r="O402" s="51">
        <v>2020</v>
      </c>
      <c r="P402" s="27">
        <v>43830</v>
      </c>
      <c r="Q402" s="15">
        <v>2200000</v>
      </c>
      <c r="R402" s="15">
        <v>1400000</v>
      </c>
      <c r="S402" s="15" t="s">
        <v>204</v>
      </c>
      <c r="T402" s="15" t="s">
        <v>204</v>
      </c>
      <c r="U402" s="15">
        <v>2020</v>
      </c>
      <c r="V402" s="15">
        <v>463</v>
      </c>
      <c r="W402" s="15" t="s">
        <v>768</v>
      </c>
      <c r="X402" s="24">
        <v>103</v>
      </c>
      <c r="Y402" s="24">
        <v>17</v>
      </c>
      <c r="Z402" s="24">
        <v>17</v>
      </c>
      <c r="AA402" s="24">
        <v>15</v>
      </c>
      <c r="AB402" s="24">
        <v>37</v>
      </c>
      <c r="AC402" s="24">
        <v>37</v>
      </c>
    </row>
    <row r="403" spans="1:29" x14ac:dyDescent="0.25">
      <c r="A403" s="15" t="s">
        <v>755</v>
      </c>
      <c r="B403" s="15" t="s">
        <v>755</v>
      </c>
      <c r="C403" s="15" t="s">
        <v>485</v>
      </c>
      <c r="D403" s="15" t="s">
        <v>222</v>
      </c>
      <c r="E403" s="15" t="s">
        <v>194</v>
      </c>
      <c r="F403" s="15" t="s">
        <v>215</v>
      </c>
      <c r="G403" s="15" t="s">
        <v>392</v>
      </c>
      <c r="H403" s="15" t="s">
        <v>115</v>
      </c>
      <c r="I403" s="15" t="s">
        <v>216</v>
      </c>
      <c r="J403" s="15" t="s">
        <v>83</v>
      </c>
      <c r="K403" s="15" t="s">
        <v>84</v>
      </c>
      <c r="L403" s="15" t="s">
        <v>846</v>
      </c>
      <c r="M403" s="27">
        <v>43830</v>
      </c>
      <c r="N403" s="27">
        <v>43951</v>
      </c>
      <c r="O403" s="51">
        <v>2020</v>
      </c>
      <c r="P403" s="27">
        <v>43830</v>
      </c>
      <c r="Q403" s="15">
        <v>2200000</v>
      </c>
      <c r="R403" s="15">
        <v>1400000</v>
      </c>
      <c r="S403" s="15" t="s">
        <v>204</v>
      </c>
      <c r="T403" s="15" t="s">
        <v>204</v>
      </c>
      <c r="U403" s="15">
        <v>2020</v>
      </c>
      <c r="V403" s="15">
        <v>463</v>
      </c>
      <c r="W403" s="15" t="s">
        <v>768</v>
      </c>
      <c r="X403" s="24">
        <v>229</v>
      </c>
      <c r="Y403" s="24">
        <v>41</v>
      </c>
      <c r="Z403" s="24">
        <v>37</v>
      </c>
      <c r="AA403" s="24">
        <v>34</v>
      </c>
      <c r="AB403" s="24">
        <v>82</v>
      </c>
      <c r="AC403" s="24">
        <v>82</v>
      </c>
    </row>
    <row r="404" spans="1:29" x14ac:dyDescent="0.25">
      <c r="A404" s="15" t="s">
        <v>755</v>
      </c>
      <c r="B404" s="15" t="s">
        <v>755</v>
      </c>
      <c r="C404" s="15" t="s">
        <v>485</v>
      </c>
      <c r="D404" s="15" t="s">
        <v>222</v>
      </c>
      <c r="E404" s="15" t="s">
        <v>194</v>
      </c>
      <c r="F404" s="15" t="s">
        <v>215</v>
      </c>
      <c r="G404" s="15" t="s">
        <v>392</v>
      </c>
      <c r="H404" s="15" t="s">
        <v>115</v>
      </c>
      <c r="I404" s="15" t="s">
        <v>216</v>
      </c>
      <c r="J404" s="15" t="s">
        <v>83</v>
      </c>
      <c r="K404" s="15" t="s">
        <v>84</v>
      </c>
      <c r="L404" s="15" t="s">
        <v>854</v>
      </c>
      <c r="M404" s="27">
        <v>43830</v>
      </c>
      <c r="N404" s="27">
        <v>43951</v>
      </c>
      <c r="O404" s="51">
        <v>2020</v>
      </c>
      <c r="P404" s="27">
        <v>43830</v>
      </c>
      <c r="Q404" s="15">
        <v>2200000</v>
      </c>
      <c r="R404" s="15">
        <v>1400000</v>
      </c>
      <c r="S404" s="15" t="s">
        <v>204</v>
      </c>
      <c r="T404" s="15" t="s">
        <v>204</v>
      </c>
      <c r="U404" s="15">
        <v>2020</v>
      </c>
      <c r="V404" s="15">
        <v>463</v>
      </c>
      <c r="W404" s="15" t="s">
        <v>768</v>
      </c>
      <c r="X404" s="24">
        <v>244</v>
      </c>
      <c r="Y404" s="24">
        <v>47</v>
      </c>
      <c r="Z404" s="24">
        <v>40</v>
      </c>
      <c r="AA404" s="24">
        <v>36</v>
      </c>
      <c r="AB404" s="24">
        <v>88</v>
      </c>
      <c r="AC404" s="24">
        <v>88</v>
      </c>
    </row>
    <row r="405" spans="1:29" x14ac:dyDescent="0.25">
      <c r="A405" s="15" t="s">
        <v>755</v>
      </c>
      <c r="B405" s="15" t="s">
        <v>755</v>
      </c>
      <c r="C405" s="15" t="s">
        <v>485</v>
      </c>
      <c r="D405" s="15" t="s">
        <v>222</v>
      </c>
      <c r="E405" s="15" t="s">
        <v>194</v>
      </c>
      <c r="F405" s="15" t="s">
        <v>215</v>
      </c>
      <c r="G405" s="15" t="s">
        <v>390</v>
      </c>
      <c r="H405" s="15" t="s">
        <v>115</v>
      </c>
      <c r="I405" s="15" t="s">
        <v>216</v>
      </c>
      <c r="J405" s="15" t="s">
        <v>83</v>
      </c>
      <c r="K405" s="15" t="s">
        <v>84</v>
      </c>
      <c r="L405" s="15" t="s">
        <v>827</v>
      </c>
      <c r="M405" s="27">
        <v>43830</v>
      </c>
      <c r="N405" s="27">
        <v>43951</v>
      </c>
      <c r="O405" s="51">
        <v>2020</v>
      </c>
      <c r="P405" s="27">
        <v>43830</v>
      </c>
      <c r="Q405" s="15">
        <v>2200000</v>
      </c>
      <c r="R405" s="15">
        <v>1400000</v>
      </c>
      <c r="S405" s="15" t="s">
        <v>204</v>
      </c>
      <c r="T405" s="15" t="s">
        <v>204</v>
      </c>
      <c r="U405" s="15">
        <v>2020</v>
      </c>
      <c r="V405" s="15">
        <v>463</v>
      </c>
      <c r="W405" s="15" t="s">
        <v>768</v>
      </c>
      <c r="X405" s="24">
        <v>171</v>
      </c>
      <c r="Y405" s="24">
        <v>25</v>
      </c>
      <c r="Z405" s="24">
        <v>28</v>
      </c>
      <c r="AA405" s="24">
        <v>26</v>
      </c>
      <c r="AB405" s="24">
        <v>61</v>
      </c>
      <c r="AC405" s="24">
        <v>61</v>
      </c>
    </row>
    <row r="406" spans="1:29" x14ac:dyDescent="0.25">
      <c r="A406" s="15" t="s">
        <v>755</v>
      </c>
      <c r="B406" s="15" t="s">
        <v>755</v>
      </c>
      <c r="C406" s="15" t="s">
        <v>485</v>
      </c>
      <c r="D406" s="15" t="s">
        <v>222</v>
      </c>
      <c r="E406" s="15" t="s">
        <v>194</v>
      </c>
      <c r="F406" s="15" t="s">
        <v>215</v>
      </c>
      <c r="G406" s="15" t="s">
        <v>390</v>
      </c>
      <c r="H406" s="15" t="s">
        <v>115</v>
      </c>
      <c r="I406" s="15" t="s">
        <v>216</v>
      </c>
      <c r="J406" s="15" t="s">
        <v>83</v>
      </c>
      <c r="K406" s="15" t="s">
        <v>84</v>
      </c>
      <c r="L406" s="15" t="s">
        <v>828</v>
      </c>
      <c r="M406" s="27">
        <v>43830</v>
      </c>
      <c r="N406" s="27">
        <v>43951</v>
      </c>
      <c r="O406" s="51">
        <v>2020</v>
      </c>
      <c r="P406" s="27">
        <v>43830</v>
      </c>
      <c r="Q406" s="15">
        <v>2200000</v>
      </c>
      <c r="R406" s="15">
        <v>1400000</v>
      </c>
      <c r="S406" s="15" t="s">
        <v>204</v>
      </c>
      <c r="T406" s="15" t="s">
        <v>204</v>
      </c>
      <c r="U406" s="15">
        <v>2020</v>
      </c>
      <c r="V406" s="15">
        <v>463</v>
      </c>
      <c r="W406" s="15" t="s">
        <v>768</v>
      </c>
      <c r="X406" s="24">
        <v>175</v>
      </c>
      <c r="Y406" s="24">
        <v>26</v>
      </c>
      <c r="Z406" s="24">
        <v>28</v>
      </c>
      <c r="AA406" s="24">
        <v>26</v>
      </c>
      <c r="AB406" s="24">
        <v>63</v>
      </c>
      <c r="AC406" s="24">
        <v>63</v>
      </c>
    </row>
    <row r="407" spans="1:29" x14ac:dyDescent="0.25">
      <c r="A407" s="15" t="s">
        <v>755</v>
      </c>
      <c r="B407" s="15" t="s">
        <v>755</v>
      </c>
      <c r="C407" s="15" t="s">
        <v>485</v>
      </c>
      <c r="D407" s="15" t="s">
        <v>222</v>
      </c>
      <c r="E407" s="15" t="s">
        <v>194</v>
      </c>
      <c r="F407" s="15" t="s">
        <v>215</v>
      </c>
      <c r="G407" s="15" t="s">
        <v>390</v>
      </c>
      <c r="H407" s="15" t="s">
        <v>115</v>
      </c>
      <c r="I407" s="15" t="s">
        <v>216</v>
      </c>
      <c r="J407" s="15" t="s">
        <v>83</v>
      </c>
      <c r="K407" s="15" t="s">
        <v>84</v>
      </c>
      <c r="L407" s="15" t="s">
        <v>829</v>
      </c>
      <c r="M407" s="27">
        <v>43830</v>
      </c>
      <c r="N407" s="27">
        <v>43951</v>
      </c>
      <c r="O407" s="51">
        <v>2020</v>
      </c>
      <c r="P407" s="27">
        <v>43830</v>
      </c>
      <c r="Q407" s="15">
        <v>2200000</v>
      </c>
      <c r="R407" s="15">
        <v>1400000</v>
      </c>
      <c r="S407" s="15" t="s">
        <v>204</v>
      </c>
      <c r="T407" s="15" t="s">
        <v>204</v>
      </c>
      <c r="U407" s="15">
        <v>2020</v>
      </c>
      <c r="V407" s="15">
        <v>463</v>
      </c>
      <c r="W407" s="15" t="s">
        <v>768</v>
      </c>
      <c r="X407" s="24">
        <v>176</v>
      </c>
      <c r="Y407" s="24">
        <v>30</v>
      </c>
      <c r="Z407" s="24">
        <v>29</v>
      </c>
      <c r="AA407" s="24">
        <v>26</v>
      </c>
      <c r="AB407" s="24">
        <v>63</v>
      </c>
      <c r="AC407" s="24">
        <v>63</v>
      </c>
    </row>
    <row r="408" spans="1:29" x14ac:dyDescent="0.25">
      <c r="A408" s="15" t="s">
        <v>755</v>
      </c>
      <c r="B408" s="15" t="s">
        <v>755</v>
      </c>
      <c r="C408" s="15" t="s">
        <v>485</v>
      </c>
      <c r="D408" s="15" t="s">
        <v>222</v>
      </c>
      <c r="E408" s="15" t="s">
        <v>194</v>
      </c>
      <c r="F408" s="15" t="s">
        <v>215</v>
      </c>
      <c r="G408" s="15" t="s">
        <v>390</v>
      </c>
      <c r="H408" s="15" t="s">
        <v>115</v>
      </c>
      <c r="I408" s="15" t="s">
        <v>216</v>
      </c>
      <c r="J408" s="15" t="s">
        <v>83</v>
      </c>
      <c r="K408" s="15" t="s">
        <v>84</v>
      </c>
      <c r="L408" s="15" t="s">
        <v>831</v>
      </c>
      <c r="M408" s="27">
        <v>43830</v>
      </c>
      <c r="N408" s="27">
        <v>43951</v>
      </c>
      <c r="O408" s="51">
        <v>2020</v>
      </c>
      <c r="P408" s="27">
        <v>43830</v>
      </c>
      <c r="Q408" s="15">
        <v>2200000</v>
      </c>
      <c r="R408" s="15">
        <v>1400000</v>
      </c>
      <c r="S408" s="15" t="s">
        <v>204</v>
      </c>
      <c r="T408" s="15" t="s">
        <v>204</v>
      </c>
      <c r="U408" s="15">
        <v>2020</v>
      </c>
      <c r="V408" s="15">
        <v>463</v>
      </c>
      <c r="W408" s="15" t="s">
        <v>768</v>
      </c>
      <c r="X408" s="24">
        <v>229</v>
      </c>
      <c r="Y408" s="24">
        <v>31</v>
      </c>
      <c r="Z408" s="24">
        <v>37</v>
      </c>
      <c r="AA408" s="24">
        <v>34</v>
      </c>
      <c r="AB408" s="24">
        <v>82</v>
      </c>
      <c r="AC408" s="24">
        <v>82</v>
      </c>
    </row>
    <row r="409" spans="1:29" x14ac:dyDescent="0.25">
      <c r="A409" s="15" t="s">
        <v>755</v>
      </c>
      <c r="B409" s="15" t="s">
        <v>755</v>
      </c>
      <c r="C409" s="15" t="s">
        <v>485</v>
      </c>
      <c r="D409" s="15" t="s">
        <v>222</v>
      </c>
      <c r="E409" s="15" t="s">
        <v>194</v>
      </c>
      <c r="F409" s="15" t="s">
        <v>215</v>
      </c>
      <c r="G409" s="15" t="s">
        <v>390</v>
      </c>
      <c r="H409" s="15" t="s">
        <v>115</v>
      </c>
      <c r="I409" s="15" t="s">
        <v>216</v>
      </c>
      <c r="J409" s="15" t="s">
        <v>83</v>
      </c>
      <c r="K409" s="15" t="s">
        <v>84</v>
      </c>
      <c r="L409" s="15" t="s">
        <v>832</v>
      </c>
      <c r="M409" s="27">
        <v>43830</v>
      </c>
      <c r="N409" s="27">
        <v>43951</v>
      </c>
      <c r="O409" s="51">
        <v>2020</v>
      </c>
      <c r="P409" s="27">
        <v>43830</v>
      </c>
      <c r="Q409" s="15">
        <v>2200000</v>
      </c>
      <c r="R409" s="15">
        <v>1400000</v>
      </c>
      <c r="S409" s="15" t="s">
        <v>204</v>
      </c>
      <c r="T409" s="15" t="s">
        <v>204</v>
      </c>
      <c r="U409" s="15">
        <v>2020</v>
      </c>
      <c r="V409" s="15">
        <v>463</v>
      </c>
      <c r="W409" s="15" t="s">
        <v>768</v>
      </c>
      <c r="X409" s="24">
        <v>200</v>
      </c>
      <c r="Y409" s="24">
        <v>34</v>
      </c>
      <c r="Z409" s="24">
        <v>32</v>
      </c>
      <c r="AA409" s="24">
        <v>30</v>
      </c>
      <c r="AB409" s="24">
        <v>72</v>
      </c>
      <c r="AC409" s="24">
        <v>72</v>
      </c>
    </row>
    <row r="410" spans="1:29" x14ac:dyDescent="0.25">
      <c r="A410" s="15" t="s">
        <v>755</v>
      </c>
      <c r="B410" s="15" t="s">
        <v>755</v>
      </c>
      <c r="C410" s="15" t="s">
        <v>485</v>
      </c>
      <c r="D410" s="15" t="s">
        <v>222</v>
      </c>
      <c r="E410" s="15" t="s">
        <v>194</v>
      </c>
      <c r="F410" s="15" t="s">
        <v>215</v>
      </c>
      <c r="G410" s="15" t="s">
        <v>390</v>
      </c>
      <c r="H410" s="15" t="s">
        <v>115</v>
      </c>
      <c r="I410" s="15" t="s">
        <v>216</v>
      </c>
      <c r="J410" s="15" t="s">
        <v>83</v>
      </c>
      <c r="K410" s="15" t="s">
        <v>84</v>
      </c>
      <c r="L410" s="15" t="s">
        <v>833</v>
      </c>
      <c r="M410" s="27">
        <v>43830</v>
      </c>
      <c r="N410" s="27">
        <v>43951</v>
      </c>
      <c r="O410" s="51">
        <v>2020</v>
      </c>
      <c r="P410" s="27">
        <v>43830</v>
      </c>
      <c r="Q410" s="15">
        <v>2200000</v>
      </c>
      <c r="R410" s="15">
        <v>1400000</v>
      </c>
      <c r="S410" s="15" t="s">
        <v>204</v>
      </c>
      <c r="T410" s="15" t="s">
        <v>204</v>
      </c>
      <c r="U410" s="15">
        <v>2020</v>
      </c>
      <c r="V410" s="15">
        <v>463</v>
      </c>
      <c r="W410" s="15" t="s">
        <v>768</v>
      </c>
      <c r="X410" s="24">
        <v>247</v>
      </c>
      <c r="Y410" s="24">
        <v>35</v>
      </c>
      <c r="Z410" s="24">
        <v>40</v>
      </c>
      <c r="AA410" s="24">
        <v>37</v>
      </c>
      <c r="AB410" s="24">
        <v>89</v>
      </c>
      <c r="AC410" s="24">
        <v>89</v>
      </c>
    </row>
    <row r="411" spans="1:29" x14ac:dyDescent="0.25">
      <c r="A411" s="15" t="s">
        <v>755</v>
      </c>
      <c r="B411" s="15" t="s">
        <v>755</v>
      </c>
      <c r="C411" s="15" t="s">
        <v>485</v>
      </c>
      <c r="D411" s="15" t="s">
        <v>222</v>
      </c>
      <c r="E411" s="15" t="s">
        <v>194</v>
      </c>
      <c r="F411" s="15" t="s">
        <v>215</v>
      </c>
      <c r="G411" s="15" t="s">
        <v>390</v>
      </c>
      <c r="H411" s="15" t="s">
        <v>115</v>
      </c>
      <c r="I411" s="15" t="s">
        <v>216</v>
      </c>
      <c r="J411" s="15" t="s">
        <v>83</v>
      </c>
      <c r="K411" s="15" t="s">
        <v>84</v>
      </c>
      <c r="L411" s="15" t="s">
        <v>834</v>
      </c>
      <c r="M411" s="27">
        <v>43830</v>
      </c>
      <c r="N411" s="27">
        <v>43951</v>
      </c>
      <c r="O411" s="51">
        <v>2020</v>
      </c>
      <c r="P411" s="27">
        <v>43830</v>
      </c>
      <c r="Q411" s="15">
        <v>2200000</v>
      </c>
      <c r="R411" s="15">
        <v>1400000</v>
      </c>
      <c r="S411" s="15" t="s">
        <v>204</v>
      </c>
      <c r="T411" s="15" t="s">
        <v>204</v>
      </c>
      <c r="U411" s="15">
        <v>2020</v>
      </c>
      <c r="V411" s="15">
        <v>463</v>
      </c>
      <c r="W411" s="15" t="s">
        <v>768</v>
      </c>
      <c r="X411" s="24">
        <v>261</v>
      </c>
      <c r="Y411" s="24">
        <v>36</v>
      </c>
      <c r="Z411" s="24">
        <v>42</v>
      </c>
      <c r="AA411" s="24">
        <v>39</v>
      </c>
      <c r="AB411" s="24">
        <v>94</v>
      </c>
      <c r="AC411" s="24">
        <v>94</v>
      </c>
    </row>
    <row r="412" spans="1:29" x14ac:dyDescent="0.25">
      <c r="A412" s="15" t="s">
        <v>755</v>
      </c>
      <c r="B412" s="15" t="s">
        <v>755</v>
      </c>
      <c r="C412" s="15" t="s">
        <v>485</v>
      </c>
      <c r="D412" s="15" t="s">
        <v>222</v>
      </c>
      <c r="E412" s="15" t="s">
        <v>194</v>
      </c>
      <c r="F412" s="15" t="s">
        <v>215</v>
      </c>
      <c r="G412" s="15" t="s">
        <v>390</v>
      </c>
      <c r="H412" s="15" t="s">
        <v>115</v>
      </c>
      <c r="I412" s="15" t="s">
        <v>216</v>
      </c>
      <c r="J412" s="15" t="s">
        <v>83</v>
      </c>
      <c r="K412" s="15" t="s">
        <v>84</v>
      </c>
      <c r="L412" s="15" t="s">
        <v>835</v>
      </c>
      <c r="M412" s="27">
        <v>43830</v>
      </c>
      <c r="N412" s="27">
        <v>43951</v>
      </c>
      <c r="O412" s="51">
        <v>2020</v>
      </c>
      <c r="P412" s="27">
        <v>43830</v>
      </c>
      <c r="Q412" s="15">
        <v>2200000</v>
      </c>
      <c r="R412" s="15">
        <v>1400000</v>
      </c>
      <c r="S412" s="15" t="s">
        <v>204</v>
      </c>
      <c r="T412" s="15" t="s">
        <v>204</v>
      </c>
      <c r="U412" s="15">
        <v>2020</v>
      </c>
      <c r="V412" s="15">
        <v>463</v>
      </c>
      <c r="W412" s="15" t="s">
        <v>768</v>
      </c>
      <c r="X412" s="24">
        <v>215</v>
      </c>
      <c r="Y412" s="24">
        <v>37</v>
      </c>
      <c r="Z412" s="24">
        <v>35</v>
      </c>
      <c r="AA412" s="24">
        <v>32</v>
      </c>
      <c r="AB412" s="24">
        <v>77</v>
      </c>
      <c r="AC412" s="24">
        <v>77</v>
      </c>
    </row>
    <row r="413" spans="1:29" x14ac:dyDescent="0.25">
      <c r="A413" s="15" t="s">
        <v>755</v>
      </c>
      <c r="B413" s="15" t="s">
        <v>755</v>
      </c>
      <c r="C413" s="15" t="s">
        <v>485</v>
      </c>
      <c r="D413" s="15" t="s">
        <v>222</v>
      </c>
      <c r="E413" s="15" t="s">
        <v>194</v>
      </c>
      <c r="F413" s="15" t="s">
        <v>215</v>
      </c>
      <c r="G413" s="15" t="s">
        <v>390</v>
      </c>
      <c r="H413" s="15" t="s">
        <v>115</v>
      </c>
      <c r="I413" s="15" t="s">
        <v>216</v>
      </c>
      <c r="J413" s="15" t="s">
        <v>83</v>
      </c>
      <c r="K413" s="15" t="s">
        <v>84</v>
      </c>
      <c r="L413" s="15" t="s">
        <v>836</v>
      </c>
      <c r="M413" s="27">
        <v>43830</v>
      </c>
      <c r="N413" s="27">
        <v>43951</v>
      </c>
      <c r="O413" s="51">
        <v>2020</v>
      </c>
      <c r="P413" s="27">
        <v>43830</v>
      </c>
      <c r="Q413" s="15">
        <v>2200000</v>
      </c>
      <c r="R413" s="15">
        <v>1400000</v>
      </c>
      <c r="S413" s="15" t="s">
        <v>204</v>
      </c>
      <c r="T413" s="15" t="s">
        <v>204</v>
      </c>
      <c r="U413" s="15">
        <v>2020</v>
      </c>
      <c r="V413" s="15">
        <v>463</v>
      </c>
      <c r="W413" s="15" t="s">
        <v>768</v>
      </c>
      <c r="X413" s="24">
        <v>234</v>
      </c>
      <c r="Y413" s="24">
        <v>37</v>
      </c>
      <c r="Z413" s="24">
        <v>38</v>
      </c>
      <c r="AA413" s="24">
        <v>35</v>
      </c>
      <c r="AB413" s="24">
        <v>84</v>
      </c>
      <c r="AC413" s="24">
        <v>84</v>
      </c>
    </row>
    <row r="414" spans="1:29" x14ac:dyDescent="0.25">
      <c r="A414" s="15" t="s">
        <v>755</v>
      </c>
      <c r="B414" s="15" t="s">
        <v>755</v>
      </c>
      <c r="C414" s="15" t="s">
        <v>485</v>
      </c>
      <c r="D414" s="15" t="s">
        <v>222</v>
      </c>
      <c r="E414" s="15" t="s">
        <v>194</v>
      </c>
      <c r="F414" s="15" t="s">
        <v>215</v>
      </c>
      <c r="G414" s="15" t="s">
        <v>390</v>
      </c>
      <c r="H414" s="15" t="s">
        <v>115</v>
      </c>
      <c r="I414" s="15" t="s">
        <v>216</v>
      </c>
      <c r="J414" s="15" t="s">
        <v>83</v>
      </c>
      <c r="K414" s="15" t="s">
        <v>84</v>
      </c>
      <c r="L414" s="15" t="s">
        <v>839</v>
      </c>
      <c r="M414" s="27">
        <v>43830</v>
      </c>
      <c r="N414" s="27">
        <v>43951</v>
      </c>
      <c r="O414" s="51">
        <v>2020</v>
      </c>
      <c r="P414" s="27">
        <v>43830</v>
      </c>
      <c r="Q414" s="15">
        <v>2200000</v>
      </c>
      <c r="R414" s="15">
        <v>1400000</v>
      </c>
      <c r="S414" s="15" t="s">
        <v>204</v>
      </c>
      <c r="T414" s="15" t="s">
        <v>204</v>
      </c>
      <c r="U414" s="15">
        <v>2020</v>
      </c>
      <c r="V414" s="15">
        <v>463</v>
      </c>
      <c r="W414" s="15" t="s">
        <v>768</v>
      </c>
      <c r="X414" s="24">
        <v>281</v>
      </c>
      <c r="Y414" s="24">
        <v>38</v>
      </c>
      <c r="Z414" s="24">
        <v>46</v>
      </c>
      <c r="AA414" s="24">
        <v>41</v>
      </c>
      <c r="AB414" s="24">
        <v>101</v>
      </c>
      <c r="AC414" s="24">
        <v>101</v>
      </c>
    </row>
    <row r="415" spans="1:29" x14ac:dyDescent="0.25">
      <c r="A415" s="15" t="s">
        <v>755</v>
      </c>
      <c r="B415" s="15" t="s">
        <v>755</v>
      </c>
      <c r="C415" s="15" t="s">
        <v>485</v>
      </c>
      <c r="D415" s="15" t="s">
        <v>222</v>
      </c>
      <c r="E415" s="15" t="s">
        <v>194</v>
      </c>
      <c r="F415" s="15" t="s">
        <v>215</v>
      </c>
      <c r="G415" s="15" t="s">
        <v>390</v>
      </c>
      <c r="H415" s="15" t="s">
        <v>115</v>
      </c>
      <c r="I415" s="15" t="s">
        <v>216</v>
      </c>
      <c r="J415" s="15" t="s">
        <v>83</v>
      </c>
      <c r="K415" s="15" t="s">
        <v>84</v>
      </c>
      <c r="L415" s="15" t="s">
        <v>840</v>
      </c>
      <c r="M415" s="27">
        <v>43830</v>
      </c>
      <c r="N415" s="27">
        <v>43951</v>
      </c>
      <c r="O415" s="51">
        <v>2020</v>
      </c>
      <c r="P415" s="27">
        <v>43830</v>
      </c>
      <c r="Q415" s="15">
        <v>2200000</v>
      </c>
      <c r="R415" s="15">
        <v>1400000</v>
      </c>
      <c r="S415" s="15" t="s">
        <v>204</v>
      </c>
      <c r="T415" s="15" t="s">
        <v>204</v>
      </c>
      <c r="U415" s="15">
        <v>2020</v>
      </c>
      <c r="V415" s="15">
        <v>463</v>
      </c>
      <c r="W415" s="15" t="s">
        <v>768</v>
      </c>
      <c r="X415" s="24">
        <v>273</v>
      </c>
      <c r="Y415" s="24">
        <v>38</v>
      </c>
      <c r="Z415" s="24">
        <v>44</v>
      </c>
      <c r="AA415" s="24">
        <v>41</v>
      </c>
      <c r="AB415" s="24">
        <v>98</v>
      </c>
      <c r="AC415" s="24">
        <v>98</v>
      </c>
    </row>
    <row r="416" spans="1:29" x14ac:dyDescent="0.25">
      <c r="A416" s="15" t="s">
        <v>755</v>
      </c>
      <c r="B416" s="15" t="s">
        <v>755</v>
      </c>
      <c r="C416" s="15" t="s">
        <v>485</v>
      </c>
      <c r="D416" s="15" t="s">
        <v>222</v>
      </c>
      <c r="E416" s="15" t="s">
        <v>194</v>
      </c>
      <c r="F416" s="15" t="s">
        <v>215</v>
      </c>
      <c r="G416" s="15" t="s">
        <v>390</v>
      </c>
      <c r="H416" s="15" t="s">
        <v>115</v>
      </c>
      <c r="I416" s="15" t="s">
        <v>216</v>
      </c>
      <c r="J416" s="15" t="s">
        <v>83</v>
      </c>
      <c r="K416" s="15" t="s">
        <v>84</v>
      </c>
      <c r="L416" s="15" t="s">
        <v>841</v>
      </c>
      <c r="M416" s="27">
        <v>43830</v>
      </c>
      <c r="N416" s="27">
        <v>43951</v>
      </c>
      <c r="O416" s="51">
        <v>2020</v>
      </c>
      <c r="P416" s="27">
        <v>43830</v>
      </c>
      <c r="Q416" s="15">
        <v>2200000</v>
      </c>
      <c r="R416" s="15">
        <v>1400000</v>
      </c>
      <c r="S416" s="15" t="s">
        <v>204</v>
      </c>
      <c r="T416" s="15" t="s">
        <v>204</v>
      </c>
      <c r="U416" s="15">
        <v>2020</v>
      </c>
      <c r="V416" s="15">
        <v>463</v>
      </c>
      <c r="W416" s="15" t="s">
        <v>768</v>
      </c>
      <c r="X416" s="24">
        <v>280</v>
      </c>
      <c r="Y416" s="24">
        <v>38</v>
      </c>
      <c r="Z416" s="24">
        <v>45</v>
      </c>
      <c r="AA416" s="24">
        <v>42</v>
      </c>
      <c r="AB416" s="24">
        <v>101</v>
      </c>
      <c r="AC416" s="24">
        <v>101</v>
      </c>
    </row>
    <row r="417" spans="1:29" x14ac:dyDescent="0.25">
      <c r="A417" s="15" t="s">
        <v>755</v>
      </c>
      <c r="B417" s="15" t="s">
        <v>755</v>
      </c>
      <c r="C417" s="15" t="s">
        <v>485</v>
      </c>
      <c r="D417" s="15" t="s">
        <v>222</v>
      </c>
      <c r="E417" s="15" t="s">
        <v>194</v>
      </c>
      <c r="F417" s="15" t="s">
        <v>215</v>
      </c>
      <c r="G417" s="15" t="s">
        <v>390</v>
      </c>
      <c r="H417" s="15" t="s">
        <v>115</v>
      </c>
      <c r="I417" s="15" t="s">
        <v>216</v>
      </c>
      <c r="J417" s="15" t="s">
        <v>83</v>
      </c>
      <c r="K417" s="15" t="s">
        <v>84</v>
      </c>
      <c r="L417" s="15" t="s">
        <v>842</v>
      </c>
      <c r="M417" s="27">
        <v>43830</v>
      </c>
      <c r="N417" s="27">
        <v>43951</v>
      </c>
      <c r="O417" s="51">
        <v>2020</v>
      </c>
      <c r="P417" s="27">
        <v>43830</v>
      </c>
      <c r="Q417" s="15">
        <v>2200000</v>
      </c>
      <c r="R417" s="15">
        <v>1400000</v>
      </c>
      <c r="S417" s="15" t="s">
        <v>204</v>
      </c>
      <c r="T417" s="15" t="s">
        <v>204</v>
      </c>
      <c r="U417" s="15">
        <v>2020</v>
      </c>
      <c r="V417" s="15">
        <v>463</v>
      </c>
      <c r="W417" s="15" t="s">
        <v>768</v>
      </c>
      <c r="X417" s="24">
        <v>227</v>
      </c>
      <c r="Y417" s="24">
        <v>39</v>
      </c>
      <c r="Z417" s="24">
        <v>37</v>
      </c>
      <c r="AA417" s="24">
        <v>33</v>
      </c>
      <c r="AB417" s="24">
        <v>82</v>
      </c>
      <c r="AC417" s="24">
        <v>82</v>
      </c>
    </row>
    <row r="418" spans="1:29" x14ac:dyDescent="0.25">
      <c r="A418" s="15" t="s">
        <v>755</v>
      </c>
      <c r="B418" s="15" t="s">
        <v>755</v>
      </c>
      <c r="C418" s="15" t="s">
        <v>485</v>
      </c>
      <c r="D418" s="15" t="s">
        <v>222</v>
      </c>
      <c r="E418" s="15" t="s">
        <v>194</v>
      </c>
      <c r="F418" s="15" t="s">
        <v>215</v>
      </c>
      <c r="G418" s="15" t="s">
        <v>390</v>
      </c>
      <c r="H418" s="15" t="s">
        <v>115</v>
      </c>
      <c r="I418" s="15" t="s">
        <v>216</v>
      </c>
      <c r="J418" s="15" t="s">
        <v>83</v>
      </c>
      <c r="K418" s="15" t="s">
        <v>84</v>
      </c>
      <c r="L418" s="15" t="s">
        <v>844</v>
      </c>
      <c r="M418" s="27">
        <v>43830</v>
      </c>
      <c r="N418" s="27">
        <v>43951</v>
      </c>
      <c r="O418" s="51">
        <v>2020</v>
      </c>
      <c r="P418" s="27">
        <v>43830</v>
      </c>
      <c r="Q418" s="15">
        <v>2200000</v>
      </c>
      <c r="R418" s="15">
        <v>1400000</v>
      </c>
      <c r="S418" s="15" t="s">
        <v>204</v>
      </c>
      <c r="T418" s="15" t="s">
        <v>204</v>
      </c>
      <c r="U418" s="15">
        <v>2020</v>
      </c>
      <c r="V418" s="15">
        <v>463</v>
      </c>
      <c r="W418" s="15" t="s">
        <v>768</v>
      </c>
      <c r="X418" s="24">
        <v>305</v>
      </c>
      <c r="Y418" s="24">
        <v>40</v>
      </c>
      <c r="Z418" s="24">
        <v>49</v>
      </c>
      <c r="AA418" s="24">
        <v>45</v>
      </c>
      <c r="AB418" s="24">
        <v>110</v>
      </c>
      <c r="AC418" s="24">
        <v>110</v>
      </c>
    </row>
    <row r="419" spans="1:29" x14ac:dyDescent="0.25">
      <c r="A419" s="15" t="s">
        <v>755</v>
      </c>
      <c r="B419" s="15" t="s">
        <v>755</v>
      </c>
      <c r="C419" s="15" t="s">
        <v>485</v>
      </c>
      <c r="D419" s="15" t="s">
        <v>222</v>
      </c>
      <c r="E419" s="15" t="s">
        <v>194</v>
      </c>
      <c r="F419" s="15" t="s">
        <v>215</v>
      </c>
      <c r="G419" s="15" t="s">
        <v>390</v>
      </c>
      <c r="H419" s="15" t="s">
        <v>115</v>
      </c>
      <c r="I419" s="15" t="s">
        <v>216</v>
      </c>
      <c r="J419" s="15" t="s">
        <v>83</v>
      </c>
      <c r="K419" s="15" t="s">
        <v>84</v>
      </c>
      <c r="L419" s="15" t="s">
        <v>847</v>
      </c>
      <c r="M419" s="27">
        <v>43830</v>
      </c>
      <c r="N419" s="27">
        <v>43951</v>
      </c>
      <c r="O419" s="51">
        <v>2020</v>
      </c>
      <c r="P419" s="27">
        <v>43830</v>
      </c>
      <c r="Q419" s="15">
        <v>2200000</v>
      </c>
      <c r="R419" s="15">
        <v>1400000</v>
      </c>
      <c r="S419" s="15" t="s">
        <v>204</v>
      </c>
      <c r="T419" s="15" t="s">
        <v>204</v>
      </c>
      <c r="U419" s="15">
        <v>2020</v>
      </c>
      <c r="V419" s="15">
        <v>463</v>
      </c>
      <c r="W419" s="15" t="s">
        <v>768</v>
      </c>
      <c r="X419" s="24">
        <v>180</v>
      </c>
      <c r="Y419" s="24">
        <v>41</v>
      </c>
      <c r="Z419" s="24">
        <v>29</v>
      </c>
      <c r="AA419" s="24">
        <v>27</v>
      </c>
      <c r="AB419" s="24">
        <v>65</v>
      </c>
      <c r="AC419" s="24">
        <v>65</v>
      </c>
    </row>
    <row r="420" spans="1:29" x14ac:dyDescent="0.25">
      <c r="A420" s="15" t="s">
        <v>755</v>
      </c>
      <c r="B420" s="15" t="s">
        <v>755</v>
      </c>
      <c r="C420" s="15" t="s">
        <v>485</v>
      </c>
      <c r="D420" s="15" t="s">
        <v>222</v>
      </c>
      <c r="E420" s="15" t="s">
        <v>194</v>
      </c>
      <c r="F420" s="15" t="s">
        <v>215</v>
      </c>
      <c r="G420" s="15" t="s">
        <v>390</v>
      </c>
      <c r="H420" s="15" t="s">
        <v>115</v>
      </c>
      <c r="I420" s="15" t="s">
        <v>216</v>
      </c>
      <c r="J420" s="15" t="s">
        <v>83</v>
      </c>
      <c r="K420" s="15" t="s">
        <v>84</v>
      </c>
      <c r="L420" s="15" t="s">
        <v>851</v>
      </c>
      <c r="M420" s="27">
        <v>43830</v>
      </c>
      <c r="N420" s="27">
        <v>43951</v>
      </c>
      <c r="O420" s="51">
        <v>2020</v>
      </c>
      <c r="P420" s="27">
        <v>43830</v>
      </c>
      <c r="Q420" s="15">
        <v>2200000</v>
      </c>
      <c r="R420" s="15">
        <v>1400000</v>
      </c>
      <c r="S420" s="15" t="s">
        <v>204</v>
      </c>
      <c r="T420" s="15" t="s">
        <v>204</v>
      </c>
      <c r="U420" s="15">
        <v>2020</v>
      </c>
      <c r="V420" s="15">
        <v>463</v>
      </c>
      <c r="W420" s="15" t="s">
        <v>768</v>
      </c>
      <c r="X420" s="24">
        <v>314</v>
      </c>
      <c r="Y420" s="24">
        <v>45</v>
      </c>
      <c r="Z420" s="24">
        <v>51</v>
      </c>
      <c r="AA420" s="24">
        <v>46</v>
      </c>
      <c r="AB420" s="24">
        <v>113</v>
      </c>
      <c r="AC420" s="24">
        <v>113</v>
      </c>
    </row>
    <row r="421" spans="1:29" x14ac:dyDescent="0.25">
      <c r="A421" s="15" t="s">
        <v>755</v>
      </c>
      <c r="B421" s="15" t="s">
        <v>755</v>
      </c>
      <c r="C421" s="15" t="s">
        <v>485</v>
      </c>
      <c r="D421" s="15" t="s">
        <v>222</v>
      </c>
      <c r="E421" s="15" t="s">
        <v>194</v>
      </c>
      <c r="F421" s="15" t="s">
        <v>215</v>
      </c>
      <c r="G421" s="15" t="s">
        <v>390</v>
      </c>
      <c r="H421" s="15" t="s">
        <v>115</v>
      </c>
      <c r="I421" s="15" t="s">
        <v>216</v>
      </c>
      <c r="J421" s="15" t="s">
        <v>83</v>
      </c>
      <c r="K421" s="15" t="s">
        <v>84</v>
      </c>
      <c r="L421" s="15" t="s">
        <v>852</v>
      </c>
      <c r="M421" s="27">
        <v>43830</v>
      </c>
      <c r="N421" s="27">
        <v>43951</v>
      </c>
      <c r="O421" s="51">
        <v>2020</v>
      </c>
      <c r="P421" s="27">
        <v>43830</v>
      </c>
      <c r="Q421" s="15">
        <v>2200000</v>
      </c>
      <c r="R421" s="15">
        <v>1400000</v>
      </c>
      <c r="S421" s="15" t="s">
        <v>204</v>
      </c>
      <c r="T421" s="15" t="s">
        <v>204</v>
      </c>
      <c r="U421" s="15">
        <v>2020</v>
      </c>
      <c r="V421" s="15">
        <v>463</v>
      </c>
      <c r="W421" s="15" t="s">
        <v>768</v>
      </c>
      <c r="X421" s="24">
        <v>321</v>
      </c>
      <c r="Y421" s="24">
        <v>46</v>
      </c>
      <c r="Z421" s="24">
        <v>52</v>
      </c>
      <c r="AA421" s="24">
        <v>48</v>
      </c>
      <c r="AB421" s="24">
        <v>115</v>
      </c>
      <c r="AC421" s="24">
        <v>115</v>
      </c>
    </row>
    <row r="422" spans="1:29" x14ac:dyDescent="0.25">
      <c r="A422" s="15" t="s">
        <v>755</v>
      </c>
      <c r="B422" s="15" t="s">
        <v>755</v>
      </c>
      <c r="C422" s="15" t="s">
        <v>485</v>
      </c>
      <c r="D422" s="15" t="s">
        <v>222</v>
      </c>
      <c r="E422" s="15" t="s">
        <v>194</v>
      </c>
      <c r="F422" s="15" t="s">
        <v>215</v>
      </c>
      <c r="G422" s="15" t="s">
        <v>390</v>
      </c>
      <c r="H422" s="15" t="s">
        <v>115</v>
      </c>
      <c r="I422" s="15" t="s">
        <v>216</v>
      </c>
      <c r="J422" s="15" t="s">
        <v>83</v>
      </c>
      <c r="K422" s="15" t="s">
        <v>84</v>
      </c>
      <c r="L422" s="15" t="s">
        <v>855</v>
      </c>
      <c r="M422" s="27">
        <v>43830</v>
      </c>
      <c r="N422" s="27">
        <v>43951</v>
      </c>
      <c r="O422" s="51">
        <v>2020</v>
      </c>
      <c r="P422" s="27">
        <v>43830</v>
      </c>
      <c r="Q422" s="15">
        <v>2200000</v>
      </c>
      <c r="R422" s="15">
        <v>1400000</v>
      </c>
      <c r="S422" s="15" t="s">
        <v>204</v>
      </c>
      <c r="T422" s="15" t="s">
        <v>204</v>
      </c>
      <c r="U422" s="15">
        <v>2020</v>
      </c>
      <c r="V422" s="15">
        <v>463</v>
      </c>
      <c r="W422" s="15" t="s">
        <v>768</v>
      </c>
      <c r="X422" s="24">
        <v>322</v>
      </c>
      <c r="Y422" s="24">
        <v>48</v>
      </c>
      <c r="Z422" s="24">
        <v>52</v>
      </c>
      <c r="AA422" s="24">
        <v>48</v>
      </c>
      <c r="AB422" s="24">
        <v>116</v>
      </c>
      <c r="AC422" s="24">
        <v>116</v>
      </c>
    </row>
    <row r="423" spans="1:29" x14ac:dyDescent="0.25">
      <c r="A423" s="15" t="s">
        <v>755</v>
      </c>
      <c r="B423" s="15" t="s">
        <v>755</v>
      </c>
      <c r="C423" s="15" t="s">
        <v>485</v>
      </c>
      <c r="D423" s="15" t="s">
        <v>222</v>
      </c>
      <c r="E423" s="15" t="s">
        <v>194</v>
      </c>
      <c r="F423" s="15" t="s">
        <v>215</v>
      </c>
      <c r="G423" s="15" t="s">
        <v>390</v>
      </c>
      <c r="H423" s="15" t="s">
        <v>115</v>
      </c>
      <c r="I423" s="15" t="s">
        <v>216</v>
      </c>
      <c r="J423" s="15" t="s">
        <v>83</v>
      </c>
      <c r="K423" s="15" t="s">
        <v>84</v>
      </c>
      <c r="L423" s="15" t="s">
        <v>856</v>
      </c>
      <c r="M423" s="27">
        <v>43830</v>
      </c>
      <c r="N423" s="27">
        <v>43951</v>
      </c>
      <c r="O423" s="51">
        <v>2020</v>
      </c>
      <c r="P423" s="27">
        <v>43830</v>
      </c>
      <c r="Q423" s="15">
        <v>2200000</v>
      </c>
      <c r="R423" s="15">
        <v>1400000</v>
      </c>
      <c r="S423" s="15" t="s">
        <v>204</v>
      </c>
      <c r="T423" s="15" t="s">
        <v>204</v>
      </c>
      <c r="U423" s="15">
        <v>2020</v>
      </c>
      <c r="V423" s="15">
        <v>463</v>
      </c>
      <c r="W423" s="15" t="s">
        <v>768</v>
      </c>
      <c r="X423" s="24">
        <v>322</v>
      </c>
      <c r="Y423" s="24">
        <v>48</v>
      </c>
      <c r="Z423" s="24">
        <v>52</v>
      </c>
      <c r="AA423" s="24">
        <v>48</v>
      </c>
      <c r="AB423" s="24">
        <v>116</v>
      </c>
      <c r="AC423" s="24">
        <v>116</v>
      </c>
    </row>
    <row r="424" spans="1:29" x14ac:dyDescent="0.25">
      <c r="A424" s="15" t="s">
        <v>755</v>
      </c>
      <c r="B424" s="15" t="s">
        <v>755</v>
      </c>
      <c r="C424" s="15" t="s">
        <v>485</v>
      </c>
      <c r="D424" s="15" t="s">
        <v>222</v>
      </c>
      <c r="E424" s="15" t="s">
        <v>194</v>
      </c>
      <c r="F424" s="15" t="s">
        <v>215</v>
      </c>
      <c r="G424" s="15" t="s">
        <v>390</v>
      </c>
      <c r="H424" s="15" t="s">
        <v>115</v>
      </c>
      <c r="I424" s="15" t="s">
        <v>216</v>
      </c>
      <c r="J424" s="15" t="s">
        <v>83</v>
      </c>
      <c r="K424" s="15" t="s">
        <v>84</v>
      </c>
      <c r="L424" s="15" t="s">
        <v>859</v>
      </c>
      <c r="M424" s="27">
        <v>43830</v>
      </c>
      <c r="N424" s="27">
        <v>43951</v>
      </c>
      <c r="O424" s="51">
        <v>2020</v>
      </c>
      <c r="P424" s="27">
        <v>43830</v>
      </c>
      <c r="Q424" s="15">
        <v>2200000</v>
      </c>
      <c r="R424" s="15">
        <v>1400000</v>
      </c>
      <c r="S424" s="15" t="s">
        <v>204</v>
      </c>
      <c r="T424" s="15" t="s">
        <v>204</v>
      </c>
      <c r="U424" s="15">
        <v>2020</v>
      </c>
      <c r="V424" s="15">
        <v>463</v>
      </c>
      <c r="W424" s="15" t="s">
        <v>768</v>
      </c>
      <c r="X424" s="24">
        <v>437</v>
      </c>
      <c r="Y424" s="24">
        <v>62</v>
      </c>
      <c r="Z424" s="24">
        <v>71</v>
      </c>
      <c r="AA424" s="24">
        <v>65</v>
      </c>
      <c r="AB424" s="24">
        <v>157</v>
      </c>
      <c r="AC424" s="24">
        <v>157</v>
      </c>
    </row>
    <row r="425" spans="1:29" x14ac:dyDescent="0.25">
      <c r="A425" s="15" t="s">
        <v>755</v>
      </c>
      <c r="B425" s="15" t="s">
        <v>755</v>
      </c>
      <c r="C425" s="15" t="s">
        <v>485</v>
      </c>
      <c r="D425" s="15" t="s">
        <v>222</v>
      </c>
      <c r="E425" s="15" t="s">
        <v>194</v>
      </c>
      <c r="F425" s="15" t="s">
        <v>215</v>
      </c>
      <c r="G425" s="15" t="s">
        <v>390</v>
      </c>
      <c r="H425" s="15" t="s">
        <v>115</v>
      </c>
      <c r="I425" s="15" t="s">
        <v>216</v>
      </c>
      <c r="J425" s="15" t="s">
        <v>83</v>
      </c>
      <c r="K425" s="15" t="s">
        <v>84</v>
      </c>
      <c r="L425" s="15" t="s">
        <v>862</v>
      </c>
      <c r="M425" s="27">
        <v>43830</v>
      </c>
      <c r="N425" s="27">
        <v>43951</v>
      </c>
      <c r="O425" s="51">
        <v>2020</v>
      </c>
      <c r="P425" s="27">
        <v>43830</v>
      </c>
      <c r="Q425" s="15">
        <v>2200000</v>
      </c>
      <c r="R425" s="15">
        <v>1400000</v>
      </c>
      <c r="S425" s="15" t="s">
        <v>204</v>
      </c>
      <c r="T425" s="15" t="s">
        <v>204</v>
      </c>
      <c r="U425" s="15">
        <v>2020</v>
      </c>
      <c r="V425" s="15">
        <v>463</v>
      </c>
      <c r="W425" s="15" t="s">
        <v>768</v>
      </c>
      <c r="X425" s="24">
        <v>453</v>
      </c>
      <c r="Y425" s="24">
        <v>71</v>
      </c>
      <c r="Z425" s="24">
        <v>73</v>
      </c>
      <c r="AA425" s="24">
        <v>68</v>
      </c>
      <c r="AB425" s="24">
        <v>163</v>
      </c>
      <c r="AC425" s="24">
        <v>163</v>
      </c>
    </row>
    <row r="426" spans="1:29" x14ac:dyDescent="0.25">
      <c r="A426" s="15" t="s">
        <v>755</v>
      </c>
      <c r="B426" s="15" t="s">
        <v>755</v>
      </c>
      <c r="C426" s="15" t="s">
        <v>485</v>
      </c>
      <c r="D426" s="15" t="s">
        <v>222</v>
      </c>
      <c r="E426" s="15" t="s">
        <v>194</v>
      </c>
      <c r="F426" s="15" t="s">
        <v>215</v>
      </c>
      <c r="G426" s="15" t="s">
        <v>390</v>
      </c>
      <c r="H426" s="15" t="s">
        <v>115</v>
      </c>
      <c r="I426" s="15" t="s">
        <v>216</v>
      </c>
      <c r="J426" s="15" t="s">
        <v>83</v>
      </c>
      <c r="K426" s="15" t="s">
        <v>84</v>
      </c>
      <c r="L426" s="15" t="s">
        <v>863</v>
      </c>
      <c r="M426" s="27">
        <v>43830</v>
      </c>
      <c r="N426" s="27">
        <v>43951</v>
      </c>
      <c r="O426" s="51">
        <v>2020</v>
      </c>
      <c r="P426" s="27">
        <v>43830</v>
      </c>
      <c r="Q426" s="15">
        <v>2200000</v>
      </c>
      <c r="R426" s="15">
        <v>1400000</v>
      </c>
      <c r="S426" s="15" t="s">
        <v>204</v>
      </c>
      <c r="T426" s="15" t="s">
        <v>204</v>
      </c>
      <c r="U426" s="15">
        <v>2020</v>
      </c>
      <c r="V426" s="15">
        <v>463</v>
      </c>
      <c r="W426" s="15" t="s">
        <v>768</v>
      </c>
      <c r="X426" s="24">
        <v>447</v>
      </c>
      <c r="Y426" s="24">
        <v>72</v>
      </c>
      <c r="Z426" s="24">
        <v>72</v>
      </c>
      <c r="AA426" s="24">
        <v>67</v>
      </c>
      <c r="AB426" s="24">
        <v>161</v>
      </c>
      <c r="AC426" s="24">
        <v>161</v>
      </c>
    </row>
    <row r="427" spans="1:29" x14ac:dyDescent="0.25">
      <c r="A427" s="15" t="s">
        <v>755</v>
      </c>
      <c r="B427" s="15" t="s">
        <v>755</v>
      </c>
      <c r="C427" s="15" t="s">
        <v>485</v>
      </c>
      <c r="D427" s="15" t="s">
        <v>222</v>
      </c>
      <c r="E427" s="15" t="s">
        <v>194</v>
      </c>
      <c r="F427" s="15" t="s">
        <v>215</v>
      </c>
      <c r="G427" s="15" t="s">
        <v>390</v>
      </c>
      <c r="H427" s="15" t="s">
        <v>115</v>
      </c>
      <c r="I427" s="15" t="s">
        <v>216</v>
      </c>
      <c r="J427" s="15" t="s">
        <v>83</v>
      </c>
      <c r="K427" s="15" t="s">
        <v>84</v>
      </c>
      <c r="L427" s="15" t="s">
        <v>864</v>
      </c>
      <c r="M427" s="27">
        <v>43830</v>
      </c>
      <c r="N427" s="27">
        <v>43951</v>
      </c>
      <c r="O427" s="51">
        <v>2020</v>
      </c>
      <c r="P427" s="27">
        <v>43830</v>
      </c>
      <c r="Q427" s="15">
        <v>2200000</v>
      </c>
      <c r="R427" s="15">
        <v>1400000</v>
      </c>
      <c r="S427" s="15" t="s">
        <v>204</v>
      </c>
      <c r="T427" s="15" t="s">
        <v>204</v>
      </c>
      <c r="U427" s="15">
        <v>2020</v>
      </c>
      <c r="V427" s="15">
        <v>463</v>
      </c>
      <c r="W427" s="15" t="s">
        <v>768</v>
      </c>
      <c r="X427" s="24">
        <v>586</v>
      </c>
      <c r="Y427" s="24">
        <v>78</v>
      </c>
      <c r="Z427" s="24">
        <v>95</v>
      </c>
      <c r="AA427" s="24">
        <v>87</v>
      </c>
      <c r="AB427" s="24">
        <v>211</v>
      </c>
      <c r="AC427" s="24">
        <v>211</v>
      </c>
    </row>
    <row r="428" spans="1:29" x14ac:dyDescent="0.25">
      <c r="A428" s="15" t="s">
        <v>755</v>
      </c>
      <c r="B428" s="15" t="s">
        <v>755</v>
      </c>
      <c r="C428" s="15" t="s">
        <v>485</v>
      </c>
      <c r="D428" s="15" t="s">
        <v>222</v>
      </c>
      <c r="E428" s="15" t="s">
        <v>194</v>
      </c>
      <c r="F428" s="15" t="s">
        <v>215</v>
      </c>
      <c r="G428" s="15" t="s">
        <v>390</v>
      </c>
      <c r="H428" s="15" t="s">
        <v>115</v>
      </c>
      <c r="I428" s="15" t="s">
        <v>216</v>
      </c>
      <c r="J428" s="15" t="s">
        <v>83</v>
      </c>
      <c r="K428" s="15" t="s">
        <v>84</v>
      </c>
      <c r="L428" s="15" t="s">
        <v>964</v>
      </c>
      <c r="M428" s="27">
        <v>43830</v>
      </c>
      <c r="N428" s="27">
        <v>43951</v>
      </c>
      <c r="O428" s="51">
        <v>2020</v>
      </c>
      <c r="P428" s="27">
        <v>43830</v>
      </c>
      <c r="Q428" s="15">
        <v>2200000</v>
      </c>
      <c r="R428" s="15">
        <v>1400000</v>
      </c>
      <c r="S428" s="15" t="s">
        <v>204</v>
      </c>
      <c r="T428" s="15" t="s">
        <v>204</v>
      </c>
      <c r="U428" s="15">
        <v>2020</v>
      </c>
      <c r="V428" s="15">
        <v>463</v>
      </c>
      <c r="W428" s="15" t="s">
        <v>768</v>
      </c>
      <c r="X428" s="24">
        <v>327</v>
      </c>
      <c r="Y428" s="24">
        <v>55</v>
      </c>
      <c r="Z428" s="24">
        <v>53</v>
      </c>
      <c r="AA428" s="24">
        <v>48</v>
      </c>
      <c r="AB428" s="24">
        <v>118</v>
      </c>
      <c r="AC428" s="24">
        <v>118</v>
      </c>
    </row>
    <row r="429" spans="1:29" x14ac:dyDescent="0.25">
      <c r="A429" s="15" t="s">
        <v>755</v>
      </c>
      <c r="B429" s="15" t="s">
        <v>755</v>
      </c>
      <c r="C429" s="15" t="s">
        <v>485</v>
      </c>
      <c r="D429" s="15" t="s">
        <v>222</v>
      </c>
      <c r="E429" s="15" t="s">
        <v>194</v>
      </c>
      <c r="F429" s="15" t="s">
        <v>215</v>
      </c>
      <c r="G429" s="15" t="s">
        <v>390</v>
      </c>
      <c r="H429" s="15" t="s">
        <v>179</v>
      </c>
      <c r="I429" s="15" t="s">
        <v>216</v>
      </c>
      <c r="J429" s="15" t="s">
        <v>83</v>
      </c>
      <c r="K429" s="15" t="s">
        <v>84</v>
      </c>
      <c r="L429" s="15" t="s">
        <v>950</v>
      </c>
      <c r="M429" s="27">
        <v>43830</v>
      </c>
      <c r="N429" s="27">
        <v>43951</v>
      </c>
      <c r="O429" s="51">
        <v>2020</v>
      </c>
      <c r="P429" s="27">
        <v>43830</v>
      </c>
      <c r="Q429" s="15">
        <v>2200000</v>
      </c>
      <c r="R429" s="15">
        <v>1400000</v>
      </c>
      <c r="S429" s="15" t="s">
        <v>678</v>
      </c>
      <c r="T429" s="15" t="s">
        <v>678</v>
      </c>
      <c r="U429" s="15">
        <v>2020</v>
      </c>
      <c r="V429" s="15">
        <v>463</v>
      </c>
      <c r="W429" s="15" t="s">
        <v>768</v>
      </c>
      <c r="X429" s="24">
        <v>354</v>
      </c>
      <c r="Y429" s="24">
        <v>57</v>
      </c>
      <c r="Z429" s="24">
        <v>57</v>
      </c>
      <c r="AA429" s="24">
        <v>53</v>
      </c>
      <c r="AB429" s="24">
        <v>127</v>
      </c>
      <c r="AC429" s="24">
        <v>127</v>
      </c>
    </row>
    <row r="430" spans="1:29" x14ac:dyDescent="0.25">
      <c r="A430" s="15" t="s">
        <v>755</v>
      </c>
      <c r="B430" s="15" t="s">
        <v>755</v>
      </c>
      <c r="C430" s="15" t="s">
        <v>485</v>
      </c>
      <c r="D430" s="15" t="s">
        <v>222</v>
      </c>
      <c r="E430" s="15" t="s">
        <v>194</v>
      </c>
      <c r="F430" s="15" t="s">
        <v>215</v>
      </c>
      <c r="G430" s="15" t="s">
        <v>390</v>
      </c>
      <c r="H430" s="15" t="s">
        <v>179</v>
      </c>
      <c r="I430" s="15" t="s">
        <v>216</v>
      </c>
      <c r="J430" s="15" t="s">
        <v>83</v>
      </c>
      <c r="K430" s="15" t="s">
        <v>84</v>
      </c>
      <c r="L430" s="15" t="s">
        <v>954</v>
      </c>
      <c r="M430" s="27">
        <v>43830</v>
      </c>
      <c r="N430" s="27">
        <v>43951</v>
      </c>
      <c r="O430" s="51">
        <v>2020</v>
      </c>
      <c r="P430" s="27">
        <v>43830</v>
      </c>
      <c r="Q430" s="15">
        <v>2200000</v>
      </c>
      <c r="R430" s="15">
        <v>1400000</v>
      </c>
      <c r="S430" s="15" t="s">
        <v>678</v>
      </c>
      <c r="T430" s="15" t="s">
        <v>678</v>
      </c>
      <c r="U430" s="15">
        <v>2020</v>
      </c>
      <c r="V430" s="15">
        <v>463</v>
      </c>
      <c r="W430" s="15" t="s">
        <v>768</v>
      </c>
      <c r="X430" s="24">
        <v>437</v>
      </c>
      <c r="Y430" s="24">
        <v>75</v>
      </c>
      <c r="Z430" s="24">
        <v>71</v>
      </c>
      <c r="AA430" s="24">
        <v>65</v>
      </c>
      <c r="AB430" s="24">
        <v>157</v>
      </c>
      <c r="AC430" s="24">
        <v>157</v>
      </c>
    </row>
    <row r="431" spans="1:29" x14ac:dyDescent="0.25">
      <c r="A431" s="15" t="s">
        <v>755</v>
      </c>
      <c r="B431" s="15" t="s">
        <v>755</v>
      </c>
      <c r="C431" s="15" t="s">
        <v>485</v>
      </c>
      <c r="D431" s="15" t="s">
        <v>222</v>
      </c>
      <c r="E431" s="15" t="s">
        <v>194</v>
      </c>
      <c r="F431" s="15" t="s">
        <v>215</v>
      </c>
      <c r="G431" s="15" t="s">
        <v>390</v>
      </c>
      <c r="H431" s="15" t="s">
        <v>179</v>
      </c>
      <c r="I431" s="15" t="s">
        <v>216</v>
      </c>
      <c r="J431" s="15" t="s">
        <v>83</v>
      </c>
      <c r="K431" s="15" t="s">
        <v>84</v>
      </c>
      <c r="L431" s="15" t="s">
        <v>958</v>
      </c>
      <c r="M431" s="27">
        <v>43830</v>
      </c>
      <c r="N431" s="27">
        <v>43951</v>
      </c>
      <c r="O431" s="51">
        <v>2020</v>
      </c>
      <c r="P431" s="27">
        <v>43830</v>
      </c>
      <c r="Q431" s="15">
        <v>2200000</v>
      </c>
      <c r="R431" s="15">
        <v>1400000</v>
      </c>
      <c r="S431" s="15" t="s">
        <v>678</v>
      </c>
      <c r="T431" s="15" t="s">
        <v>678</v>
      </c>
      <c r="U431" s="15">
        <v>2020</v>
      </c>
      <c r="V431" s="15">
        <v>463</v>
      </c>
      <c r="W431" s="15" t="s">
        <v>768</v>
      </c>
      <c r="X431" s="24">
        <v>407</v>
      </c>
      <c r="Y431" s="24">
        <v>55</v>
      </c>
      <c r="Z431" s="24">
        <v>66</v>
      </c>
      <c r="AA431" s="24">
        <v>61</v>
      </c>
      <c r="AB431" s="24">
        <v>146</v>
      </c>
      <c r="AC431" s="24">
        <v>146</v>
      </c>
    </row>
    <row r="432" spans="1:29" x14ac:dyDescent="0.25">
      <c r="A432" s="15" t="s">
        <v>755</v>
      </c>
      <c r="B432" s="15" t="s">
        <v>755</v>
      </c>
      <c r="C432" s="15" t="s">
        <v>485</v>
      </c>
      <c r="D432" s="15" t="s">
        <v>222</v>
      </c>
      <c r="E432" s="15" t="s">
        <v>194</v>
      </c>
      <c r="F432" s="15" t="s">
        <v>215</v>
      </c>
      <c r="G432" s="15" t="s">
        <v>390</v>
      </c>
      <c r="H432" s="15" t="s">
        <v>179</v>
      </c>
      <c r="I432" s="15" t="s">
        <v>216</v>
      </c>
      <c r="J432" s="15" t="s">
        <v>83</v>
      </c>
      <c r="K432" s="15" t="s">
        <v>84</v>
      </c>
      <c r="L432" s="15" t="s">
        <v>959</v>
      </c>
      <c r="M432" s="27">
        <v>43830</v>
      </c>
      <c r="N432" s="27">
        <v>43951</v>
      </c>
      <c r="O432" s="51">
        <v>2020</v>
      </c>
      <c r="P432" s="27">
        <v>43830</v>
      </c>
      <c r="Q432" s="15">
        <v>2200000</v>
      </c>
      <c r="R432" s="15">
        <v>1400000</v>
      </c>
      <c r="S432" s="15" t="s">
        <v>678</v>
      </c>
      <c r="T432" s="15" t="s">
        <v>678</v>
      </c>
      <c r="U432" s="15">
        <v>2020</v>
      </c>
      <c r="V432" s="15">
        <v>463</v>
      </c>
      <c r="W432" s="15" t="s">
        <v>768</v>
      </c>
      <c r="X432" s="24">
        <v>343</v>
      </c>
      <c r="Y432" s="24">
        <v>60</v>
      </c>
      <c r="Z432" s="24">
        <v>56</v>
      </c>
      <c r="AA432" s="24">
        <v>51</v>
      </c>
      <c r="AB432" s="24">
        <v>123</v>
      </c>
      <c r="AC432" s="24">
        <v>123</v>
      </c>
    </row>
    <row r="433" spans="1:29" x14ac:dyDescent="0.25">
      <c r="A433" s="15" t="s">
        <v>755</v>
      </c>
      <c r="B433" s="15" t="s">
        <v>755</v>
      </c>
      <c r="C433" s="15" t="s">
        <v>485</v>
      </c>
      <c r="D433" s="15" t="s">
        <v>222</v>
      </c>
      <c r="E433" s="15" t="s">
        <v>194</v>
      </c>
      <c r="F433" s="15" t="s">
        <v>283</v>
      </c>
      <c r="G433" s="15" t="s">
        <v>390</v>
      </c>
      <c r="H433" s="15" t="s">
        <v>115</v>
      </c>
      <c r="I433" s="15" t="s">
        <v>216</v>
      </c>
      <c r="J433" s="15" t="s">
        <v>83</v>
      </c>
      <c r="K433" s="15" t="s">
        <v>84</v>
      </c>
      <c r="L433" s="15" t="s">
        <v>961</v>
      </c>
      <c r="M433" s="27">
        <v>44012</v>
      </c>
      <c r="N433" s="27">
        <v>44347</v>
      </c>
      <c r="O433" s="51">
        <v>2021</v>
      </c>
      <c r="P433" s="27">
        <v>43830</v>
      </c>
      <c r="Q433" s="15">
        <v>2200000</v>
      </c>
      <c r="R433" s="15">
        <v>1400000</v>
      </c>
      <c r="S433" s="15" t="s">
        <v>678</v>
      </c>
      <c r="T433" s="15" t="s">
        <v>678</v>
      </c>
      <c r="U433" s="15">
        <v>2020</v>
      </c>
      <c r="V433" s="15">
        <v>463</v>
      </c>
      <c r="W433" s="15" t="s">
        <v>768</v>
      </c>
      <c r="X433" s="24">
        <v>3000</v>
      </c>
      <c r="Y433" s="24">
        <v>500</v>
      </c>
      <c r="Z433" s="24">
        <v>750</v>
      </c>
      <c r="AA433" s="24">
        <v>1000</v>
      </c>
      <c r="AB433" s="24">
        <v>625</v>
      </c>
      <c r="AC433" s="24">
        <v>625</v>
      </c>
    </row>
    <row r="434" spans="1:29" x14ac:dyDescent="0.25">
      <c r="A434" s="15" t="s">
        <v>755</v>
      </c>
      <c r="B434" s="15" t="s">
        <v>755</v>
      </c>
      <c r="C434" s="15" t="s">
        <v>483</v>
      </c>
      <c r="D434" s="15" t="s">
        <v>222</v>
      </c>
      <c r="E434" s="15" t="s">
        <v>194</v>
      </c>
      <c r="F434" s="15" t="s">
        <v>215</v>
      </c>
      <c r="G434" s="15" t="s">
        <v>390</v>
      </c>
      <c r="H434" s="15" t="s">
        <v>115</v>
      </c>
      <c r="I434" s="15" t="s">
        <v>216</v>
      </c>
      <c r="J434" s="15" t="s">
        <v>83</v>
      </c>
      <c r="K434" s="15" t="s">
        <v>84</v>
      </c>
      <c r="L434" s="15" t="s">
        <v>838</v>
      </c>
      <c r="M434" s="27">
        <v>43830</v>
      </c>
      <c r="N434" s="27">
        <v>43951</v>
      </c>
      <c r="O434" s="51">
        <v>2020</v>
      </c>
      <c r="P434" s="27">
        <v>43830</v>
      </c>
      <c r="Q434" s="15">
        <v>2200000</v>
      </c>
      <c r="R434" s="15">
        <v>1400000</v>
      </c>
      <c r="S434" s="15" t="s">
        <v>204</v>
      </c>
      <c r="T434" s="15" t="s">
        <v>204</v>
      </c>
      <c r="U434" s="15">
        <v>2020</v>
      </c>
      <c r="V434" s="15">
        <v>463</v>
      </c>
      <c r="W434" s="15" t="s">
        <v>769</v>
      </c>
      <c r="X434" s="24">
        <v>219</v>
      </c>
      <c r="Y434" s="24">
        <v>36</v>
      </c>
      <c r="Z434" s="24">
        <v>35</v>
      </c>
      <c r="AA434" s="24">
        <v>33</v>
      </c>
      <c r="AB434" s="24">
        <v>79</v>
      </c>
      <c r="AC434" s="24">
        <v>79</v>
      </c>
    </row>
    <row r="435" spans="1:29" x14ac:dyDescent="0.25">
      <c r="A435" s="15" t="s">
        <v>755</v>
      </c>
      <c r="B435" s="15" t="s">
        <v>755</v>
      </c>
      <c r="C435" s="15" t="s">
        <v>483</v>
      </c>
      <c r="D435" s="15" t="s">
        <v>222</v>
      </c>
      <c r="E435" s="15" t="s">
        <v>194</v>
      </c>
      <c r="F435" s="15" t="s">
        <v>215</v>
      </c>
      <c r="G435" s="15" t="s">
        <v>390</v>
      </c>
      <c r="H435" s="15" t="s">
        <v>115</v>
      </c>
      <c r="I435" s="15" t="s">
        <v>216</v>
      </c>
      <c r="J435" s="15" t="s">
        <v>83</v>
      </c>
      <c r="K435" s="15" t="s">
        <v>84</v>
      </c>
      <c r="L435" s="15" t="s">
        <v>845</v>
      </c>
      <c r="M435" s="27">
        <v>43830</v>
      </c>
      <c r="N435" s="27">
        <v>43951</v>
      </c>
      <c r="O435" s="51">
        <v>2020</v>
      </c>
      <c r="P435" s="27">
        <v>43830</v>
      </c>
      <c r="Q435" s="15">
        <v>2200000</v>
      </c>
      <c r="R435" s="15">
        <v>1400000</v>
      </c>
      <c r="S435" s="15" t="s">
        <v>204</v>
      </c>
      <c r="T435" s="15" t="s">
        <v>204</v>
      </c>
      <c r="U435" s="15">
        <v>2020</v>
      </c>
      <c r="V435" s="15">
        <v>463</v>
      </c>
      <c r="W435" s="15" t="s">
        <v>769</v>
      </c>
      <c r="X435" s="24">
        <v>255</v>
      </c>
      <c r="Y435" s="24">
        <v>40</v>
      </c>
      <c r="Z435" s="24">
        <v>41</v>
      </c>
      <c r="AA435" s="24">
        <v>38</v>
      </c>
      <c r="AB435" s="24">
        <v>92</v>
      </c>
      <c r="AC435" s="24">
        <v>92</v>
      </c>
    </row>
    <row r="436" spans="1:29" x14ac:dyDescent="0.25">
      <c r="A436" s="15" t="s">
        <v>755</v>
      </c>
      <c r="B436" s="15" t="s">
        <v>755</v>
      </c>
      <c r="C436" s="15" t="s">
        <v>483</v>
      </c>
      <c r="D436" s="15" t="s">
        <v>222</v>
      </c>
      <c r="E436" s="15" t="s">
        <v>194</v>
      </c>
      <c r="F436" s="15" t="s">
        <v>215</v>
      </c>
      <c r="G436" s="15" t="s">
        <v>390</v>
      </c>
      <c r="H436" s="15" t="s">
        <v>115</v>
      </c>
      <c r="I436" s="15" t="s">
        <v>216</v>
      </c>
      <c r="J436" s="15" t="s">
        <v>83</v>
      </c>
      <c r="K436" s="15" t="s">
        <v>84</v>
      </c>
      <c r="L436" s="15" t="s">
        <v>848</v>
      </c>
      <c r="M436" s="27">
        <v>43830</v>
      </c>
      <c r="N436" s="27">
        <v>43951</v>
      </c>
      <c r="O436" s="51">
        <v>2020</v>
      </c>
      <c r="P436" s="27">
        <v>43830</v>
      </c>
      <c r="Q436" s="15">
        <v>2200000</v>
      </c>
      <c r="R436" s="15">
        <v>1400000</v>
      </c>
      <c r="S436" s="15" t="s">
        <v>204</v>
      </c>
      <c r="T436" s="15" t="s">
        <v>204</v>
      </c>
      <c r="U436" s="15">
        <v>2020</v>
      </c>
      <c r="V436" s="15">
        <v>463</v>
      </c>
      <c r="W436" s="15" t="s">
        <v>769</v>
      </c>
      <c r="X436" s="24">
        <v>272</v>
      </c>
      <c r="Y436" s="24">
        <v>42</v>
      </c>
      <c r="Z436" s="24">
        <v>44</v>
      </c>
      <c r="AA436" s="24">
        <v>40</v>
      </c>
      <c r="AB436" s="24">
        <v>98</v>
      </c>
      <c r="AC436" s="24">
        <v>98</v>
      </c>
    </row>
    <row r="437" spans="1:29" x14ac:dyDescent="0.25">
      <c r="A437" s="15" t="s">
        <v>755</v>
      </c>
      <c r="B437" s="15" t="s">
        <v>755</v>
      </c>
      <c r="C437" s="15" t="s">
        <v>483</v>
      </c>
      <c r="D437" s="15" t="s">
        <v>222</v>
      </c>
      <c r="E437" s="15" t="s">
        <v>194</v>
      </c>
      <c r="F437" s="15" t="s">
        <v>215</v>
      </c>
      <c r="G437" s="15" t="s">
        <v>390</v>
      </c>
      <c r="H437" s="15" t="s">
        <v>115</v>
      </c>
      <c r="I437" s="15" t="s">
        <v>216</v>
      </c>
      <c r="J437" s="15" t="s">
        <v>83</v>
      </c>
      <c r="K437" s="15" t="s">
        <v>84</v>
      </c>
      <c r="L437" s="15" t="s">
        <v>849</v>
      </c>
      <c r="M437" s="27">
        <v>43830</v>
      </c>
      <c r="N437" s="27">
        <v>43951</v>
      </c>
      <c r="O437" s="51">
        <v>2020</v>
      </c>
      <c r="P437" s="27">
        <v>43830</v>
      </c>
      <c r="Q437" s="15">
        <v>2200000</v>
      </c>
      <c r="R437" s="15">
        <v>1400000</v>
      </c>
      <c r="S437" s="15" t="s">
        <v>204</v>
      </c>
      <c r="T437" s="15" t="s">
        <v>204</v>
      </c>
      <c r="U437" s="15">
        <v>2020</v>
      </c>
      <c r="V437" s="15">
        <v>463</v>
      </c>
      <c r="W437" s="15" t="s">
        <v>769</v>
      </c>
      <c r="X437" s="24">
        <v>283</v>
      </c>
      <c r="Y437" s="24">
        <v>44</v>
      </c>
      <c r="Z437" s="24">
        <v>46</v>
      </c>
      <c r="AA437" s="24">
        <v>42</v>
      </c>
      <c r="AB437" s="24">
        <v>102</v>
      </c>
      <c r="AC437" s="24">
        <v>102</v>
      </c>
    </row>
    <row r="438" spans="1:29" x14ac:dyDescent="0.25">
      <c r="A438" s="15" t="s">
        <v>755</v>
      </c>
      <c r="B438" s="15" t="s">
        <v>755</v>
      </c>
      <c r="C438" s="15" t="s">
        <v>483</v>
      </c>
      <c r="D438" s="15" t="s">
        <v>222</v>
      </c>
      <c r="E438" s="15" t="s">
        <v>194</v>
      </c>
      <c r="F438" s="15" t="s">
        <v>215</v>
      </c>
      <c r="G438" s="15" t="s">
        <v>390</v>
      </c>
      <c r="H438" s="15" t="s">
        <v>115</v>
      </c>
      <c r="I438" s="15" t="s">
        <v>216</v>
      </c>
      <c r="J438" s="15" t="s">
        <v>83</v>
      </c>
      <c r="K438" s="15" t="s">
        <v>84</v>
      </c>
      <c r="L438" s="15" t="s">
        <v>853</v>
      </c>
      <c r="M438" s="27">
        <v>43830</v>
      </c>
      <c r="N438" s="27">
        <v>43951</v>
      </c>
      <c r="O438" s="51">
        <v>2020</v>
      </c>
      <c r="P438" s="27">
        <v>43830</v>
      </c>
      <c r="Q438" s="15">
        <v>2200000</v>
      </c>
      <c r="R438" s="15">
        <v>1400000</v>
      </c>
      <c r="S438" s="15" t="s">
        <v>204</v>
      </c>
      <c r="T438" s="15" t="s">
        <v>204</v>
      </c>
      <c r="U438" s="15">
        <v>2020</v>
      </c>
      <c r="V438" s="15">
        <v>463</v>
      </c>
      <c r="W438" s="15" t="s">
        <v>769</v>
      </c>
      <c r="X438" s="24">
        <v>316</v>
      </c>
      <c r="Y438" s="24">
        <v>47</v>
      </c>
      <c r="Z438" s="24">
        <v>51</v>
      </c>
      <c r="AA438" s="24">
        <v>47</v>
      </c>
      <c r="AB438" s="24">
        <v>114</v>
      </c>
      <c r="AC438" s="24">
        <v>114</v>
      </c>
    </row>
    <row r="439" spans="1:29" x14ac:dyDescent="0.25">
      <c r="A439" s="15" t="s">
        <v>755</v>
      </c>
      <c r="B439" s="15" t="s">
        <v>755</v>
      </c>
      <c r="C439" s="15" t="s">
        <v>483</v>
      </c>
      <c r="D439" s="15" t="s">
        <v>222</v>
      </c>
      <c r="E439" s="15" t="s">
        <v>194</v>
      </c>
      <c r="F439" s="15" t="s">
        <v>215</v>
      </c>
      <c r="G439" s="15" t="s">
        <v>390</v>
      </c>
      <c r="H439" s="15" t="s">
        <v>115</v>
      </c>
      <c r="I439" s="15" t="s">
        <v>216</v>
      </c>
      <c r="J439" s="15" t="s">
        <v>83</v>
      </c>
      <c r="K439" s="15" t="s">
        <v>84</v>
      </c>
      <c r="L439" s="15" t="s">
        <v>857</v>
      </c>
      <c r="M439" s="27">
        <v>43830</v>
      </c>
      <c r="N439" s="27">
        <v>43951</v>
      </c>
      <c r="O439" s="51">
        <v>2020</v>
      </c>
      <c r="P439" s="27">
        <v>43830</v>
      </c>
      <c r="Q439" s="15">
        <v>2200000</v>
      </c>
      <c r="R439" s="15">
        <v>1400000</v>
      </c>
      <c r="S439" s="15" t="s">
        <v>204</v>
      </c>
      <c r="T439" s="15" t="s">
        <v>204</v>
      </c>
      <c r="U439" s="15">
        <v>2020</v>
      </c>
      <c r="V439" s="15">
        <v>463</v>
      </c>
      <c r="W439" s="15" t="s">
        <v>769</v>
      </c>
      <c r="X439" s="24">
        <v>406</v>
      </c>
      <c r="Y439" s="24">
        <v>61</v>
      </c>
      <c r="Z439" s="24">
        <v>66</v>
      </c>
      <c r="AA439" s="24">
        <v>60</v>
      </c>
      <c r="AB439" s="24">
        <v>146</v>
      </c>
      <c r="AC439" s="24">
        <v>146</v>
      </c>
    </row>
    <row r="440" spans="1:29" x14ac:dyDescent="0.25">
      <c r="A440" s="15" t="s">
        <v>755</v>
      </c>
      <c r="B440" s="15" t="s">
        <v>755</v>
      </c>
      <c r="C440" s="15" t="s">
        <v>483</v>
      </c>
      <c r="D440" s="15" t="s">
        <v>222</v>
      </c>
      <c r="E440" s="15" t="s">
        <v>194</v>
      </c>
      <c r="F440" s="15" t="s">
        <v>215</v>
      </c>
      <c r="G440" s="15" t="s">
        <v>390</v>
      </c>
      <c r="H440" s="15" t="s">
        <v>115</v>
      </c>
      <c r="I440" s="15" t="s">
        <v>216</v>
      </c>
      <c r="J440" s="15" t="s">
        <v>83</v>
      </c>
      <c r="K440" s="15" t="s">
        <v>84</v>
      </c>
      <c r="L440" s="15" t="s">
        <v>858</v>
      </c>
      <c r="M440" s="27">
        <v>43830</v>
      </c>
      <c r="N440" s="27">
        <v>43951</v>
      </c>
      <c r="O440" s="51">
        <v>2020</v>
      </c>
      <c r="P440" s="27">
        <v>43830</v>
      </c>
      <c r="Q440" s="15">
        <v>2200000</v>
      </c>
      <c r="R440" s="15">
        <v>1400000</v>
      </c>
      <c r="S440" s="15" t="s">
        <v>204</v>
      </c>
      <c r="T440" s="15" t="s">
        <v>204</v>
      </c>
      <c r="U440" s="15">
        <v>2020</v>
      </c>
      <c r="V440" s="15">
        <v>463</v>
      </c>
      <c r="W440" s="15" t="s">
        <v>769</v>
      </c>
      <c r="X440" s="24">
        <v>405</v>
      </c>
      <c r="Y440" s="24">
        <v>60</v>
      </c>
      <c r="Z440" s="24">
        <v>66</v>
      </c>
      <c r="AA440" s="24">
        <v>59</v>
      </c>
      <c r="AB440" s="24">
        <v>146</v>
      </c>
      <c r="AC440" s="24">
        <v>146</v>
      </c>
    </row>
    <row r="441" spans="1:29" x14ac:dyDescent="0.25">
      <c r="A441" s="15" t="s">
        <v>755</v>
      </c>
      <c r="B441" s="15" t="s">
        <v>755</v>
      </c>
      <c r="C441" s="15" t="s">
        <v>483</v>
      </c>
      <c r="D441" s="15" t="s">
        <v>222</v>
      </c>
      <c r="E441" s="15" t="s">
        <v>194</v>
      </c>
      <c r="F441" s="15" t="s">
        <v>215</v>
      </c>
      <c r="G441" s="15" t="s">
        <v>390</v>
      </c>
      <c r="H441" s="15" t="s">
        <v>115</v>
      </c>
      <c r="I441" s="15" t="s">
        <v>216</v>
      </c>
      <c r="J441" s="15" t="s">
        <v>83</v>
      </c>
      <c r="K441" s="15" t="s">
        <v>84</v>
      </c>
      <c r="L441" s="15" t="s">
        <v>860</v>
      </c>
      <c r="M441" s="27">
        <v>43830</v>
      </c>
      <c r="N441" s="27">
        <v>43951</v>
      </c>
      <c r="O441" s="51">
        <v>2020</v>
      </c>
      <c r="P441" s="27">
        <v>43830</v>
      </c>
      <c r="Q441" s="15">
        <v>2200000</v>
      </c>
      <c r="R441" s="15">
        <v>1400000</v>
      </c>
      <c r="S441" s="15" t="s">
        <v>204</v>
      </c>
      <c r="T441" s="15" t="s">
        <v>204</v>
      </c>
      <c r="U441" s="15">
        <v>2020</v>
      </c>
      <c r="V441" s="15">
        <v>463</v>
      </c>
      <c r="W441" s="15" t="s">
        <v>769</v>
      </c>
      <c r="X441" s="24">
        <v>427</v>
      </c>
      <c r="Y441" s="24">
        <v>66</v>
      </c>
      <c r="Z441" s="24">
        <v>69</v>
      </c>
      <c r="AA441" s="24">
        <v>64</v>
      </c>
      <c r="AB441" s="24">
        <v>153</v>
      </c>
      <c r="AC441" s="24">
        <v>153</v>
      </c>
    </row>
    <row r="442" spans="1:29" x14ac:dyDescent="0.25">
      <c r="A442" s="15" t="s">
        <v>755</v>
      </c>
      <c r="B442" s="15" t="s">
        <v>755</v>
      </c>
      <c r="C442" s="15" t="s">
        <v>483</v>
      </c>
      <c r="D442" s="15" t="s">
        <v>222</v>
      </c>
      <c r="E442" s="15" t="s">
        <v>194</v>
      </c>
      <c r="F442" s="15" t="s">
        <v>215</v>
      </c>
      <c r="G442" s="15" t="s">
        <v>390</v>
      </c>
      <c r="H442" s="15" t="s">
        <v>115</v>
      </c>
      <c r="I442" s="15" t="s">
        <v>216</v>
      </c>
      <c r="J442" s="15" t="s">
        <v>83</v>
      </c>
      <c r="K442" s="15" t="s">
        <v>84</v>
      </c>
      <c r="L442" s="15" t="s">
        <v>861</v>
      </c>
      <c r="M442" s="27">
        <v>43830</v>
      </c>
      <c r="N442" s="27">
        <v>43951</v>
      </c>
      <c r="O442" s="51">
        <v>2020</v>
      </c>
      <c r="P442" s="27">
        <v>43830</v>
      </c>
      <c r="Q442" s="15">
        <v>2200000</v>
      </c>
      <c r="R442" s="15">
        <v>1400000</v>
      </c>
      <c r="S442" s="15" t="s">
        <v>204</v>
      </c>
      <c r="T442" s="15" t="s">
        <v>204</v>
      </c>
      <c r="U442" s="15">
        <v>2020</v>
      </c>
      <c r="V442" s="15">
        <v>463</v>
      </c>
      <c r="W442" s="15" t="s">
        <v>769</v>
      </c>
      <c r="X442" s="24">
        <v>460</v>
      </c>
      <c r="Y442" s="24">
        <v>66</v>
      </c>
      <c r="Z442" s="24">
        <v>76</v>
      </c>
      <c r="AA442" s="24">
        <v>67</v>
      </c>
      <c r="AB442" s="24">
        <v>165</v>
      </c>
      <c r="AC442" s="24">
        <v>165</v>
      </c>
    </row>
    <row r="443" spans="1:29" x14ac:dyDescent="0.25">
      <c r="A443" s="15" t="s">
        <v>755</v>
      </c>
      <c r="B443" s="15" t="s">
        <v>755</v>
      </c>
      <c r="C443" s="15" t="s">
        <v>483</v>
      </c>
      <c r="D443" s="15" t="s">
        <v>222</v>
      </c>
      <c r="E443" s="15" t="s">
        <v>194</v>
      </c>
      <c r="F443" s="15" t="s">
        <v>215</v>
      </c>
      <c r="G443" s="15" t="s">
        <v>390</v>
      </c>
      <c r="H443" s="15" t="s">
        <v>115</v>
      </c>
      <c r="I443" s="15" t="s">
        <v>216</v>
      </c>
      <c r="J443" s="15" t="s">
        <v>83</v>
      </c>
      <c r="K443" s="15" t="s">
        <v>84</v>
      </c>
      <c r="L443" s="15" t="s">
        <v>964</v>
      </c>
      <c r="M443" s="27">
        <v>43830</v>
      </c>
      <c r="N443" s="27">
        <v>43951</v>
      </c>
      <c r="O443" s="51">
        <v>2020</v>
      </c>
      <c r="P443" s="27">
        <v>43830</v>
      </c>
      <c r="Q443" s="15">
        <v>2200000</v>
      </c>
      <c r="R443" s="15">
        <v>1400000</v>
      </c>
      <c r="S443" s="15" t="s">
        <v>204</v>
      </c>
      <c r="T443" s="15" t="s">
        <v>204</v>
      </c>
      <c r="U443" s="15">
        <v>2020</v>
      </c>
      <c r="V443" s="15">
        <v>463</v>
      </c>
      <c r="W443" s="15" t="s">
        <v>769</v>
      </c>
      <c r="X443" s="24">
        <v>850</v>
      </c>
      <c r="Y443" s="24">
        <v>125</v>
      </c>
      <c r="Z443" s="24">
        <v>138</v>
      </c>
      <c r="AA443" s="24">
        <v>127</v>
      </c>
      <c r="AB443" s="24">
        <v>305</v>
      </c>
      <c r="AC443" s="24">
        <v>305</v>
      </c>
    </row>
    <row r="444" spans="1:29" x14ac:dyDescent="0.25">
      <c r="A444" s="15" t="s">
        <v>755</v>
      </c>
      <c r="B444" s="15" t="s">
        <v>755</v>
      </c>
      <c r="C444" s="15" t="s">
        <v>483</v>
      </c>
      <c r="D444" s="15" t="s">
        <v>222</v>
      </c>
      <c r="E444" s="15" t="s">
        <v>194</v>
      </c>
      <c r="F444" s="15" t="s">
        <v>215</v>
      </c>
      <c r="G444" s="15" t="s">
        <v>390</v>
      </c>
      <c r="H444" s="15" t="s">
        <v>179</v>
      </c>
      <c r="I444" s="15" t="s">
        <v>216</v>
      </c>
      <c r="J444" s="15" t="s">
        <v>83</v>
      </c>
      <c r="K444" s="15" t="s">
        <v>84</v>
      </c>
      <c r="L444" s="15" t="s">
        <v>950</v>
      </c>
      <c r="M444" s="27">
        <v>43830</v>
      </c>
      <c r="N444" s="27">
        <v>43951</v>
      </c>
      <c r="O444" s="51">
        <v>2020</v>
      </c>
      <c r="P444" s="27">
        <v>43830</v>
      </c>
      <c r="Q444" s="15">
        <v>2200000</v>
      </c>
      <c r="R444" s="15">
        <v>1400000</v>
      </c>
      <c r="S444" s="15" t="s">
        <v>678</v>
      </c>
      <c r="T444" s="15" t="s">
        <v>678</v>
      </c>
      <c r="U444" s="15">
        <v>2020</v>
      </c>
      <c r="V444" s="15">
        <v>463</v>
      </c>
      <c r="W444" s="15" t="s">
        <v>769</v>
      </c>
      <c r="X444" s="24">
        <v>807</v>
      </c>
      <c r="Y444" s="24">
        <v>115</v>
      </c>
      <c r="Z444" s="24">
        <v>131</v>
      </c>
      <c r="AA444" s="24">
        <v>120</v>
      </c>
      <c r="AB444" s="24">
        <v>290</v>
      </c>
      <c r="AC444" s="24">
        <v>290</v>
      </c>
    </row>
    <row r="445" spans="1:29" x14ac:dyDescent="0.25">
      <c r="A445" s="15" t="s">
        <v>755</v>
      </c>
      <c r="B445" s="15" t="s">
        <v>755</v>
      </c>
      <c r="C445" s="15" t="s">
        <v>483</v>
      </c>
      <c r="D445" s="15" t="s">
        <v>222</v>
      </c>
      <c r="E445" s="15" t="s">
        <v>194</v>
      </c>
      <c r="F445" s="15" t="s">
        <v>215</v>
      </c>
      <c r="G445" s="15" t="s">
        <v>390</v>
      </c>
      <c r="H445" s="15" t="s">
        <v>179</v>
      </c>
      <c r="I445" s="15" t="s">
        <v>216</v>
      </c>
      <c r="J445" s="15" t="s">
        <v>83</v>
      </c>
      <c r="K445" s="15" t="s">
        <v>84</v>
      </c>
      <c r="L445" s="15" t="s">
        <v>953</v>
      </c>
      <c r="M445" s="27">
        <v>43830</v>
      </c>
      <c r="N445" s="27">
        <v>43951</v>
      </c>
      <c r="O445" s="51">
        <v>2020</v>
      </c>
      <c r="P445" s="27">
        <v>43830</v>
      </c>
      <c r="Q445" s="15">
        <v>2200000</v>
      </c>
      <c r="R445" s="15">
        <v>1400000</v>
      </c>
      <c r="S445" s="15" t="s">
        <v>678</v>
      </c>
      <c r="T445" s="15" t="s">
        <v>678</v>
      </c>
      <c r="U445" s="15">
        <v>2020</v>
      </c>
      <c r="V445" s="15">
        <v>463</v>
      </c>
      <c r="W445" s="15" t="s">
        <v>769</v>
      </c>
      <c r="X445" s="24">
        <v>1011</v>
      </c>
      <c r="Y445" s="24">
        <v>156</v>
      </c>
      <c r="Z445" s="24">
        <v>165</v>
      </c>
      <c r="AA445" s="24">
        <v>149</v>
      </c>
      <c r="AB445" s="24">
        <v>363</v>
      </c>
      <c r="AC445" s="24">
        <v>363</v>
      </c>
    </row>
    <row r="446" spans="1:29" x14ac:dyDescent="0.25">
      <c r="A446" s="15" t="s">
        <v>755</v>
      </c>
      <c r="B446" s="15" t="s">
        <v>755</v>
      </c>
      <c r="C446" s="15" t="s">
        <v>483</v>
      </c>
      <c r="D446" s="15" t="s">
        <v>222</v>
      </c>
      <c r="E446" s="15" t="s">
        <v>194</v>
      </c>
      <c r="F446" s="15" t="s">
        <v>215</v>
      </c>
      <c r="G446" s="15" t="s">
        <v>390</v>
      </c>
      <c r="H446" s="15" t="s">
        <v>179</v>
      </c>
      <c r="I446" s="15" t="s">
        <v>216</v>
      </c>
      <c r="J446" s="15" t="s">
        <v>83</v>
      </c>
      <c r="K446" s="15" t="s">
        <v>84</v>
      </c>
      <c r="L446" s="15" t="s">
        <v>954</v>
      </c>
      <c r="M446" s="27">
        <v>43830</v>
      </c>
      <c r="N446" s="27">
        <v>43951</v>
      </c>
      <c r="O446" s="51">
        <v>2020</v>
      </c>
      <c r="P446" s="27">
        <v>43830</v>
      </c>
      <c r="Q446" s="15">
        <v>2200000</v>
      </c>
      <c r="R446" s="15">
        <v>1400000</v>
      </c>
      <c r="S446" s="15" t="s">
        <v>678</v>
      </c>
      <c r="T446" s="15" t="s">
        <v>678</v>
      </c>
      <c r="U446" s="15">
        <v>2020</v>
      </c>
      <c r="V446" s="15">
        <v>463</v>
      </c>
      <c r="W446" s="15" t="s">
        <v>769</v>
      </c>
      <c r="X446" s="24">
        <v>1380</v>
      </c>
      <c r="Y446" s="24">
        <v>200</v>
      </c>
      <c r="Z446" s="24">
        <v>224</v>
      </c>
      <c r="AA446" s="24">
        <v>205</v>
      </c>
      <c r="AB446" s="24">
        <v>496</v>
      </c>
      <c r="AC446" s="24">
        <v>496</v>
      </c>
    </row>
    <row r="447" spans="1:29" x14ac:dyDescent="0.25">
      <c r="A447" s="15" t="s">
        <v>755</v>
      </c>
      <c r="B447" s="15" t="s">
        <v>755</v>
      </c>
      <c r="C447" s="15" t="s">
        <v>483</v>
      </c>
      <c r="D447" s="15" t="s">
        <v>222</v>
      </c>
      <c r="E447" s="15" t="s">
        <v>194</v>
      </c>
      <c r="F447" s="15" t="s">
        <v>215</v>
      </c>
      <c r="G447" s="15" t="s">
        <v>390</v>
      </c>
      <c r="H447" s="15" t="s">
        <v>179</v>
      </c>
      <c r="I447" s="15" t="s">
        <v>216</v>
      </c>
      <c r="J447" s="15" t="s">
        <v>83</v>
      </c>
      <c r="K447" s="15" t="s">
        <v>84</v>
      </c>
      <c r="L447" s="15" t="s">
        <v>956</v>
      </c>
      <c r="M447" s="27">
        <v>43830</v>
      </c>
      <c r="N447" s="27">
        <v>43951</v>
      </c>
      <c r="O447" s="51">
        <v>2020</v>
      </c>
      <c r="P447" s="27">
        <v>43830</v>
      </c>
      <c r="Q447" s="15">
        <v>2200000</v>
      </c>
      <c r="R447" s="15">
        <v>1400000</v>
      </c>
      <c r="S447" s="15" t="s">
        <v>678</v>
      </c>
      <c r="T447" s="15" t="s">
        <v>678</v>
      </c>
      <c r="U447" s="15">
        <v>2020</v>
      </c>
      <c r="V447" s="15">
        <v>463</v>
      </c>
      <c r="W447" s="15" t="s">
        <v>769</v>
      </c>
      <c r="X447" s="24">
        <v>705</v>
      </c>
      <c r="Y447" s="24">
        <v>109</v>
      </c>
      <c r="Z447" s="24">
        <v>114</v>
      </c>
      <c r="AA447" s="24">
        <v>105</v>
      </c>
      <c r="AB447" s="24">
        <v>253</v>
      </c>
      <c r="AC447" s="24">
        <v>253</v>
      </c>
    </row>
    <row r="448" spans="1:29" x14ac:dyDescent="0.25">
      <c r="A448" s="15" t="s">
        <v>755</v>
      </c>
      <c r="B448" s="15" t="s">
        <v>755</v>
      </c>
      <c r="C448" s="15" t="s">
        <v>483</v>
      </c>
      <c r="D448" s="15" t="s">
        <v>222</v>
      </c>
      <c r="E448" s="15" t="s">
        <v>194</v>
      </c>
      <c r="F448" s="15" t="s">
        <v>215</v>
      </c>
      <c r="G448" s="15" t="s">
        <v>390</v>
      </c>
      <c r="H448" s="15" t="s">
        <v>179</v>
      </c>
      <c r="I448" s="15" t="s">
        <v>216</v>
      </c>
      <c r="J448" s="15" t="s">
        <v>83</v>
      </c>
      <c r="K448" s="15" t="s">
        <v>84</v>
      </c>
      <c r="L448" s="15" t="s">
        <v>958</v>
      </c>
      <c r="M448" s="27">
        <v>43830</v>
      </c>
      <c r="N448" s="27">
        <v>43951</v>
      </c>
      <c r="O448" s="51">
        <v>2020</v>
      </c>
      <c r="P448" s="27">
        <v>43830</v>
      </c>
      <c r="Q448" s="15">
        <v>2200000</v>
      </c>
      <c r="R448" s="15">
        <v>1400000</v>
      </c>
      <c r="S448" s="15" t="s">
        <v>678</v>
      </c>
      <c r="T448" s="15" t="s">
        <v>678</v>
      </c>
      <c r="U448" s="15">
        <v>2020</v>
      </c>
      <c r="V448" s="15">
        <v>463</v>
      </c>
      <c r="W448" s="15" t="s">
        <v>769</v>
      </c>
      <c r="X448" s="24">
        <v>690</v>
      </c>
      <c r="Y448" s="24">
        <v>100</v>
      </c>
      <c r="Z448" s="24">
        <v>112</v>
      </c>
      <c r="AA448" s="24">
        <v>102</v>
      </c>
      <c r="AB448" s="24">
        <v>248</v>
      </c>
      <c r="AC448" s="24">
        <v>248</v>
      </c>
    </row>
    <row r="449" spans="1:29" x14ac:dyDescent="0.25">
      <c r="A449" s="15" t="s">
        <v>755</v>
      </c>
      <c r="B449" s="15" t="s">
        <v>755</v>
      </c>
      <c r="C449" s="15" t="s">
        <v>483</v>
      </c>
      <c r="D449" s="15" t="s">
        <v>222</v>
      </c>
      <c r="E449" s="15" t="s">
        <v>194</v>
      </c>
      <c r="F449" s="15" t="s">
        <v>215</v>
      </c>
      <c r="G449" s="15" t="s">
        <v>390</v>
      </c>
      <c r="H449" s="15" t="s">
        <v>179</v>
      </c>
      <c r="I449" s="15" t="s">
        <v>216</v>
      </c>
      <c r="J449" s="15" t="s">
        <v>83</v>
      </c>
      <c r="K449" s="15" t="s">
        <v>84</v>
      </c>
      <c r="L449" s="15" t="s">
        <v>959</v>
      </c>
      <c r="M449" s="27">
        <v>43830</v>
      </c>
      <c r="N449" s="27">
        <v>43951</v>
      </c>
      <c r="O449" s="51">
        <v>2020</v>
      </c>
      <c r="P449" s="27">
        <v>43830</v>
      </c>
      <c r="Q449" s="15">
        <v>2200000</v>
      </c>
      <c r="R449" s="15">
        <v>1400000</v>
      </c>
      <c r="S449" s="15" t="s">
        <v>678</v>
      </c>
      <c r="T449" s="15" t="s">
        <v>678</v>
      </c>
      <c r="U449" s="15">
        <v>2020</v>
      </c>
      <c r="V449" s="15">
        <v>463</v>
      </c>
      <c r="W449" s="15" t="s">
        <v>769</v>
      </c>
      <c r="X449" s="24">
        <v>1356</v>
      </c>
      <c r="Y449" s="24">
        <v>195</v>
      </c>
      <c r="Z449" s="24">
        <v>220</v>
      </c>
      <c r="AA449" s="24">
        <v>202</v>
      </c>
      <c r="AB449" s="24">
        <v>487</v>
      </c>
      <c r="AC449" s="24">
        <v>487</v>
      </c>
    </row>
    <row r="450" spans="1:29" x14ac:dyDescent="0.25">
      <c r="A450" s="15" t="s">
        <v>755</v>
      </c>
      <c r="B450" s="15" t="s">
        <v>755</v>
      </c>
      <c r="C450" s="15" t="s">
        <v>483</v>
      </c>
      <c r="D450" s="15" t="s">
        <v>222</v>
      </c>
      <c r="E450" s="15" t="s">
        <v>194</v>
      </c>
      <c r="F450" s="15" t="s">
        <v>283</v>
      </c>
      <c r="G450" s="15" t="s">
        <v>390</v>
      </c>
      <c r="H450" s="15" t="s">
        <v>115</v>
      </c>
      <c r="I450" s="15" t="s">
        <v>216</v>
      </c>
      <c r="J450" s="15" t="s">
        <v>83</v>
      </c>
      <c r="K450" s="15" t="s">
        <v>84</v>
      </c>
      <c r="L450" s="15" t="s">
        <v>961</v>
      </c>
      <c r="M450" s="27">
        <v>44012</v>
      </c>
      <c r="N450" s="27">
        <v>44347</v>
      </c>
      <c r="O450" s="51">
        <v>2021</v>
      </c>
      <c r="P450" s="27">
        <v>43830</v>
      </c>
      <c r="Q450" s="15">
        <v>2200000</v>
      </c>
      <c r="R450" s="15">
        <v>1400000</v>
      </c>
      <c r="S450" s="15" t="s">
        <v>678</v>
      </c>
      <c r="T450" s="15" t="s">
        <v>678</v>
      </c>
      <c r="U450" s="15">
        <v>2020</v>
      </c>
      <c r="V450" s="15">
        <v>463</v>
      </c>
      <c r="W450" s="15" t="s">
        <v>769</v>
      </c>
      <c r="X450" s="24">
        <v>6600</v>
      </c>
      <c r="Y450" s="24">
        <v>1100</v>
      </c>
      <c r="Z450" s="24">
        <v>1900</v>
      </c>
      <c r="AA450" s="24">
        <v>2300</v>
      </c>
      <c r="AB450" s="24">
        <v>1150</v>
      </c>
      <c r="AC450" s="24">
        <v>1150</v>
      </c>
    </row>
    <row r="451" spans="1:29" x14ac:dyDescent="0.25">
      <c r="M451"/>
      <c r="N451"/>
    </row>
    <row r="452" spans="1:29" x14ac:dyDescent="0.25">
      <c r="M452"/>
      <c r="N452"/>
    </row>
    <row r="453" spans="1:29" x14ac:dyDescent="0.25">
      <c r="M453"/>
      <c r="N453"/>
    </row>
    <row r="454" spans="1:29" x14ac:dyDescent="0.25">
      <c r="M454"/>
      <c r="N454"/>
    </row>
    <row r="455" spans="1:29" x14ac:dyDescent="0.25">
      <c r="M455"/>
      <c r="N455"/>
    </row>
    <row r="456" spans="1:29" x14ac:dyDescent="0.25">
      <c r="M456"/>
      <c r="N456"/>
    </row>
    <row r="457" spans="1:29" x14ac:dyDescent="0.25">
      <c r="M457"/>
      <c r="N457"/>
    </row>
    <row r="458" spans="1:29" x14ac:dyDescent="0.25">
      <c r="M458"/>
      <c r="N458"/>
    </row>
    <row r="459" spans="1:29" x14ac:dyDescent="0.25">
      <c r="M459"/>
      <c r="N459"/>
    </row>
    <row r="460" spans="1:29" x14ac:dyDescent="0.25">
      <c r="M460"/>
      <c r="N460"/>
    </row>
    <row r="461" spans="1:29" x14ac:dyDescent="0.25">
      <c r="M461"/>
      <c r="N461"/>
    </row>
    <row r="462" spans="1:29" x14ac:dyDescent="0.25">
      <c r="M462"/>
      <c r="N462"/>
    </row>
    <row r="463" spans="1:29" x14ac:dyDescent="0.25">
      <c r="M463"/>
      <c r="N463"/>
    </row>
    <row r="464" spans="1:29" x14ac:dyDescent="0.25">
      <c r="M464"/>
      <c r="N464"/>
    </row>
    <row r="465" spans="13:14" x14ac:dyDescent="0.25">
      <c r="M465"/>
      <c r="N465"/>
    </row>
    <row r="466" spans="13:14" x14ac:dyDescent="0.25">
      <c r="M466"/>
      <c r="N466"/>
    </row>
    <row r="467" spans="13:14" x14ac:dyDescent="0.25">
      <c r="M467"/>
      <c r="N467"/>
    </row>
    <row r="468" spans="13:14" x14ac:dyDescent="0.25">
      <c r="M468"/>
      <c r="N468"/>
    </row>
    <row r="469" spans="13:14" x14ac:dyDescent="0.25">
      <c r="M469"/>
      <c r="N469"/>
    </row>
    <row r="470" spans="13:14" x14ac:dyDescent="0.25">
      <c r="M470"/>
      <c r="N470"/>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W14" sqref="W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81</v>
      </c>
      <c r="H1" s="53" t="s">
        <v>378</v>
      </c>
      <c r="L1" s="53" t="s">
        <v>82</v>
      </c>
      <c r="M1" s="53" t="s">
        <v>379</v>
      </c>
      <c r="N1" s="53" t="s">
        <v>378</v>
      </c>
      <c r="R1" s="53" t="s">
        <v>456</v>
      </c>
      <c r="S1" s="53" t="s">
        <v>457</v>
      </c>
      <c r="V1" s="53" t="s">
        <v>458</v>
      </c>
      <c r="W1" s="53" t="s">
        <v>459</v>
      </c>
      <c r="AA1" s="53" t="s">
        <v>767</v>
      </c>
      <c r="AB1" s="53" t="s">
        <v>771</v>
      </c>
    </row>
    <row r="2" spans="7:28" x14ac:dyDescent="0.25">
      <c r="G2" s="54" t="s">
        <v>135</v>
      </c>
      <c r="H2" s="54" t="s">
        <v>135</v>
      </c>
      <c r="L2" s="54" t="s">
        <v>108</v>
      </c>
      <c r="M2" s="54" t="s">
        <v>108</v>
      </c>
      <c r="N2" s="54" t="s">
        <v>150</v>
      </c>
      <c r="R2" s="53" t="s">
        <v>197</v>
      </c>
      <c r="S2" s="53" t="s">
        <v>197</v>
      </c>
      <c r="V2" s="53" t="s">
        <v>191</v>
      </c>
      <c r="W2" s="53" t="s">
        <v>393</v>
      </c>
      <c r="AA2" s="53" t="s">
        <v>485</v>
      </c>
      <c r="AB2" s="53" t="s">
        <v>768</v>
      </c>
    </row>
    <row r="3" spans="7:28" x14ac:dyDescent="0.25">
      <c r="G3" s="54" t="s">
        <v>144</v>
      </c>
      <c r="H3" s="54" t="s">
        <v>144</v>
      </c>
      <c r="L3" s="54" t="s">
        <v>86</v>
      </c>
      <c r="M3" s="54" t="s">
        <v>86</v>
      </c>
      <c r="N3" s="54" t="s">
        <v>85</v>
      </c>
      <c r="R3" s="53" t="s">
        <v>194</v>
      </c>
      <c r="S3" s="53" t="s">
        <v>194</v>
      </c>
      <c r="V3" s="53" t="s">
        <v>189</v>
      </c>
      <c r="W3" s="53" t="s">
        <v>390</v>
      </c>
      <c r="AA3" s="53" t="s">
        <v>919</v>
      </c>
      <c r="AB3" s="53" t="s">
        <v>768</v>
      </c>
    </row>
    <row r="4" spans="7:28" x14ac:dyDescent="0.25">
      <c r="G4" s="54" t="s">
        <v>52</v>
      </c>
      <c r="H4" s="54" t="s">
        <v>52</v>
      </c>
      <c r="L4" s="54" t="s">
        <v>361</v>
      </c>
      <c r="M4" s="54" t="s">
        <v>86</v>
      </c>
      <c r="N4" s="54" t="s">
        <v>85</v>
      </c>
      <c r="R4" s="53" t="s">
        <v>199</v>
      </c>
      <c r="S4" s="53" t="s">
        <v>386</v>
      </c>
      <c r="V4" s="53" t="s">
        <v>190</v>
      </c>
      <c r="W4" s="53" t="s">
        <v>391</v>
      </c>
      <c r="AA4" s="53" t="s">
        <v>483</v>
      </c>
      <c r="AB4" s="53" t="s">
        <v>769</v>
      </c>
    </row>
    <row r="5" spans="7:28" x14ac:dyDescent="0.25">
      <c r="G5" s="54" t="s">
        <v>123</v>
      </c>
      <c r="H5" s="54" t="s">
        <v>123</v>
      </c>
      <c r="L5" s="54" t="s">
        <v>103</v>
      </c>
      <c r="M5" s="54" t="s">
        <v>103</v>
      </c>
      <c r="N5" s="54" t="s">
        <v>59</v>
      </c>
      <c r="R5" s="53" t="s">
        <v>196</v>
      </c>
      <c r="S5" s="53" t="s">
        <v>387</v>
      </c>
      <c r="V5" s="53" t="s">
        <v>192</v>
      </c>
      <c r="W5" s="53" t="s">
        <v>392</v>
      </c>
      <c r="AA5" s="53" t="s">
        <v>487</v>
      </c>
      <c r="AB5" s="53" t="s">
        <v>768</v>
      </c>
    </row>
    <row r="6" spans="7:28" x14ac:dyDescent="0.25">
      <c r="G6" s="54" t="s">
        <v>83</v>
      </c>
      <c r="H6" s="54" t="s">
        <v>83</v>
      </c>
      <c r="L6" s="54" t="s">
        <v>58</v>
      </c>
      <c r="M6" s="54" t="s">
        <v>58</v>
      </c>
      <c r="N6" s="54" t="s">
        <v>57</v>
      </c>
      <c r="R6" s="53" t="s">
        <v>195</v>
      </c>
      <c r="S6" s="53" t="s">
        <v>195</v>
      </c>
      <c r="V6" s="53" t="s">
        <v>193</v>
      </c>
      <c r="W6" s="53" t="s">
        <v>394</v>
      </c>
      <c r="AA6" s="53" t="s">
        <v>484</v>
      </c>
      <c r="AB6" s="53" t="s">
        <v>768</v>
      </c>
    </row>
    <row r="7" spans="7:28" x14ac:dyDescent="0.25">
      <c r="G7" s="54" t="s">
        <v>124</v>
      </c>
      <c r="H7" s="54" t="s">
        <v>124</v>
      </c>
      <c r="L7" s="54" t="s">
        <v>80</v>
      </c>
      <c r="M7" s="54" t="s">
        <v>80</v>
      </c>
      <c r="N7" s="54" t="s">
        <v>59</v>
      </c>
      <c r="R7" s="53" t="s">
        <v>277</v>
      </c>
      <c r="S7" s="53" t="s">
        <v>195</v>
      </c>
      <c r="V7" s="53" t="s">
        <v>424</v>
      </c>
      <c r="W7" s="53" t="s">
        <v>424</v>
      </c>
      <c r="AA7" s="53" t="s">
        <v>486</v>
      </c>
      <c r="AB7" s="53" t="s">
        <v>769</v>
      </c>
    </row>
    <row r="8" spans="7:28" x14ac:dyDescent="0.25">
      <c r="G8" s="54" t="s">
        <v>57</v>
      </c>
      <c r="H8" s="54" t="s">
        <v>57</v>
      </c>
      <c r="L8" s="54" t="s">
        <v>84</v>
      </c>
      <c r="M8" s="54" t="s">
        <v>84</v>
      </c>
      <c r="N8" s="54" t="s">
        <v>83</v>
      </c>
      <c r="R8" s="53" t="s">
        <v>200</v>
      </c>
      <c r="S8" s="53" t="s">
        <v>200</v>
      </c>
      <c r="V8" s="53" t="s">
        <v>1015</v>
      </c>
      <c r="W8" s="53" t="s">
        <v>1015</v>
      </c>
      <c r="AA8" s="53" t="s">
        <v>489</v>
      </c>
      <c r="AB8" s="53" t="s">
        <v>769</v>
      </c>
    </row>
    <row r="9" spans="7:28" x14ac:dyDescent="0.25">
      <c r="G9" s="54" t="s">
        <v>89</v>
      </c>
      <c r="H9" s="54" t="s">
        <v>89</v>
      </c>
      <c r="L9" s="54" t="s">
        <v>33</v>
      </c>
      <c r="M9" s="54" t="s">
        <v>33</v>
      </c>
      <c r="N9" s="54" t="s">
        <v>135</v>
      </c>
      <c r="R9" s="53" t="s">
        <v>335</v>
      </c>
      <c r="S9" s="53" t="s">
        <v>386</v>
      </c>
      <c r="AA9" s="53" t="s">
        <v>488</v>
      </c>
      <c r="AB9" s="53" t="s">
        <v>768</v>
      </c>
    </row>
    <row r="10" spans="7:28" x14ac:dyDescent="0.25">
      <c r="G10" s="54" t="s">
        <v>358</v>
      </c>
      <c r="H10" s="54" t="s">
        <v>89</v>
      </c>
      <c r="L10" s="54" t="s">
        <v>119</v>
      </c>
      <c r="M10" s="54" t="s">
        <v>119</v>
      </c>
      <c r="N10" s="54" t="s">
        <v>150</v>
      </c>
      <c r="R10" s="53" t="s">
        <v>447</v>
      </c>
      <c r="S10" s="53" t="s">
        <v>447</v>
      </c>
      <c r="AA10"/>
    </row>
    <row r="11" spans="7:28" x14ac:dyDescent="0.25">
      <c r="G11" s="54" t="s">
        <v>359</v>
      </c>
      <c r="H11" s="54" t="s">
        <v>59</v>
      </c>
      <c r="L11" s="54" t="s">
        <v>90</v>
      </c>
      <c r="M11" s="54" t="s">
        <v>362</v>
      </c>
      <c r="N11" s="54" t="s">
        <v>123</v>
      </c>
      <c r="AA11"/>
    </row>
    <row r="12" spans="7:28" x14ac:dyDescent="0.25">
      <c r="G12" s="54" t="s">
        <v>59</v>
      </c>
      <c r="H12" s="54" t="s">
        <v>59</v>
      </c>
      <c r="L12" s="54" t="s">
        <v>362</v>
      </c>
      <c r="M12" s="54" t="s">
        <v>362</v>
      </c>
      <c r="N12" s="54" t="s">
        <v>123</v>
      </c>
      <c r="AA12"/>
    </row>
    <row r="13" spans="7:28" x14ac:dyDescent="0.25">
      <c r="G13" s="54" t="s">
        <v>85</v>
      </c>
      <c r="H13" s="54" t="s">
        <v>85</v>
      </c>
      <c r="L13" s="54" t="s">
        <v>70</v>
      </c>
      <c r="M13" s="54" t="s">
        <v>70</v>
      </c>
      <c r="N13" s="54" t="s">
        <v>85</v>
      </c>
      <c r="AA13"/>
    </row>
    <row r="14" spans="7:28" x14ac:dyDescent="0.25">
      <c r="G14" s="54" t="s">
        <v>55</v>
      </c>
      <c r="H14" s="54" t="s">
        <v>55</v>
      </c>
      <c r="L14" s="54" t="s">
        <v>363</v>
      </c>
      <c r="M14" s="54" t="s">
        <v>58</v>
      </c>
      <c r="N14" s="54" t="s">
        <v>57</v>
      </c>
      <c r="AA14"/>
    </row>
    <row r="15" spans="7:28" x14ac:dyDescent="0.25">
      <c r="G15" s="54" t="s">
        <v>150</v>
      </c>
      <c r="H15" s="54" t="s">
        <v>150</v>
      </c>
      <c r="L15" s="54" t="s">
        <v>67</v>
      </c>
      <c r="M15" s="54" t="s">
        <v>67</v>
      </c>
      <c r="N15" s="54" t="s">
        <v>89</v>
      </c>
      <c r="AA15"/>
    </row>
    <row r="16" spans="7:28" x14ac:dyDescent="0.25">
      <c r="G16" s="54" t="s">
        <v>130</v>
      </c>
      <c r="H16" s="54" t="s">
        <v>52</v>
      </c>
      <c r="L16" s="54" t="s">
        <v>125</v>
      </c>
      <c r="M16" s="54" t="s">
        <v>125</v>
      </c>
      <c r="N16" s="54" t="s">
        <v>57</v>
      </c>
      <c r="AA16"/>
    </row>
    <row r="17" spans="7:27" x14ac:dyDescent="0.25">
      <c r="G17" s="54" t="s">
        <v>117</v>
      </c>
      <c r="H17" s="54" t="s">
        <v>117</v>
      </c>
      <c r="L17" s="54" t="s">
        <v>134</v>
      </c>
      <c r="M17" s="54" t="s">
        <v>134</v>
      </c>
      <c r="N17" s="54" t="s">
        <v>35</v>
      </c>
      <c r="AA17"/>
    </row>
    <row r="18" spans="7:27" x14ac:dyDescent="0.25">
      <c r="G18" s="54" t="s">
        <v>61</v>
      </c>
      <c r="H18" s="54" t="s">
        <v>61</v>
      </c>
      <c r="L18" s="54" t="s">
        <v>136</v>
      </c>
      <c r="M18" s="54" t="s">
        <v>136</v>
      </c>
      <c r="N18" s="54" t="s">
        <v>135</v>
      </c>
      <c r="AA18"/>
    </row>
    <row r="19" spans="7:27" x14ac:dyDescent="0.25">
      <c r="G19" s="54" t="s">
        <v>34</v>
      </c>
      <c r="H19" s="54" t="s">
        <v>34</v>
      </c>
      <c r="L19" s="54" t="s">
        <v>364</v>
      </c>
      <c r="M19" s="54" t="s">
        <v>133</v>
      </c>
      <c r="N19" s="54" t="s">
        <v>123</v>
      </c>
      <c r="AA19"/>
    </row>
    <row r="20" spans="7:27" x14ac:dyDescent="0.25">
      <c r="G20" s="54" t="s">
        <v>143</v>
      </c>
      <c r="H20" s="54" t="s">
        <v>143</v>
      </c>
      <c r="L20" s="54" t="s">
        <v>133</v>
      </c>
      <c r="M20" s="54" t="s">
        <v>133</v>
      </c>
      <c r="N20" s="54" t="s">
        <v>123</v>
      </c>
      <c r="AA20"/>
    </row>
    <row r="21" spans="7:27" x14ac:dyDescent="0.25">
      <c r="G21" s="54" t="s">
        <v>138</v>
      </c>
      <c r="H21" s="54" t="s">
        <v>138</v>
      </c>
      <c r="L21" s="54" t="s">
        <v>56</v>
      </c>
      <c r="M21" s="54" t="s">
        <v>56</v>
      </c>
      <c r="N21" s="54" t="s">
        <v>55</v>
      </c>
      <c r="AA21"/>
    </row>
    <row r="22" spans="7:27" x14ac:dyDescent="0.25">
      <c r="G22" s="54" t="s">
        <v>35</v>
      </c>
      <c r="H22" s="54" t="s">
        <v>35</v>
      </c>
      <c r="L22" s="54" t="s">
        <v>365</v>
      </c>
      <c r="M22" s="54" t="s">
        <v>56</v>
      </c>
      <c r="N22" s="54" t="s">
        <v>55</v>
      </c>
      <c r="AA22"/>
    </row>
    <row r="23" spans="7:27" x14ac:dyDescent="0.25">
      <c r="L23" s="54" t="s">
        <v>366</v>
      </c>
      <c r="M23" s="54" t="s">
        <v>40</v>
      </c>
      <c r="N23" s="54" t="s">
        <v>138</v>
      </c>
      <c r="AA23"/>
    </row>
    <row r="24" spans="7:27" x14ac:dyDescent="0.25">
      <c r="L24" s="54" t="s">
        <v>49</v>
      </c>
      <c r="M24" s="54" t="s">
        <v>49</v>
      </c>
      <c r="N24" s="54" t="s">
        <v>89</v>
      </c>
      <c r="AA24"/>
    </row>
    <row r="25" spans="7:27" x14ac:dyDescent="0.25">
      <c r="L25" s="54" t="s">
        <v>139</v>
      </c>
      <c r="M25" s="54" t="s">
        <v>139</v>
      </c>
      <c r="N25" s="54" t="s">
        <v>138</v>
      </c>
      <c r="AA25"/>
    </row>
    <row r="26" spans="7:27" x14ac:dyDescent="0.25">
      <c r="L26" s="54" t="s">
        <v>79</v>
      </c>
      <c r="M26" s="54" t="s">
        <v>79</v>
      </c>
      <c r="N26" s="54" t="s">
        <v>61</v>
      </c>
      <c r="AA26"/>
    </row>
    <row r="27" spans="7:27" x14ac:dyDescent="0.25">
      <c r="L27" s="54" t="s">
        <v>40</v>
      </c>
      <c r="M27" s="54" t="s">
        <v>40</v>
      </c>
      <c r="N27" s="54" t="s">
        <v>138</v>
      </c>
      <c r="AA27"/>
    </row>
    <row r="28" spans="7:27" x14ac:dyDescent="0.25">
      <c r="L28" s="54" t="s">
        <v>63</v>
      </c>
      <c r="M28" s="54" t="s">
        <v>63</v>
      </c>
      <c r="N28" s="54" t="s">
        <v>83</v>
      </c>
      <c r="AA28"/>
    </row>
    <row r="29" spans="7:27" x14ac:dyDescent="0.25">
      <c r="L29" s="54" t="s">
        <v>64</v>
      </c>
      <c r="M29" s="54" t="s">
        <v>64</v>
      </c>
      <c r="N29" s="54" t="s">
        <v>124</v>
      </c>
      <c r="AA29"/>
    </row>
    <row r="30" spans="7:27" x14ac:dyDescent="0.25">
      <c r="L30" s="54" t="s">
        <v>65</v>
      </c>
      <c r="M30" s="54" t="s">
        <v>65</v>
      </c>
      <c r="N30" s="54" t="s">
        <v>124</v>
      </c>
      <c r="AA30"/>
    </row>
    <row r="31" spans="7:27" x14ac:dyDescent="0.25">
      <c r="L31" s="54" t="s">
        <v>105</v>
      </c>
      <c r="M31" s="54" t="s">
        <v>105</v>
      </c>
      <c r="N31" s="54" t="s">
        <v>150</v>
      </c>
      <c r="AA31"/>
    </row>
    <row r="32" spans="7:27" x14ac:dyDescent="0.25">
      <c r="L32" s="54" t="s">
        <v>91</v>
      </c>
      <c r="M32" s="54" t="s">
        <v>91</v>
      </c>
      <c r="N32" s="54" t="s">
        <v>123</v>
      </c>
      <c r="AA32"/>
    </row>
    <row r="33" spans="12:27" x14ac:dyDescent="0.25">
      <c r="L33" s="54" t="s">
        <v>142</v>
      </c>
      <c r="M33" s="54" t="s">
        <v>142</v>
      </c>
      <c r="N33" s="54" t="s">
        <v>143</v>
      </c>
      <c r="AA33"/>
    </row>
    <row r="34" spans="12:27" x14ac:dyDescent="0.25">
      <c r="L34" s="54" t="s">
        <v>141</v>
      </c>
      <c r="M34" s="54" t="s">
        <v>141</v>
      </c>
      <c r="N34" s="54" t="s">
        <v>34</v>
      </c>
      <c r="AA34"/>
    </row>
    <row r="35" spans="12:27" x14ac:dyDescent="0.25">
      <c r="L35" s="54" t="s">
        <v>111</v>
      </c>
      <c r="M35" s="54" t="s">
        <v>111</v>
      </c>
      <c r="N35" s="54" t="s">
        <v>144</v>
      </c>
      <c r="AA35"/>
    </row>
    <row r="36" spans="12:27" x14ac:dyDescent="0.25">
      <c r="L36" s="54" t="s">
        <v>132</v>
      </c>
      <c r="M36" s="54" t="s">
        <v>132</v>
      </c>
      <c r="N36" s="54" t="s">
        <v>124</v>
      </c>
      <c r="AA36"/>
    </row>
    <row r="37" spans="12:27" x14ac:dyDescent="0.25">
      <c r="L37" s="54" t="s">
        <v>131</v>
      </c>
      <c r="M37" s="54" t="s">
        <v>131</v>
      </c>
      <c r="N37" s="54" t="s">
        <v>124</v>
      </c>
      <c r="AA37"/>
    </row>
    <row r="38" spans="12:27" x14ac:dyDescent="0.25">
      <c r="L38" s="54" t="s">
        <v>126</v>
      </c>
      <c r="M38" s="54" t="s">
        <v>126</v>
      </c>
      <c r="N38" s="54" t="s">
        <v>57</v>
      </c>
      <c r="AA38"/>
    </row>
    <row r="39" spans="12:27" x14ac:dyDescent="0.25">
      <c r="L39" s="54" t="s">
        <v>140</v>
      </c>
      <c r="M39" s="54" t="s">
        <v>140</v>
      </c>
      <c r="N39" s="54" t="s">
        <v>34</v>
      </c>
      <c r="AA39"/>
    </row>
    <row r="40" spans="12:27" x14ac:dyDescent="0.25">
      <c r="L40" s="54" t="s">
        <v>66</v>
      </c>
      <c r="M40" s="54" t="s">
        <v>66</v>
      </c>
      <c r="N40" s="54" t="s">
        <v>124</v>
      </c>
      <c r="AA40"/>
    </row>
    <row r="41" spans="12:27" x14ac:dyDescent="0.25">
      <c r="L41" s="54" t="s">
        <v>50</v>
      </c>
      <c r="M41" s="54" t="s">
        <v>50</v>
      </c>
      <c r="N41" s="54" t="s">
        <v>83</v>
      </c>
      <c r="AA41"/>
    </row>
    <row r="42" spans="12:27" x14ac:dyDescent="0.25">
      <c r="L42" s="54" t="s">
        <v>127</v>
      </c>
      <c r="M42" s="54" t="s">
        <v>127</v>
      </c>
      <c r="N42" s="54" t="s">
        <v>57</v>
      </c>
      <c r="AA42"/>
    </row>
    <row r="43" spans="12:27" x14ac:dyDescent="0.25">
      <c r="L43" s="54" t="s">
        <v>367</v>
      </c>
      <c r="M43" s="54" t="s">
        <v>141</v>
      </c>
      <c r="N43" s="54" t="s">
        <v>34</v>
      </c>
      <c r="AA43"/>
    </row>
    <row r="44" spans="12:27" x14ac:dyDescent="0.25">
      <c r="L44" s="54" t="s">
        <v>368</v>
      </c>
      <c r="M44" s="54" t="s">
        <v>140</v>
      </c>
      <c r="N44" s="54" t="s">
        <v>34</v>
      </c>
      <c r="AA44"/>
    </row>
    <row r="45" spans="12:27" x14ac:dyDescent="0.25">
      <c r="L45" s="54" t="s">
        <v>31</v>
      </c>
      <c r="M45" s="54" t="s">
        <v>31</v>
      </c>
      <c r="N45" s="54" t="s">
        <v>61</v>
      </c>
      <c r="AA45"/>
    </row>
    <row r="46" spans="12:27" x14ac:dyDescent="0.25">
      <c r="L46" s="54" t="s">
        <v>118</v>
      </c>
      <c r="M46" s="54" t="s">
        <v>118</v>
      </c>
      <c r="N46" s="54" t="s">
        <v>117</v>
      </c>
      <c r="AA46"/>
    </row>
    <row r="47" spans="12:27" x14ac:dyDescent="0.25">
      <c r="L47" s="54" t="s">
        <v>76</v>
      </c>
      <c r="M47" s="54" t="s">
        <v>76</v>
      </c>
      <c r="N47" s="54" t="s">
        <v>117</v>
      </c>
      <c r="AA47"/>
    </row>
    <row r="48" spans="12:27" x14ac:dyDescent="0.25">
      <c r="L48" s="54" t="s">
        <v>369</v>
      </c>
      <c r="M48" s="54" t="s">
        <v>118</v>
      </c>
      <c r="N48" s="54" t="s">
        <v>117</v>
      </c>
      <c r="AA48"/>
    </row>
    <row r="49" spans="12:27" x14ac:dyDescent="0.25">
      <c r="L49" s="54" t="s">
        <v>104</v>
      </c>
      <c r="M49" s="54" t="s">
        <v>104</v>
      </c>
      <c r="N49" s="54" t="s">
        <v>57</v>
      </c>
      <c r="AA49"/>
    </row>
    <row r="50" spans="12:27" x14ac:dyDescent="0.25">
      <c r="L50" s="54" t="s">
        <v>370</v>
      </c>
      <c r="M50" s="54" t="s">
        <v>370</v>
      </c>
      <c r="N50" s="54" t="s">
        <v>61</v>
      </c>
      <c r="AA50"/>
    </row>
    <row r="51" spans="12:27" x14ac:dyDescent="0.25">
      <c r="L51" s="54" t="s">
        <v>112</v>
      </c>
      <c r="M51" s="54" t="s">
        <v>370</v>
      </c>
      <c r="N51" s="54" t="s">
        <v>61</v>
      </c>
      <c r="AA51"/>
    </row>
    <row r="52" spans="12:27" x14ac:dyDescent="0.25">
      <c r="L52" s="54" t="s">
        <v>96</v>
      </c>
      <c r="M52" s="54" t="s">
        <v>96</v>
      </c>
      <c r="N52" s="54" t="s">
        <v>35</v>
      </c>
      <c r="AA52"/>
    </row>
    <row r="53" spans="12:27" x14ac:dyDescent="0.25">
      <c r="L53" s="54" t="s">
        <v>371</v>
      </c>
      <c r="M53" s="54" t="s">
        <v>137</v>
      </c>
      <c r="N53" s="54" t="s">
        <v>35</v>
      </c>
      <c r="AA53"/>
    </row>
    <row r="54" spans="12:27" x14ac:dyDescent="0.25">
      <c r="L54" s="54" t="s">
        <v>137</v>
      </c>
      <c r="M54" s="54" t="s">
        <v>137</v>
      </c>
      <c r="N54" s="54" t="s">
        <v>35</v>
      </c>
      <c r="AA54"/>
    </row>
    <row r="55" spans="12:27" x14ac:dyDescent="0.25">
      <c r="L55" s="54" t="s">
        <v>77</v>
      </c>
      <c r="M55" s="54" t="s">
        <v>77</v>
      </c>
      <c r="N55" s="54" t="s">
        <v>117</v>
      </c>
      <c r="AA55"/>
    </row>
    <row r="56" spans="12:27" x14ac:dyDescent="0.25">
      <c r="L56" s="54" t="s">
        <v>372</v>
      </c>
      <c r="M56" s="54" t="s">
        <v>87</v>
      </c>
      <c r="N56" s="54" t="s">
        <v>144</v>
      </c>
      <c r="AA56"/>
    </row>
    <row r="57" spans="12:27" x14ac:dyDescent="0.25">
      <c r="L57" s="54" t="s">
        <v>36</v>
      </c>
      <c r="M57" s="54" t="s">
        <v>36</v>
      </c>
      <c r="N57" s="54" t="s">
        <v>123</v>
      </c>
      <c r="AA57"/>
    </row>
    <row r="58" spans="12:27" x14ac:dyDescent="0.25">
      <c r="L58" s="54" t="s">
        <v>68</v>
      </c>
      <c r="M58" s="54" t="s">
        <v>68</v>
      </c>
      <c r="N58" s="54" t="s">
        <v>89</v>
      </c>
      <c r="AA58"/>
    </row>
    <row r="59" spans="12:27" x14ac:dyDescent="0.25">
      <c r="L59" s="54" t="s">
        <v>69</v>
      </c>
      <c r="M59" s="54" t="s">
        <v>69</v>
      </c>
      <c r="N59" s="54" t="s">
        <v>59</v>
      </c>
      <c r="AA59"/>
    </row>
    <row r="60" spans="12:27" x14ac:dyDescent="0.25">
      <c r="L60" s="54" t="s">
        <v>78</v>
      </c>
      <c r="M60" s="54" t="s">
        <v>78</v>
      </c>
      <c r="N60" s="54" t="s">
        <v>117</v>
      </c>
      <c r="AA60"/>
    </row>
    <row r="61" spans="12:27" x14ac:dyDescent="0.25">
      <c r="L61" s="54" t="s">
        <v>102</v>
      </c>
      <c r="M61" s="54" t="s">
        <v>102</v>
      </c>
      <c r="N61" s="54" t="s">
        <v>55</v>
      </c>
      <c r="AA61"/>
    </row>
    <row r="62" spans="12:27" x14ac:dyDescent="0.25">
      <c r="L62" s="54" t="s">
        <v>116</v>
      </c>
      <c r="M62" s="54" t="s">
        <v>116</v>
      </c>
      <c r="N62" s="54" t="s">
        <v>150</v>
      </c>
      <c r="AA62"/>
    </row>
    <row r="63" spans="12:27" x14ac:dyDescent="0.25">
      <c r="L63" s="54" t="s">
        <v>373</v>
      </c>
      <c r="M63" s="54" t="s">
        <v>149</v>
      </c>
      <c r="N63" s="54" t="s">
        <v>59</v>
      </c>
      <c r="AA63"/>
    </row>
    <row r="64" spans="12:27" x14ac:dyDescent="0.25">
      <c r="L64" s="54" t="s">
        <v>149</v>
      </c>
      <c r="M64" s="54" t="s">
        <v>149</v>
      </c>
      <c r="N64" s="54" t="s">
        <v>59</v>
      </c>
      <c r="AA64"/>
    </row>
    <row r="65" spans="12:27" x14ac:dyDescent="0.25">
      <c r="L65" s="54" t="s">
        <v>71</v>
      </c>
      <c r="M65" s="54" t="s">
        <v>71</v>
      </c>
      <c r="N65" s="54" t="s">
        <v>85</v>
      </c>
      <c r="AA65"/>
    </row>
    <row r="66" spans="12:27" x14ac:dyDescent="0.25">
      <c r="L66" s="54" t="s">
        <v>152</v>
      </c>
      <c r="M66" s="54" t="s">
        <v>152</v>
      </c>
      <c r="N66" s="54" t="s">
        <v>143</v>
      </c>
      <c r="AA66"/>
    </row>
    <row r="67" spans="12:27" x14ac:dyDescent="0.25">
      <c r="L67" s="54" t="s">
        <v>60</v>
      </c>
      <c r="M67" s="54" t="s">
        <v>60</v>
      </c>
      <c r="N67" s="54" t="s">
        <v>34</v>
      </c>
      <c r="AA67"/>
    </row>
    <row r="68" spans="12:27" x14ac:dyDescent="0.25">
      <c r="L68" s="54" t="s">
        <v>374</v>
      </c>
      <c r="M68" s="54" t="s">
        <v>152</v>
      </c>
      <c r="N68" s="54" t="s">
        <v>143</v>
      </c>
      <c r="AA68"/>
    </row>
    <row r="69" spans="12:27" x14ac:dyDescent="0.25">
      <c r="L69" s="54" t="s">
        <v>375</v>
      </c>
      <c r="M69" s="54" t="s">
        <v>152</v>
      </c>
      <c r="N69" s="54" t="s">
        <v>143</v>
      </c>
      <c r="AA69"/>
    </row>
    <row r="70" spans="12:27" x14ac:dyDescent="0.25">
      <c r="L70" s="54" t="s">
        <v>109</v>
      </c>
      <c r="M70" s="54" t="s">
        <v>109</v>
      </c>
      <c r="N70" s="54" t="s">
        <v>135</v>
      </c>
      <c r="AA70"/>
    </row>
    <row r="71" spans="12:27" x14ac:dyDescent="0.25">
      <c r="L71" s="54" t="s">
        <v>128</v>
      </c>
      <c r="M71" s="54" t="s">
        <v>128</v>
      </c>
      <c r="N71" s="54" t="s">
        <v>57</v>
      </c>
      <c r="AA71"/>
    </row>
    <row r="72" spans="12:27" x14ac:dyDescent="0.25">
      <c r="L72" s="54" t="s">
        <v>72</v>
      </c>
      <c r="M72" s="54" t="s">
        <v>72</v>
      </c>
      <c r="N72" s="54" t="s">
        <v>85</v>
      </c>
      <c r="AA72"/>
    </row>
    <row r="73" spans="12:27" x14ac:dyDescent="0.25">
      <c r="L73" s="54" t="s">
        <v>130</v>
      </c>
      <c r="M73" s="54" t="s">
        <v>52</v>
      </c>
      <c r="N73" s="54" t="s">
        <v>52</v>
      </c>
      <c r="AA73"/>
    </row>
    <row r="74" spans="12:27" x14ac:dyDescent="0.25">
      <c r="L74" s="54" t="s">
        <v>44</v>
      </c>
      <c r="M74" s="54" t="s">
        <v>52</v>
      </c>
      <c r="N74" s="54" t="s">
        <v>52</v>
      </c>
      <c r="AA74"/>
    </row>
    <row r="75" spans="12:27" x14ac:dyDescent="0.25">
      <c r="L75" s="54" t="s">
        <v>45</v>
      </c>
      <c r="M75" s="54" t="s">
        <v>52</v>
      </c>
      <c r="N75" s="54" t="s">
        <v>52</v>
      </c>
      <c r="AA75"/>
    </row>
    <row r="76" spans="12:27" x14ac:dyDescent="0.25">
      <c r="L76" s="54" t="s">
        <v>376</v>
      </c>
      <c r="M76" s="54" t="s">
        <v>94</v>
      </c>
      <c r="N76" s="54" t="s">
        <v>138</v>
      </c>
      <c r="AA76"/>
    </row>
    <row r="77" spans="12:27" x14ac:dyDescent="0.25">
      <c r="L77" s="54" t="s">
        <v>94</v>
      </c>
      <c r="M77" s="54" t="s">
        <v>94</v>
      </c>
      <c r="N77" s="54" t="s">
        <v>138</v>
      </c>
      <c r="AA77"/>
    </row>
    <row r="78" spans="12:27" x14ac:dyDescent="0.25">
      <c r="L78" s="54" t="s">
        <v>37</v>
      </c>
      <c r="M78" s="54" t="s">
        <v>37</v>
      </c>
      <c r="N78" s="54" t="s">
        <v>123</v>
      </c>
      <c r="AA78"/>
    </row>
    <row r="79" spans="12:27" x14ac:dyDescent="0.25">
      <c r="L79" s="54" t="s">
        <v>51</v>
      </c>
      <c r="M79" s="54" t="s">
        <v>51</v>
      </c>
      <c r="N79" s="54" t="s">
        <v>83</v>
      </c>
      <c r="AA79"/>
    </row>
    <row r="80" spans="12:27" x14ac:dyDescent="0.25">
      <c r="L80" s="54" t="s">
        <v>38</v>
      </c>
      <c r="M80" s="54" t="s">
        <v>38</v>
      </c>
      <c r="N80" s="54" t="s">
        <v>123</v>
      </c>
      <c r="AA80"/>
    </row>
    <row r="81" spans="12:27" x14ac:dyDescent="0.25">
      <c r="L81" s="54" t="s">
        <v>377</v>
      </c>
      <c r="M81" s="54" t="s">
        <v>73</v>
      </c>
      <c r="N81" s="54" t="s">
        <v>85</v>
      </c>
      <c r="AA81"/>
    </row>
    <row r="82" spans="12:27" x14ac:dyDescent="0.25">
      <c r="L82" s="54" t="s">
        <v>73</v>
      </c>
      <c r="M82" s="54" t="s">
        <v>73</v>
      </c>
      <c r="N82" s="54" t="s">
        <v>85</v>
      </c>
      <c r="AA82"/>
    </row>
    <row r="83" spans="12:27" x14ac:dyDescent="0.25">
      <c r="L83" s="54" t="s">
        <v>88</v>
      </c>
      <c r="M83" s="54" t="s">
        <v>88</v>
      </c>
      <c r="N83" s="54" t="s">
        <v>144</v>
      </c>
      <c r="AA83"/>
    </row>
    <row r="84" spans="12:27" x14ac:dyDescent="0.25">
      <c r="L84" s="54" t="s">
        <v>120</v>
      </c>
      <c r="M84" s="54" t="s">
        <v>120</v>
      </c>
      <c r="N84" s="54" t="s">
        <v>55</v>
      </c>
      <c r="AA84"/>
    </row>
    <row r="85" spans="12:27" x14ac:dyDescent="0.25">
      <c r="L85" s="54" t="s">
        <v>74</v>
      </c>
      <c r="M85" s="54" t="s">
        <v>74</v>
      </c>
      <c r="N85" s="54" t="s">
        <v>85</v>
      </c>
      <c r="AA85"/>
    </row>
    <row r="86" spans="12:27" x14ac:dyDescent="0.25">
      <c r="L86" s="54" t="s">
        <v>95</v>
      </c>
      <c r="M86" s="54" t="s">
        <v>95</v>
      </c>
      <c r="N86" s="54" t="s">
        <v>138</v>
      </c>
      <c r="AA86"/>
    </row>
    <row r="87" spans="12:27" x14ac:dyDescent="0.25">
      <c r="L87" s="54" t="s">
        <v>153</v>
      </c>
      <c r="M87" s="54" t="s">
        <v>153</v>
      </c>
      <c r="N87" s="54" t="s">
        <v>143</v>
      </c>
      <c r="AA87"/>
    </row>
    <row r="88" spans="12:27" x14ac:dyDescent="0.25">
      <c r="L88" s="54" t="s">
        <v>53</v>
      </c>
      <c r="M88" s="54" t="s">
        <v>53</v>
      </c>
      <c r="N88" s="54" t="s">
        <v>144</v>
      </c>
      <c r="AA88"/>
    </row>
    <row r="89" spans="12:27" x14ac:dyDescent="0.25">
      <c r="L89" s="54" t="s">
        <v>54</v>
      </c>
      <c r="M89" s="54" t="s">
        <v>54</v>
      </c>
      <c r="N89" s="54" t="s">
        <v>144</v>
      </c>
      <c r="AA89"/>
    </row>
    <row r="90" spans="12:27" x14ac:dyDescent="0.25">
      <c r="L90" s="54" t="s">
        <v>46</v>
      </c>
      <c r="M90" s="54" t="s">
        <v>137</v>
      </c>
      <c r="N90" s="54" t="s">
        <v>35</v>
      </c>
      <c r="AA90"/>
    </row>
    <row r="91" spans="12:27" x14ac:dyDescent="0.25">
      <c r="L91" s="54" t="s">
        <v>75</v>
      </c>
      <c r="M91" s="54" t="s">
        <v>75</v>
      </c>
      <c r="N91" s="54" t="s">
        <v>85</v>
      </c>
      <c r="AA91"/>
    </row>
    <row r="92" spans="12:27" x14ac:dyDescent="0.25">
      <c r="L92" s="54" t="s">
        <v>261</v>
      </c>
      <c r="M92" s="54" t="s">
        <v>75</v>
      </c>
      <c r="N92" s="54" t="s">
        <v>85</v>
      </c>
      <c r="AA92"/>
    </row>
    <row r="93" spans="12:27" x14ac:dyDescent="0.25">
      <c r="L93" s="54" t="s">
        <v>129</v>
      </c>
      <c r="M93" s="54" t="s">
        <v>129</v>
      </c>
      <c r="N93" s="54" t="s">
        <v>117</v>
      </c>
      <c r="AA93"/>
    </row>
    <row r="94" spans="12:27" x14ac:dyDescent="0.25">
      <c r="L94" s="54" t="s">
        <v>39</v>
      </c>
      <c r="M94" s="54" t="s">
        <v>39</v>
      </c>
      <c r="N94" s="54" t="s">
        <v>143</v>
      </c>
      <c r="AA94"/>
    </row>
    <row r="95" spans="12:27" x14ac:dyDescent="0.25">
      <c r="L95" s="54" t="s">
        <v>87</v>
      </c>
      <c r="M95" s="54" t="s">
        <v>87</v>
      </c>
      <c r="N95" s="54" t="s">
        <v>144</v>
      </c>
      <c r="AA95"/>
    </row>
    <row r="96" spans="12:27" x14ac:dyDescent="0.25">
      <c r="L96" s="54" t="s">
        <v>110</v>
      </c>
      <c r="M96" s="54" t="s">
        <v>110</v>
      </c>
      <c r="N96" s="54" t="s">
        <v>135</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3">
    <sortCondition ref="G2:G23"/>
    <sortCondition ref="H2:H23"/>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050"/>
  <sheetViews>
    <sheetView zoomScale="55" zoomScaleNormal="55" workbookViewId="0">
      <pane ySplit="3" topLeftCell="A4" activePane="bottomLeft" state="frozen"/>
      <selection pane="bottomLeft" activeCell="BO239" sqref="BO239:BO476"/>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0"/>
      <c r="B1" s="70"/>
      <c r="C1" s="70"/>
      <c r="D1" s="70"/>
      <c r="E1" s="70"/>
      <c r="F1" s="70"/>
      <c r="G1" s="70"/>
      <c r="H1" s="69" t="s">
        <v>166</v>
      </c>
      <c r="I1" s="69"/>
      <c r="J1" s="69"/>
      <c r="K1" s="69"/>
      <c r="L1" s="69"/>
      <c r="M1" s="67"/>
      <c r="N1" s="67"/>
      <c r="O1" s="67"/>
      <c r="P1" s="67"/>
      <c r="Q1" s="67"/>
      <c r="R1" s="67"/>
      <c r="S1" s="67"/>
      <c r="T1" s="67"/>
      <c r="U1" s="67"/>
      <c r="V1" s="67"/>
      <c r="W1" s="67"/>
      <c r="X1" s="67"/>
      <c r="Y1" s="67"/>
      <c r="Z1" s="67"/>
      <c r="AA1" s="67"/>
      <c r="AB1" s="67"/>
      <c r="AC1" s="67"/>
      <c r="AD1" s="67"/>
      <c r="AE1" s="67"/>
      <c r="AF1" s="67"/>
      <c r="AG1" s="68"/>
      <c r="AH1" s="56"/>
      <c r="AI1" s="56"/>
    </row>
    <row r="2" spans="1:69" ht="18.75" customHeight="1" x14ac:dyDescent="0.25">
      <c r="A2" s="70"/>
      <c r="B2" s="70"/>
      <c r="C2" s="70"/>
      <c r="D2" s="70"/>
      <c r="E2" s="70"/>
      <c r="F2" s="70"/>
      <c r="G2" s="70"/>
      <c r="H2" s="41" t="s">
        <v>158</v>
      </c>
      <c r="I2" s="41" t="s">
        <v>159</v>
      </c>
      <c r="J2" s="41" t="s">
        <v>182</v>
      </c>
      <c r="K2" s="41" t="s">
        <v>174</v>
      </c>
      <c r="L2" s="41" t="s">
        <v>181</v>
      </c>
      <c r="M2" s="67"/>
      <c r="N2" s="67"/>
      <c r="O2" s="67"/>
      <c r="P2" s="67"/>
      <c r="Q2" s="67"/>
      <c r="R2" s="67"/>
      <c r="S2" s="67"/>
      <c r="T2" s="67"/>
      <c r="U2" s="67"/>
      <c r="V2" s="67"/>
      <c r="W2" s="67"/>
      <c r="X2" s="67"/>
      <c r="Y2" s="67"/>
      <c r="Z2" s="67"/>
      <c r="AA2" s="67"/>
      <c r="AB2" s="67"/>
      <c r="AC2" s="67"/>
      <c r="AD2" s="67"/>
      <c r="AE2" s="67"/>
      <c r="AF2" s="67"/>
      <c r="AG2" s="68"/>
      <c r="AH2" s="56"/>
      <c r="AI2" s="56"/>
    </row>
    <row r="3" spans="1:69" s="40" customFormat="1" ht="136.80000000000001" x14ac:dyDescent="0.25">
      <c r="A3" s="10" t="s">
        <v>490</v>
      </c>
      <c r="B3" s="8" t="s">
        <v>491</v>
      </c>
      <c r="C3" s="8" t="s">
        <v>492</v>
      </c>
      <c r="D3" s="8" t="s">
        <v>493</v>
      </c>
      <c r="E3" s="8" t="s">
        <v>494</v>
      </c>
      <c r="F3" s="11" t="s">
        <v>467</v>
      </c>
      <c r="G3" s="11" t="s">
        <v>461</v>
      </c>
      <c r="H3" s="42" t="s">
        <v>497</v>
      </c>
      <c r="I3" s="42" t="s">
        <v>498</v>
      </c>
      <c r="J3" s="42" t="s">
        <v>499</v>
      </c>
      <c r="K3" s="43" t="s">
        <v>500</v>
      </c>
      <c r="L3" s="42" t="s">
        <v>501</v>
      </c>
      <c r="M3" s="7" t="s">
        <v>495</v>
      </c>
      <c r="N3" s="7" t="s">
        <v>496</v>
      </c>
      <c r="O3" s="7" t="s">
        <v>502</v>
      </c>
      <c r="P3" s="59" t="s">
        <v>679</v>
      </c>
      <c r="Q3" s="7" t="s">
        <v>503</v>
      </c>
      <c r="R3" s="11" t="s">
        <v>504</v>
      </c>
      <c r="S3" s="11" t="s">
        <v>505</v>
      </c>
      <c r="T3" s="19" t="s">
        <v>506</v>
      </c>
      <c r="U3" s="19" t="s">
        <v>507</v>
      </c>
      <c r="V3" s="9" t="s">
        <v>508</v>
      </c>
      <c r="W3" s="9" t="s">
        <v>509</v>
      </c>
      <c r="X3" s="9" t="s">
        <v>510</v>
      </c>
      <c r="Y3" s="12" t="s">
        <v>511</v>
      </c>
      <c r="Z3" s="61" t="s">
        <v>766</v>
      </c>
      <c r="AA3" s="12" t="s">
        <v>462</v>
      </c>
      <c r="AB3" s="12" t="s">
        <v>463</v>
      </c>
      <c r="AC3" s="12" t="s">
        <v>464</v>
      </c>
      <c r="AD3" s="12" t="s">
        <v>465</v>
      </c>
      <c r="AE3" s="12" t="s">
        <v>466</v>
      </c>
      <c r="AF3" s="12" t="s">
        <v>468</v>
      </c>
      <c r="AG3" s="25" t="s">
        <v>513</v>
      </c>
      <c r="AH3" s="60" t="s">
        <v>680</v>
      </c>
      <c r="AI3" s="60" t="s">
        <v>681</v>
      </c>
      <c r="AJ3" s="14" t="s">
        <v>512</v>
      </c>
      <c r="AK3" s="14" t="s">
        <v>514</v>
      </c>
      <c r="AL3" s="13" t="s">
        <v>515</v>
      </c>
      <c r="AM3" s="14" t="s">
        <v>516</v>
      </c>
      <c r="AN3" s="44" t="s">
        <v>528</v>
      </c>
      <c r="AO3" s="45" t="s">
        <v>518</v>
      </c>
      <c r="AP3" s="45" t="s">
        <v>517</v>
      </c>
      <c r="AQ3" s="45" t="s">
        <v>482</v>
      </c>
      <c r="AR3" s="45" t="s">
        <v>460</v>
      </c>
      <c r="AS3" s="45" t="s">
        <v>385</v>
      </c>
      <c r="AT3" s="45" t="s">
        <v>481</v>
      </c>
      <c r="AU3" s="45" t="s">
        <v>519</v>
      </c>
      <c r="AV3" s="45" t="s">
        <v>520</v>
      </c>
      <c r="AW3" s="45" t="s">
        <v>480</v>
      </c>
      <c r="AX3" s="45" t="s">
        <v>521</v>
      </c>
      <c r="AY3" s="45" t="s">
        <v>522</v>
      </c>
      <c r="AZ3" s="45" t="s">
        <v>523</v>
      </c>
      <c r="BA3" s="46" t="s">
        <v>524</v>
      </c>
      <c r="BB3" s="46" t="s">
        <v>525</v>
      </c>
      <c r="BC3" s="47" t="s">
        <v>526</v>
      </c>
      <c r="BD3" s="48" t="s">
        <v>527</v>
      </c>
      <c r="BE3" s="49" t="s">
        <v>474</v>
      </c>
      <c r="BF3" s="49" t="s">
        <v>475</v>
      </c>
      <c r="BG3" s="50" t="s">
        <v>476</v>
      </c>
      <c r="BH3" s="50" t="s">
        <v>477</v>
      </c>
      <c r="BI3" s="50" t="s">
        <v>478</v>
      </c>
      <c r="BJ3" s="50" t="s">
        <v>479</v>
      </c>
      <c r="BK3" s="50" t="s">
        <v>672</v>
      </c>
      <c r="BL3" s="50" t="s">
        <v>673</v>
      </c>
      <c r="BM3" s="50" t="s">
        <v>674</v>
      </c>
      <c r="BN3" s="50" t="s">
        <v>675</v>
      </c>
      <c r="BO3" s="50" t="s">
        <v>676</v>
      </c>
      <c r="BP3" s="50" t="s">
        <v>677</v>
      </c>
      <c r="BQ3" s="63" t="s">
        <v>770</v>
      </c>
    </row>
    <row r="4" spans="1:69" ht="28.5" customHeight="1" x14ac:dyDescent="0.25">
      <c r="A4" s="34" t="s">
        <v>171</v>
      </c>
      <c r="B4" s="34" t="s">
        <v>220</v>
      </c>
      <c r="C4" s="34" t="s">
        <v>220</v>
      </c>
      <c r="D4" s="34" t="s">
        <v>186</v>
      </c>
      <c r="E4" s="34" t="s">
        <v>224</v>
      </c>
      <c r="F4" s="34" t="s">
        <v>222</v>
      </c>
      <c r="G4" s="34" t="s">
        <v>177</v>
      </c>
      <c r="H4" s="34"/>
      <c r="I4" s="34"/>
      <c r="J4" s="34"/>
      <c r="K4" s="34"/>
      <c r="L4" s="34"/>
      <c r="M4" s="34" t="s">
        <v>34</v>
      </c>
      <c r="N4" s="34" t="s">
        <v>140</v>
      </c>
      <c r="O4" s="34" t="s">
        <v>0</v>
      </c>
      <c r="P4" s="57"/>
      <c r="Q4" s="34" t="s">
        <v>179</v>
      </c>
      <c r="R4" s="34" t="s">
        <v>167</v>
      </c>
      <c r="S4" s="34" t="s">
        <v>225</v>
      </c>
      <c r="T4" s="32">
        <v>43600</v>
      </c>
      <c r="U4" s="21">
        <v>43609</v>
      </c>
      <c r="V4" s="34">
        <v>10.713436</v>
      </c>
      <c r="W4" s="34">
        <v>48.332528000000003</v>
      </c>
      <c r="X4" s="34" t="s">
        <v>189</v>
      </c>
      <c r="Y4" s="34">
        <v>1800</v>
      </c>
      <c r="Z4" s="58">
        <v>1800</v>
      </c>
      <c r="AA4" s="34">
        <v>300</v>
      </c>
      <c r="AB4" s="34">
        <v>363</v>
      </c>
      <c r="AC4" s="34">
        <v>375</v>
      </c>
      <c r="AD4" s="34">
        <v>526</v>
      </c>
      <c r="AE4" s="34">
        <v>537</v>
      </c>
      <c r="AF4" s="34" t="s">
        <v>195</v>
      </c>
      <c r="AG4" s="26" t="s">
        <v>226</v>
      </c>
      <c r="AN4" s="34"/>
      <c r="AO4" s="26" t="str">
        <f>TRIM(IF(TRIM(B4)="","N/A",B4))</f>
        <v>ACTED</v>
      </c>
      <c r="AP4" s="26" t="str">
        <f>TRIM(IF(TRIM(C4)="","N/A",C4))</f>
        <v>ACTED</v>
      </c>
      <c r="AQ4" s="26" t="str">
        <f>TRIM(UPPER(IF(TRIM(D4)="","N/A",D4)))</f>
        <v>EMERGENCY SHELTER</v>
      </c>
      <c r="AR4" s="26" t="str">
        <f>TRIM(IF(TRIM(F4)="","N/A",F4))</f>
        <v>SHF</v>
      </c>
      <c r="AS4" s="71" t="str">
        <f>_xlfn.IFNA(VLOOKUP(TRIM(AF4),Lookups!$R$1:$S$12,2,0),"N/A")</f>
        <v>Drought</v>
      </c>
      <c r="AT4" s="29" t="str">
        <f>TRIM(IF(TRIM(R4)="","N/A",PROPER(R4)))</f>
        <v>Completed</v>
      </c>
      <c r="AU4" s="72" t="str">
        <f>IF(TRIM(X4)="", "N/A",VLOOKUP(TRIM(X4),Lookups!$V$1:$W$8,2,0))</f>
        <v>NIDP</v>
      </c>
      <c r="AV4" s="26" t="str">
        <f>TRIM(IF(TRIM(Q4)="","N/A",Q4))</f>
        <v>Urban</v>
      </c>
      <c r="AW4" s="26" t="str">
        <f>TRIM(IF(TRIM(G4)="","N/A",PROPER(LEFT(TRIM(G4),10))))</f>
        <v>In-Kind</v>
      </c>
      <c r="AX4" s="26" t="str">
        <f>IF(TRIM(M4)="","N/A",VLOOKUP(TRIM(M4),Table2[#All],2,0))</f>
        <v>Sanaag</v>
      </c>
      <c r="AY4" s="26" t="str">
        <f>IF(TRIM(N4)="","N/A",VLOOKUP(TRIM(N4),Table4[#All],2,0))</f>
        <v>Ceerigaabo</v>
      </c>
      <c r="AZ4" s="26" t="str">
        <f>IF(TRIM(P4)="","N/A",TRIM(P4))</f>
        <v>N/A</v>
      </c>
      <c r="BA4" s="32">
        <f>EOMONTH(T4,0)</f>
        <v>43616</v>
      </c>
      <c r="BB4" s="32">
        <f>EOMONTH(U4,0)</f>
        <v>43616</v>
      </c>
      <c r="BC4" s="31">
        <f t="shared" ref="BC4" si="0">YEAR(BB4)</f>
        <v>2019</v>
      </c>
      <c r="BD4" s="33">
        <f t="shared" ref="BD4:BD39" si="1">DATE(2019,12,31)</f>
        <v>43830</v>
      </c>
      <c r="BE4" s="30">
        <f>Y4</f>
        <v>1800</v>
      </c>
      <c r="BF4" s="30">
        <f t="shared" ref="BF4" si="2">AA4</f>
        <v>300</v>
      </c>
      <c r="BG4" s="30">
        <f t="shared" ref="BG4" si="3">AC4</f>
        <v>375</v>
      </c>
      <c r="BH4" s="30">
        <f t="shared" ref="BH4" si="4">AB4</f>
        <v>363</v>
      </c>
      <c r="BI4" s="30">
        <f t="shared" ref="BI4" si="5">AE4</f>
        <v>537</v>
      </c>
      <c r="BJ4" s="30">
        <f t="shared" ref="BJ4" si="6">AE4</f>
        <v>537</v>
      </c>
      <c r="BK4" s="30">
        <v>2300000</v>
      </c>
      <c r="BL4" s="30">
        <v>1600000</v>
      </c>
      <c r="BM4" s="30" t="str">
        <f>IF(ISBLANK(AH4),"Unk",AH4)</f>
        <v>Unk</v>
      </c>
      <c r="BN4" s="30" t="str">
        <f>IF(ISBLANK(AI4),"Unk",AI4)</f>
        <v>Unk</v>
      </c>
      <c r="BO4" s="30">
        <v>2019</v>
      </c>
      <c r="BP4" s="30">
        <v>2</v>
      </c>
      <c r="BQ4" s="30" t="str">
        <f>VLOOKUP(AQ4,Table3[#All],2,FALSE)</f>
        <v>SHELTER</v>
      </c>
    </row>
    <row r="5" spans="1:69" ht="28.5" customHeight="1" x14ac:dyDescent="0.25">
      <c r="A5" s="58" t="s">
        <v>171</v>
      </c>
      <c r="B5" s="58" t="s">
        <v>220</v>
      </c>
      <c r="C5" s="58" t="s">
        <v>220</v>
      </c>
      <c r="D5" s="58" t="s">
        <v>187</v>
      </c>
      <c r="E5" s="58" t="s">
        <v>227</v>
      </c>
      <c r="F5" s="58" t="s">
        <v>228</v>
      </c>
      <c r="G5" s="58" t="s">
        <v>177</v>
      </c>
      <c r="H5" s="58"/>
      <c r="I5" s="58"/>
      <c r="J5" s="58"/>
      <c r="K5" s="58"/>
      <c r="L5" s="58"/>
      <c r="M5" s="58" t="s">
        <v>83</v>
      </c>
      <c r="N5" s="58" t="s">
        <v>84</v>
      </c>
      <c r="O5" s="58" t="s">
        <v>1</v>
      </c>
      <c r="P5" s="58"/>
      <c r="Q5" s="58" t="s">
        <v>179</v>
      </c>
      <c r="R5" s="58" t="s">
        <v>167</v>
      </c>
      <c r="S5" s="58" t="s">
        <v>229</v>
      </c>
      <c r="T5" s="32">
        <v>43511</v>
      </c>
      <c r="U5" s="21">
        <v>43631</v>
      </c>
      <c r="V5" s="58">
        <v>3.1171799999999998</v>
      </c>
      <c r="W5" s="58">
        <v>43.646900000000002</v>
      </c>
      <c r="X5" s="58" t="s">
        <v>190</v>
      </c>
      <c r="Y5" s="58">
        <v>600</v>
      </c>
      <c r="Z5" s="58">
        <v>600</v>
      </c>
      <c r="AA5" s="58">
        <v>100</v>
      </c>
      <c r="AB5" s="58">
        <v>106</v>
      </c>
      <c r="AC5" s="58">
        <v>102</v>
      </c>
      <c r="AD5" s="58">
        <v>172</v>
      </c>
      <c r="AE5" s="58">
        <v>220</v>
      </c>
      <c r="AF5" s="58" t="s">
        <v>196</v>
      </c>
      <c r="AN5" s="58"/>
      <c r="AO5" s="26" t="str">
        <f t="shared" ref="AO5:AO39" si="7">TRIM(IF(TRIM(B5)="","N/A",B5))</f>
        <v>ACTED</v>
      </c>
      <c r="AP5" s="26" t="str">
        <f t="shared" ref="AP5:AP39" si="8">TRIM(IF(TRIM(C5)="","N/A",C5))</f>
        <v>ACTED</v>
      </c>
      <c r="AQ5" s="26" t="str">
        <f t="shared" ref="AQ5:AQ39" si="9">TRIM(UPPER(IF(TRIM(D5)="","N/A",D5)))</f>
        <v>TRANSITIONAL SHELTER</v>
      </c>
      <c r="AR5" s="26" t="str">
        <f t="shared" ref="AR5:AR39" si="10">TRIM(IF(TRIM(F5)="","N/A",F5))</f>
        <v>OFDA</v>
      </c>
      <c r="AS5" s="71" t="str">
        <f>_xlfn.IFNA(VLOOKUP(TRIM(AF5),Lookups!$R$1:$S$12,2,0),"N/A")</f>
        <v>Protracted</v>
      </c>
      <c r="AT5" s="29" t="str">
        <f t="shared" ref="AT5:AT39" si="11">TRIM(IF(TRIM(R5)="","N/A",PROPER(R5)))</f>
        <v>Completed</v>
      </c>
      <c r="AU5" s="72" t="str">
        <f>IF(TRIM(X5)="", "N/A",VLOOKUP(TRIM(X5),Lookups!$V$1:$W$8,2,0))</f>
        <v>PIDP</v>
      </c>
      <c r="AV5" s="26" t="str">
        <f t="shared" ref="AV5:AV39" si="12">TRIM(IF(TRIM(Q5)="","N/A",Q5))</f>
        <v>Urban</v>
      </c>
      <c r="AW5" s="26" t="str">
        <f t="shared" ref="AW5:AW39" si="13">TRIM(IF(TRIM(G5)="","N/A",PROPER(LEFT(TRIM(G5),10))))</f>
        <v>In-Kind</v>
      </c>
      <c r="AX5" s="55" t="str">
        <f>IF(TRIM(M5)="","N/A",VLOOKUP(TRIM(M5),Table2[#All],2,0))</f>
        <v>Bay</v>
      </c>
      <c r="AY5" s="55" t="str">
        <f>IF(TRIM(N5)="","N/A",VLOOKUP(TRIM(N5),Table4[#All],2,0))</f>
        <v>Baidoa</v>
      </c>
      <c r="AZ5" s="55" t="str">
        <f t="shared" ref="AZ5:AZ39" si="14">IF(TRIM(P5)="","N/A",TRIM(P5))</f>
        <v>N/A</v>
      </c>
      <c r="BA5" s="32">
        <f t="shared" ref="BA5:BA39" si="15">EOMONTH(T5,0)</f>
        <v>43524</v>
      </c>
      <c r="BB5" s="32">
        <f t="shared" ref="BB5:BB39" si="16">EOMONTH(U5,0)</f>
        <v>43646</v>
      </c>
      <c r="BC5" s="31">
        <f t="shared" ref="BC5:BC39" si="17">YEAR(BB5)</f>
        <v>2019</v>
      </c>
      <c r="BD5" s="33">
        <f t="shared" si="1"/>
        <v>43830</v>
      </c>
      <c r="BE5" s="30">
        <f t="shared" ref="BE5:BE39" si="18">Y5</f>
        <v>600</v>
      </c>
      <c r="BF5" s="30">
        <f t="shared" ref="BF5:BF39" si="19">AA5</f>
        <v>100</v>
      </c>
      <c r="BG5" s="30">
        <f t="shared" ref="BG5:BG39" si="20">AC5</f>
        <v>102</v>
      </c>
      <c r="BH5" s="30">
        <f t="shared" ref="BH5:BH39" si="21">AB5</f>
        <v>106</v>
      </c>
      <c r="BI5" s="30">
        <f t="shared" ref="BI5:BI39" si="22">AE5</f>
        <v>220</v>
      </c>
      <c r="BJ5" s="30">
        <f t="shared" ref="BJ5:BJ39" si="23">AE5</f>
        <v>220</v>
      </c>
      <c r="BK5" s="30">
        <v>2300000</v>
      </c>
      <c r="BL5" s="30">
        <v>1600000</v>
      </c>
      <c r="BM5" s="30" t="str">
        <f t="shared" ref="BM5:BM68" si="24">IF(ISBLANK(AH5),"Unk",AH5)</f>
        <v>Unk</v>
      </c>
      <c r="BN5" s="30" t="str">
        <f t="shared" ref="BN5:BN68" si="25">IF(ISBLANK(AI5),"Unk",AI5)</f>
        <v>Unk</v>
      </c>
      <c r="BO5" s="30">
        <v>2019</v>
      </c>
      <c r="BP5" s="30">
        <v>3</v>
      </c>
      <c r="BQ5" s="30" t="str">
        <f>VLOOKUP(AQ5,Table3[#All],2,FALSE)</f>
        <v>SHELTER</v>
      </c>
    </row>
    <row r="6" spans="1:69" ht="28.5" customHeight="1" x14ac:dyDescent="0.25">
      <c r="A6" s="58" t="s">
        <v>171</v>
      </c>
      <c r="B6" s="58" t="s">
        <v>220</v>
      </c>
      <c r="C6" s="58" t="s">
        <v>220</v>
      </c>
      <c r="D6" s="58" t="s">
        <v>187</v>
      </c>
      <c r="E6" s="58" t="s">
        <v>230</v>
      </c>
      <c r="F6" s="58" t="s">
        <v>228</v>
      </c>
      <c r="G6" s="58" t="s">
        <v>177</v>
      </c>
      <c r="H6" s="58"/>
      <c r="I6" s="58"/>
      <c r="J6" s="58"/>
      <c r="K6" s="58"/>
      <c r="L6" s="58"/>
      <c r="M6" s="58" t="s">
        <v>83</v>
      </c>
      <c r="N6" s="58" t="s">
        <v>84</v>
      </c>
      <c r="O6" s="58" t="s">
        <v>1</v>
      </c>
      <c r="P6" s="58"/>
      <c r="Q6" s="58" t="s">
        <v>179</v>
      </c>
      <c r="R6" s="58" t="s">
        <v>167</v>
      </c>
      <c r="S6" s="58" t="s">
        <v>229</v>
      </c>
      <c r="T6" s="32">
        <v>43511</v>
      </c>
      <c r="U6" s="21">
        <v>43661</v>
      </c>
      <c r="V6" s="58">
        <v>3.1171799999999998</v>
      </c>
      <c r="W6" s="58">
        <v>43.646900000000002</v>
      </c>
      <c r="X6" s="58" t="s">
        <v>190</v>
      </c>
      <c r="Y6" s="58">
        <v>600</v>
      </c>
      <c r="Z6" s="58">
        <v>600</v>
      </c>
      <c r="AA6" s="58">
        <v>100</v>
      </c>
      <c r="AB6" s="58">
        <v>106</v>
      </c>
      <c r="AC6" s="58">
        <v>102</v>
      </c>
      <c r="AD6" s="58">
        <v>172</v>
      </c>
      <c r="AE6" s="58">
        <v>220</v>
      </c>
      <c r="AF6" s="58" t="s">
        <v>196</v>
      </c>
      <c r="AN6" s="58"/>
      <c r="AO6" s="26" t="str">
        <f t="shared" si="7"/>
        <v>ACTED</v>
      </c>
      <c r="AP6" s="26" t="str">
        <f t="shared" si="8"/>
        <v>ACTED</v>
      </c>
      <c r="AQ6" s="26" t="str">
        <f t="shared" si="9"/>
        <v>TRANSITIONAL SHELTER</v>
      </c>
      <c r="AR6" s="26" t="str">
        <f t="shared" si="10"/>
        <v>OFDA</v>
      </c>
      <c r="AS6" s="71" t="str">
        <f>_xlfn.IFNA(VLOOKUP(TRIM(AF6),Lookups!$R$1:$S$12,2,0),"N/A")</f>
        <v>Protracted</v>
      </c>
      <c r="AT6" s="29" t="str">
        <f t="shared" si="11"/>
        <v>Completed</v>
      </c>
      <c r="AU6" s="72" t="str">
        <f>IF(TRIM(X6)="", "N/A",VLOOKUP(TRIM(X6),Lookups!$V$1:$W$8,2,0))</f>
        <v>PIDP</v>
      </c>
      <c r="AV6" s="26" t="str">
        <f t="shared" si="12"/>
        <v>Urban</v>
      </c>
      <c r="AW6" s="26" t="str">
        <f t="shared" si="13"/>
        <v>In-Kind</v>
      </c>
      <c r="AX6" s="55" t="str">
        <f>IF(TRIM(M6)="","N/A",VLOOKUP(TRIM(M6),Table2[#All],2,0))</f>
        <v>Bay</v>
      </c>
      <c r="AY6" s="55" t="str">
        <f>IF(TRIM(N6)="","N/A",VLOOKUP(TRIM(N6),Table4[#All],2,0))</f>
        <v>Baidoa</v>
      </c>
      <c r="AZ6" s="55" t="str">
        <f t="shared" si="14"/>
        <v>N/A</v>
      </c>
      <c r="BA6" s="32">
        <f t="shared" si="15"/>
        <v>43524</v>
      </c>
      <c r="BB6" s="32">
        <f t="shared" si="16"/>
        <v>43677</v>
      </c>
      <c r="BC6" s="31">
        <f t="shared" si="17"/>
        <v>2019</v>
      </c>
      <c r="BD6" s="33">
        <f t="shared" si="1"/>
        <v>43830</v>
      </c>
      <c r="BE6" s="30">
        <f t="shared" si="18"/>
        <v>600</v>
      </c>
      <c r="BF6" s="30">
        <f t="shared" si="19"/>
        <v>100</v>
      </c>
      <c r="BG6" s="30">
        <f t="shared" si="20"/>
        <v>102</v>
      </c>
      <c r="BH6" s="30">
        <f t="shared" si="21"/>
        <v>106</v>
      </c>
      <c r="BI6" s="30">
        <f t="shared" si="22"/>
        <v>220</v>
      </c>
      <c r="BJ6" s="30">
        <f t="shared" si="23"/>
        <v>220</v>
      </c>
      <c r="BK6" s="30">
        <v>2300000</v>
      </c>
      <c r="BL6" s="30">
        <v>1600000</v>
      </c>
      <c r="BM6" s="30" t="str">
        <f t="shared" si="24"/>
        <v>Unk</v>
      </c>
      <c r="BN6" s="30" t="str">
        <f t="shared" si="25"/>
        <v>Unk</v>
      </c>
      <c r="BO6" s="30">
        <v>2019</v>
      </c>
      <c r="BP6" s="30">
        <v>4</v>
      </c>
      <c r="BQ6" s="30" t="str">
        <f>VLOOKUP(AQ6,Table3[#All],2,FALSE)</f>
        <v>SHELTER</v>
      </c>
    </row>
    <row r="7" spans="1:69" ht="28.5" customHeight="1" x14ac:dyDescent="0.25">
      <c r="A7" s="58" t="s">
        <v>171</v>
      </c>
      <c r="B7" s="58" t="s">
        <v>220</v>
      </c>
      <c r="C7" s="58" t="s">
        <v>220</v>
      </c>
      <c r="D7" s="58" t="s">
        <v>202</v>
      </c>
      <c r="E7" s="58" t="s">
        <v>231</v>
      </c>
      <c r="F7" s="58" t="s">
        <v>228</v>
      </c>
      <c r="G7" s="58" t="s">
        <v>176</v>
      </c>
      <c r="H7" s="58" t="s">
        <v>204</v>
      </c>
      <c r="I7" s="58" t="s">
        <v>204</v>
      </c>
      <c r="J7" s="58">
        <v>150</v>
      </c>
      <c r="K7" s="58" t="s">
        <v>175</v>
      </c>
      <c r="L7" s="58" t="s">
        <v>232</v>
      </c>
      <c r="M7" s="58" t="s">
        <v>83</v>
      </c>
      <c r="N7" s="58" t="s">
        <v>84</v>
      </c>
      <c r="O7" s="58" t="s">
        <v>47</v>
      </c>
      <c r="P7" s="58"/>
      <c r="Q7" s="58" t="s">
        <v>179</v>
      </c>
      <c r="R7" s="58" t="s">
        <v>167</v>
      </c>
      <c r="S7" s="58" t="s">
        <v>229</v>
      </c>
      <c r="T7" s="32">
        <v>43511</v>
      </c>
      <c r="U7" s="21">
        <v>43631</v>
      </c>
      <c r="V7" s="58">
        <v>3.0385599999999999</v>
      </c>
      <c r="W7" s="58">
        <v>43.478839999999998</v>
      </c>
      <c r="X7" s="58" t="s">
        <v>190</v>
      </c>
      <c r="Y7" s="58">
        <v>360</v>
      </c>
      <c r="Z7" s="58">
        <v>360</v>
      </c>
      <c r="AA7" s="58">
        <v>60</v>
      </c>
      <c r="AB7" s="58">
        <v>64</v>
      </c>
      <c r="AC7" s="58">
        <v>61</v>
      </c>
      <c r="AD7" s="58">
        <v>103</v>
      </c>
      <c r="AE7" s="58">
        <v>132</v>
      </c>
      <c r="AF7" s="58" t="s">
        <v>196</v>
      </c>
      <c r="AG7" s="26" t="s">
        <v>154</v>
      </c>
      <c r="AN7" s="58"/>
      <c r="AO7" s="26" t="str">
        <f t="shared" si="7"/>
        <v>ACTED</v>
      </c>
      <c r="AP7" s="26" t="str">
        <f t="shared" si="8"/>
        <v>ACTED</v>
      </c>
      <c r="AQ7" s="26" t="str">
        <f t="shared" si="9"/>
        <v>NFI KITS</v>
      </c>
      <c r="AR7" s="26" t="str">
        <f t="shared" si="10"/>
        <v>OFDA</v>
      </c>
      <c r="AS7" s="71" t="str">
        <f>_xlfn.IFNA(VLOOKUP(TRIM(AF7),Lookups!$R$1:$S$12,2,0),"N/A")</f>
        <v>Protracted</v>
      </c>
      <c r="AT7" s="29" t="str">
        <f t="shared" si="11"/>
        <v>Completed</v>
      </c>
      <c r="AU7" s="72" t="str">
        <f>IF(TRIM(X7)="", "N/A",VLOOKUP(TRIM(X7),Lookups!$V$1:$W$8,2,0))</f>
        <v>PIDP</v>
      </c>
      <c r="AV7" s="26" t="str">
        <f t="shared" si="12"/>
        <v>Urban</v>
      </c>
      <c r="AW7" s="26" t="str">
        <f t="shared" si="13"/>
        <v>Cash</v>
      </c>
      <c r="AX7" s="55" t="str">
        <f>IF(TRIM(M7)="","N/A",VLOOKUP(TRIM(M7),Table2[#All],2,0))</f>
        <v>Bay</v>
      </c>
      <c r="AY7" s="55" t="str">
        <f>IF(TRIM(N7)="","N/A",VLOOKUP(TRIM(N7),Table4[#All],2,0))</f>
        <v>Baidoa</v>
      </c>
      <c r="AZ7" s="55" t="str">
        <f t="shared" si="14"/>
        <v>N/A</v>
      </c>
      <c r="BA7" s="32">
        <f t="shared" si="15"/>
        <v>43524</v>
      </c>
      <c r="BB7" s="32">
        <f t="shared" si="16"/>
        <v>43646</v>
      </c>
      <c r="BC7" s="31">
        <f t="shared" si="17"/>
        <v>2019</v>
      </c>
      <c r="BD7" s="33">
        <f t="shared" si="1"/>
        <v>43830</v>
      </c>
      <c r="BE7" s="30">
        <f t="shared" si="18"/>
        <v>360</v>
      </c>
      <c r="BF7" s="30">
        <f t="shared" si="19"/>
        <v>60</v>
      </c>
      <c r="BG7" s="30">
        <f t="shared" si="20"/>
        <v>61</v>
      </c>
      <c r="BH7" s="30">
        <f t="shared" si="21"/>
        <v>64</v>
      </c>
      <c r="BI7" s="30">
        <f t="shared" si="22"/>
        <v>132</v>
      </c>
      <c r="BJ7" s="30">
        <f t="shared" si="23"/>
        <v>132</v>
      </c>
      <c r="BK7" s="30">
        <v>2300000</v>
      </c>
      <c r="BL7" s="30">
        <v>1600000</v>
      </c>
      <c r="BM7" s="30" t="str">
        <f t="shared" si="24"/>
        <v>Unk</v>
      </c>
      <c r="BN7" s="30" t="str">
        <f t="shared" si="25"/>
        <v>Unk</v>
      </c>
      <c r="BO7" s="30">
        <v>2019</v>
      </c>
      <c r="BP7" s="30">
        <v>5</v>
      </c>
      <c r="BQ7" s="30" t="str">
        <f>VLOOKUP(AQ7,Table3[#All],2,FALSE)</f>
        <v>NFI</v>
      </c>
    </row>
    <row r="8" spans="1:69" ht="28.5" customHeight="1" x14ac:dyDescent="0.25">
      <c r="A8" s="58" t="s">
        <v>171</v>
      </c>
      <c r="B8" s="58" t="s">
        <v>220</v>
      </c>
      <c r="C8" s="58" t="s">
        <v>220</v>
      </c>
      <c r="D8" s="58" t="s">
        <v>202</v>
      </c>
      <c r="E8" s="58" t="s">
        <v>231</v>
      </c>
      <c r="F8" s="58" t="s">
        <v>228</v>
      </c>
      <c r="G8" s="58" t="s">
        <v>176</v>
      </c>
      <c r="H8" s="58" t="s">
        <v>204</v>
      </c>
      <c r="I8" s="58" t="s">
        <v>204</v>
      </c>
      <c r="J8" s="58">
        <v>150</v>
      </c>
      <c r="K8" s="58" t="s">
        <v>175</v>
      </c>
      <c r="L8" s="58" t="s">
        <v>232</v>
      </c>
      <c r="M8" s="58" t="s">
        <v>83</v>
      </c>
      <c r="N8" s="58" t="s">
        <v>84</v>
      </c>
      <c r="O8" s="58" t="s">
        <v>1</v>
      </c>
      <c r="P8" s="58"/>
      <c r="Q8" s="58" t="s">
        <v>179</v>
      </c>
      <c r="R8" s="58" t="s">
        <v>167</v>
      </c>
      <c r="S8" s="58" t="s">
        <v>229</v>
      </c>
      <c r="T8" s="32">
        <v>43511</v>
      </c>
      <c r="U8" s="21">
        <v>43631</v>
      </c>
      <c r="V8" s="58">
        <v>3.1171799999999998</v>
      </c>
      <c r="W8" s="58">
        <v>43.646900000000002</v>
      </c>
      <c r="X8" s="58" t="s">
        <v>190</v>
      </c>
      <c r="Y8" s="58">
        <v>600</v>
      </c>
      <c r="Z8" s="58">
        <v>600</v>
      </c>
      <c r="AA8" s="58">
        <v>100</v>
      </c>
      <c r="AB8" s="58">
        <v>106</v>
      </c>
      <c r="AC8" s="58">
        <v>102</v>
      </c>
      <c r="AD8" s="58">
        <v>172</v>
      </c>
      <c r="AE8" s="58">
        <v>220</v>
      </c>
      <c r="AF8" s="58" t="s">
        <v>196</v>
      </c>
      <c r="AG8" s="26" t="s">
        <v>233</v>
      </c>
      <c r="AN8" s="58"/>
      <c r="AO8" s="26" t="str">
        <f t="shared" si="7"/>
        <v>ACTED</v>
      </c>
      <c r="AP8" s="26" t="str">
        <f t="shared" si="8"/>
        <v>ACTED</v>
      </c>
      <c r="AQ8" s="26" t="str">
        <f t="shared" si="9"/>
        <v>NFI KITS</v>
      </c>
      <c r="AR8" s="26" t="str">
        <f t="shared" si="10"/>
        <v>OFDA</v>
      </c>
      <c r="AS8" s="71" t="str">
        <f>_xlfn.IFNA(VLOOKUP(TRIM(AF8),Lookups!$R$1:$S$12,2,0),"N/A")</f>
        <v>Protracted</v>
      </c>
      <c r="AT8" s="29" t="str">
        <f t="shared" si="11"/>
        <v>Completed</v>
      </c>
      <c r="AU8" s="72" t="str">
        <f>IF(TRIM(X8)="", "N/A",VLOOKUP(TRIM(X8),Lookups!$V$1:$W$8,2,0))</f>
        <v>PIDP</v>
      </c>
      <c r="AV8" s="26" t="str">
        <f t="shared" si="12"/>
        <v>Urban</v>
      </c>
      <c r="AW8" s="26" t="str">
        <f t="shared" si="13"/>
        <v>Cash</v>
      </c>
      <c r="AX8" s="55" t="str">
        <f>IF(TRIM(M8)="","N/A",VLOOKUP(TRIM(M8),Table2[#All],2,0))</f>
        <v>Bay</v>
      </c>
      <c r="AY8" s="55" t="str">
        <f>IF(TRIM(N8)="","N/A",VLOOKUP(TRIM(N8),Table4[#All],2,0))</f>
        <v>Baidoa</v>
      </c>
      <c r="AZ8" s="55" t="str">
        <f t="shared" si="14"/>
        <v>N/A</v>
      </c>
      <c r="BA8" s="32">
        <f t="shared" si="15"/>
        <v>43524</v>
      </c>
      <c r="BB8" s="32">
        <f t="shared" si="16"/>
        <v>43646</v>
      </c>
      <c r="BC8" s="31">
        <f t="shared" si="17"/>
        <v>2019</v>
      </c>
      <c r="BD8" s="33">
        <f t="shared" si="1"/>
        <v>43830</v>
      </c>
      <c r="BE8" s="30">
        <f t="shared" si="18"/>
        <v>600</v>
      </c>
      <c r="BF8" s="30">
        <f t="shared" si="19"/>
        <v>100</v>
      </c>
      <c r="BG8" s="30">
        <f t="shared" si="20"/>
        <v>102</v>
      </c>
      <c r="BH8" s="30">
        <f t="shared" si="21"/>
        <v>106</v>
      </c>
      <c r="BI8" s="30">
        <f t="shared" si="22"/>
        <v>220</v>
      </c>
      <c r="BJ8" s="30">
        <f t="shared" si="23"/>
        <v>220</v>
      </c>
      <c r="BK8" s="30">
        <v>2300000</v>
      </c>
      <c r="BL8" s="30">
        <v>1600000</v>
      </c>
      <c r="BM8" s="30" t="str">
        <f t="shared" si="24"/>
        <v>Unk</v>
      </c>
      <c r="BN8" s="30" t="str">
        <f t="shared" si="25"/>
        <v>Unk</v>
      </c>
      <c r="BO8" s="30">
        <v>2019</v>
      </c>
      <c r="BP8" s="30">
        <v>6</v>
      </c>
      <c r="BQ8" s="30" t="str">
        <f>VLOOKUP(AQ8,Table3[#All],2,FALSE)</f>
        <v>NFI</v>
      </c>
    </row>
    <row r="9" spans="1:69" ht="28.5" customHeight="1" x14ac:dyDescent="0.25">
      <c r="A9" s="58" t="s">
        <v>171</v>
      </c>
      <c r="B9" s="58" t="s">
        <v>220</v>
      </c>
      <c r="C9" s="58" t="s">
        <v>220</v>
      </c>
      <c r="D9" s="58" t="s">
        <v>202</v>
      </c>
      <c r="E9" s="58" t="s">
        <v>231</v>
      </c>
      <c r="F9" s="58" t="s">
        <v>228</v>
      </c>
      <c r="G9" s="58" t="s">
        <v>176</v>
      </c>
      <c r="H9" s="58" t="s">
        <v>204</v>
      </c>
      <c r="I9" s="58" t="s">
        <v>204</v>
      </c>
      <c r="J9" s="58">
        <v>150</v>
      </c>
      <c r="K9" s="58" t="s">
        <v>175</v>
      </c>
      <c r="L9" s="58" t="s">
        <v>232</v>
      </c>
      <c r="M9" s="58" t="s">
        <v>83</v>
      </c>
      <c r="N9" s="58" t="s">
        <v>84</v>
      </c>
      <c r="O9" s="58" t="s">
        <v>1</v>
      </c>
      <c r="P9" s="58"/>
      <c r="Q9" s="58" t="s">
        <v>179</v>
      </c>
      <c r="R9" s="58" t="s">
        <v>167</v>
      </c>
      <c r="S9" s="58" t="s">
        <v>229</v>
      </c>
      <c r="T9" s="32">
        <v>43511</v>
      </c>
      <c r="U9" s="21">
        <v>43631</v>
      </c>
      <c r="V9" s="58">
        <v>3.1171799999999998</v>
      </c>
      <c r="W9" s="58">
        <v>43.646900000000002</v>
      </c>
      <c r="X9" s="58" t="s">
        <v>190</v>
      </c>
      <c r="Y9" s="58">
        <v>300</v>
      </c>
      <c r="Z9" s="58">
        <v>300</v>
      </c>
      <c r="AA9" s="58">
        <v>50</v>
      </c>
      <c r="AB9" s="58">
        <v>53</v>
      </c>
      <c r="AC9" s="58">
        <v>51</v>
      </c>
      <c r="AD9" s="58">
        <v>86</v>
      </c>
      <c r="AE9" s="58">
        <v>110</v>
      </c>
      <c r="AF9" s="58" t="s">
        <v>196</v>
      </c>
      <c r="AG9" s="26" t="s">
        <v>234</v>
      </c>
      <c r="AN9" s="58"/>
      <c r="AO9" s="26" t="str">
        <f t="shared" si="7"/>
        <v>ACTED</v>
      </c>
      <c r="AP9" s="26" t="str">
        <f t="shared" si="8"/>
        <v>ACTED</v>
      </c>
      <c r="AQ9" s="26" t="str">
        <f t="shared" si="9"/>
        <v>NFI KITS</v>
      </c>
      <c r="AR9" s="26" t="str">
        <f t="shared" si="10"/>
        <v>OFDA</v>
      </c>
      <c r="AS9" s="71" t="str">
        <f>_xlfn.IFNA(VLOOKUP(TRIM(AF9),Lookups!$R$1:$S$12,2,0),"N/A")</f>
        <v>Protracted</v>
      </c>
      <c r="AT9" s="29" t="str">
        <f t="shared" si="11"/>
        <v>Completed</v>
      </c>
      <c r="AU9" s="72" t="str">
        <f>IF(TRIM(X9)="", "N/A",VLOOKUP(TRIM(X9),Lookups!$V$1:$W$8,2,0))</f>
        <v>PIDP</v>
      </c>
      <c r="AV9" s="26" t="str">
        <f t="shared" si="12"/>
        <v>Urban</v>
      </c>
      <c r="AW9" s="26" t="str">
        <f t="shared" si="13"/>
        <v>Cash</v>
      </c>
      <c r="AX9" s="55" t="str">
        <f>IF(TRIM(M9)="","N/A",VLOOKUP(TRIM(M9),Table2[#All],2,0))</f>
        <v>Bay</v>
      </c>
      <c r="AY9" s="55" t="str">
        <f>IF(TRIM(N9)="","N/A",VLOOKUP(TRIM(N9),Table4[#All],2,0))</f>
        <v>Baidoa</v>
      </c>
      <c r="AZ9" s="55" t="str">
        <f t="shared" si="14"/>
        <v>N/A</v>
      </c>
      <c r="BA9" s="32">
        <f t="shared" si="15"/>
        <v>43524</v>
      </c>
      <c r="BB9" s="32">
        <f t="shared" si="16"/>
        <v>43646</v>
      </c>
      <c r="BC9" s="31">
        <f t="shared" si="17"/>
        <v>2019</v>
      </c>
      <c r="BD9" s="33">
        <f t="shared" si="1"/>
        <v>43830</v>
      </c>
      <c r="BE9" s="30">
        <f t="shared" si="18"/>
        <v>300</v>
      </c>
      <c r="BF9" s="30">
        <f t="shared" si="19"/>
        <v>50</v>
      </c>
      <c r="BG9" s="30">
        <f t="shared" si="20"/>
        <v>51</v>
      </c>
      <c r="BH9" s="30">
        <f t="shared" si="21"/>
        <v>53</v>
      </c>
      <c r="BI9" s="30">
        <f t="shared" si="22"/>
        <v>110</v>
      </c>
      <c r="BJ9" s="30">
        <f t="shared" si="23"/>
        <v>110</v>
      </c>
      <c r="BK9" s="30">
        <v>2300000</v>
      </c>
      <c r="BL9" s="30">
        <v>1600000</v>
      </c>
      <c r="BM9" s="30" t="str">
        <f t="shared" si="24"/>
        <v>Unk</v>
      </c>
      <c r="BN9" s="30" t="str">
        <f t="shared" si="25"/>
        <v>Unk</v>
      </c>
      <c r="BO9" s="30">
        <v>2019</v>
      </c>
      <c r="BP9" s="30">
        <v>7</v>
      </c>
      <c r="BQ9" s="30" t="str">
        <f>VLOOKUP(AQ9,Table3[#All],2,FALSE)</f>
        <v>NFI</v>
      </c>
    </row>
    <row r="10" spans="1:69" ht="28.5" customHeight="1" x14ac:dyDescent="0.25">
      <c r="A10" s="58" t="s">
        <v>171</v>
      </c>
      <c r="B10" s="58" t="s">
        <v>220</v>
      </c>
      <c r="C10" s="58" t="s">
        <v>220</v>
      </c>
      <c r="D10" s="58" t="s">
        <v>202</v>
      </c>
      <c r="E10" s="58" t="s">
        <v>231</v>
      </c>
      <c r="F10" s="58" t="s">
        <v>228</v>
      </c>
      <c r="G10" s="58" t="s">
        <v>176</v>
      </c>
      <c r="H10" s="58" t="s">
        <v>204</v>
      </c>
      <c r="I10" s="58" t="s">
        <v>204</v>
      </c>
      <c r="J10" s="58">
        <v>150</v>
      </c>
      <c r="K10" s="58" t="s">
        <v>175</v>
      </c>
      <c r="L10" s="58" t="s">
        <v>232</v>
      </c>
      <c r="M10" s="58" t="s">
        <v>83</v>
      </c>
      <c r="N10" s="58" t="s">
        <v>84</v>
      </c>
      <c r="O10" s="58" t="s">
        <v>1</v>
      </c>
      <c r="P10" s="58"/>
      <c r="Q10" s="58" t="s">
        <v>179</v>
      </c>
      <c r="R10" s="58" t="s">
        <v>167</v>
      </c>
      <c r="S10" s="58" t="s">
        <v>229</v>
      </c>
      <c r="T10" s="32">
        <v>43511</v>
      </c>
      <c r="U10" s="21">
        <v>43631</v>
      </c>
      <c r="V10" s="58">
        <v>3.1171799999999998</v>
      </c>
      <c r="W10" s="58">
        <v>43.646900000000002</v>
      </c>
      <c r="X10" s="58" t="s">
        <v>190</v>
      </c>
      <c r="Y10" s="58">
        <v>420</v>
      </c>
      <c r="Z10" s="58">
        <v>420</v>
      </c>
      <c r="AA10" s="58">
        <v>70</v>
      </c>
      <c r="AB10" s="58">
        <v>74</v>
      </c>
      <c r="AC10" s="58">
        <v>72</v>
      </c>
      <c r="AD10" s="58">
        <v>120</v>
      </c>
      <c r="AE10" s="58">
        <v>154</v>
      </c>
      <c r="AF10" s="58" t="s">
        <v>196</v>
      </c>
      <c r="AG10" s="26" t="s">
        <v>235</v>
      </c>
      <c r="AN10" s="58"/>
      <c r="AO10" s="26" t="str">
        <f t="shared" si="7"/>
        <v>ACTED</v>
      </c>
      <c r="AP10" s="26" t="str">
        <f t="shared" si="8"/>
        <v>ACTED</v>
      </c>
      <c r="AQ10" s="26" t="str">
        <f t="shared" si="9"/>
        <v>NFI KITS</v>
      </c>
      <c r="AR10" s="26" t="str">
        <f t="shared" si="10"/>
        <v>OFDA</v>
      </c>
      <c r="AS10" s="71" t="str">
        <f>_xlfn.IFNA(VLOOKUP(TRIM(AF10),Lookups!$R$1:$S$12,2,0),"N/A")</f>
        <v>Protracted</v>
      </c>
      <c r="AT10" s="29" t="str">
        <f t="shared" si="11"/>
        <v>Completed</v>
      </c>
      <c r="AU10" s="72" t="str">
        <f>IF(TRIM(X10)="", "N/A",VLOOKUP(TRIM(X10),Lookups!$V$1:$W$8,2,0))</f>
        <v>PIDP</v>
      </c>
      <c r="AV10" s="26" t="str">
        <f t="shared" si="12"/>
        <v>Urban</v>
      </c>
      <c r="AW10" s="26" t="str">
        <f t="shared" si="13"/>
        <v>Cash</v>
      </c>
      <c r="AX10" s="55" t="str">
        <f>IF(TRIM(M10)="","N/A",VLOOKUP(TRIM(M10),Table2[#All],2,0))</f>
        <v>Bay</v>
      </c>
      <c r="AY10" s="55" t="str">
        <f>IF(TRIM(N10)="","N/A",VLOOKUP(TRIM(N10),Table4[#All],2,0))</f>
        <v>Baidoa</v>
      </c>
      <c r="AZ10" s="55" t="str">
        <f t="shared" si="14"/>
        <v>N/A</v>
      </c>
      <c r="BA10" s="32">
        <f t="shared" si="15"/>
        <v>43524</v>
      </c>
      <c r="BB10" s="32">
        <f t="shared" si="16"/>
        <v>43646</v>
      </c>
      <c r="BC10" s="31">
        <f t="shared" si="17"/>
        <v>2019</v>
      </c>
      <c r="BD10" s="33">
        <f t="shared" si="1"/>
        <v>43830</v>
      </c>
      <c r="BE10" s="30">
        <f t="shared" si="18"/>
        <v>420</v>
      </c>
      <c r="BF10" s="30">
        <f t="shared" si="19"/>
        <v>70</v>
      </c>
      <c r="BG10" s="30">
        <f t="shared" si="20"/>
        <v>72</v>
      </c>
      <c r="BH10" s="30">
        <f t="shared" si="21"/>
        <v>74</v>
      </c>
      <c r="BI10" s="30">
        <f t="shared" si="22"/>
        <v>154</v>
      </c>
      <c r="BJ10" s="30">
        <f t="shared" si="23"/>
        <v>154</v>
      </c>
      <c r="BK10" s="30">
        <v>2300000</v>
      </c>
      <c r="BL10" s="30">
        <v>1600000</v>
      </c>
      <c r="BM10" s="30" t="str">
        <f t="shared" si="24"/>
        <v>Unk</v>
      </c>
      <c r="BN10" s="30" t="str">
        <f t="shared" si="25"/>
        <v>Unk</v>
      </c>
      <c r="BO10" s="30">
        <v>2019</v>
      </c>
      <c r="BP10" s="30">
        <v>8</v>
      </c>
      <c r="BQ10" s="30" t="str">
        <f>VLOOKUP(AQ10,Table3[#All],2,FALSE)</f>
        <v>NFI</v>
      </c>
    </row>
    <row r="11" spans="1:69" ht="28.5" customHeight="1" x14ac:dyDescent="0.25">
      <c r="A11" s="58" t="s">
        <v>171</v>
      </c>
      <c r="B11" s="58" t="s">
        <v>220</v>
      </c>
      <c r="C11" s="58" t="s">
        <v>220</v>
      </c>
      <c r="D11" s="58" t="s">
        <v>202</v>
      </c>
      <c r="E11" s="58" t="s">
        <v>231</v>
      </c>
      <c r="F11" s="58" t="s">
        <v>228</v>
      </c>
      <c r="G11" s="58" t="s">
        <v>176</v>
      </c>
      <c r="H11" s="58" t="s">
        <v>204</v>
      </c>
      <c r="I11" s="58" t="s">
        <v>204</v>
      </c>
      <c r="J11" s="58">
        <v>150</v>
      </c>
      <c r="K11" s="58" t="s">
        <v>175</v>
      </c>
      <c r="L11" s="58" t="s">
        <v>232</v>
      </c>
      <c r="M11" s="58" t="s">
        <v>83</v>
      </c>
      <c r="N11" s="58" t="s">
        <v>84</v>
      </c>
      <c r="O11" s="58" t="s">
        <v>1</v>
      </c>
      <c r="P11" s="58"/>
      <c r="Q11" s="58" t="s">
        <v>179</v>
      </c>
      <c r="R11" s="58" t="s">
        <v>167</v>
      </c>
      <c r="S11" s="58" t="s">
        <v>229</v>
      </c>
      <c r="T11" s="32">
        <v>43511</v>
      </c>
      <c r="U11" s="21">
        <v>43631</v>
      </c>
      <c r="V11" s="58">
        <v>3.1171799999999998</v>
      </c>
      <c r="W11" s="58">
        <v>43.646900000000002</v>
      </c>
      <c r="X11" s="58" t="s">
        <v>190</v>
      </c>
      <c r="Y11" s="58">
        <v>180</v>
      </c>
      <c r="Z11" s="58">
        <v>180</v>
      </c>
      <c r="AA11" s="58">
        <v>30</v>
      </c>
      <c r="AB11" s="58">
        <v>32</v>
      </c>
      <c r="AC11" s="58">
        <v>31</v>
      </c>
      <c r="AD11" s="58">
        <v>51</v>
      </c>
      <c r="AE11" s="58">
        <v>66</v>
      </c>
      <c r="AF11" s="58" t="s">
        <v>196</v>
      </c>
      <c r="AG11" s="26" t="s">
        <v>236</v>
      </c>
      <c r="AN11" s="58"/>
      <c r="AO11" s="26" t="str">
        <f t="shared" si="7"/>
        <v>ACTED</v>
      </c>
      <c r="AP11" s="26" t="str">
        <f t="shared" si="8"/>
        <v>ACTED</v>
      </c>
      <c r="AQ11" s="26" t="str">
        <f t="shared" si="9"/>
        <v>NFI KITS</v>
      </c>
      <c r="AR11" s="26" t="str">
        <f t="shared" si="10"/>
        <v>OFDA</v>
      </c>
      <c r="AS11" s="71" t="str">
        <f>_xlfn.IFNA(VLOOKUP(TRIM(AF11),Lookups!$R$1:$S$12,2,0),"N/A")</f>
        <v>Protracted</v>
      </c>
      <c r="AT11" s="29" t="str">
        <f t="shared" si="11"/>
        <v>Completed</v>
      </c>
      <c r="AU11" s="72" t="str">
        <f>IF(TRIM(X11)="", "N/A",VLOOKUP(TRIM(X11),Lookups!$V$1:$W$8,2,0))</f>
        <v>PIDP</v>
      </c>
      <c r="AV11" s="26" t="str">
        <f t="shared" si="12"/>
        <v>Urban</v>
      </c>
      <c r="AW11" s="26" t="str">
        <f t="shared" si="13"/>
        <v>Cash</v>
      </c>
      <c r="AX11" s="55" t="str">
        <f>IF(TRIM(M11)="","N/A",VLOOKUP(TRIM(M11),Table2[#All],2,0))</f>
        <v>Bay</v>
      </c>
      <c r="AY11" s="55" t="str">
        <f>IF(TRIM(N11)="","N/A",VLOOKUP(TRIM(N11),Table4[#All],2,0))</f>
        <v>Baidoa</v>
      </c>
      <c r="AZ11" s="55" t="str">
        <f t="shared" si="14"/>
        <v>N/A</v>
      </c>
      <c r="BA11" s="32">
        <f t="shared" si="15"/>
        <v>43524</v>
      </c>
      <c r="BB11" s="32">
        <f t="shared" si="16"/>
        <v>43646</v>
      </c>
      <c r="BC11" s="31">
        <f t="shared" si="17"/>
        <v>2019</v>
      </c>
      <c r="BD11" s="33">
        <f t="shared" si="1"/>
        <v>43830</v>
      </c>
      <c r="BE11" s="30">
        <f t="shared" si="18"/>
        <v>180</v>
      </c>
      <c r="BF11" s="30">
        <f t="shared" si="19"/>
        <v>30</v>
      </c>
      <c r="BG11" s="30">
        <f t="shared" si="20"/>
        <v>31</v>
      </c>
      <c r="BH11" s="30">
        <f t="shared" si="21"/>
        <v>32</v>
      </c>
      <c r="BI11" s="30">
        <f t="shared" si="22"/>
        <v>66</v>
      </c>
      <c r="BJ11" s="30">
        <f t="shared" si="23"/>
        <v>66</v>
      </c>
      <c r="BK11" s="30">
        <v>2300000</v>
      </c>
      <c r="BL11" s="30">
        <v>1600000</v>
      </c>
      <c r="BM11" s="30" t="str">
        <f t="shared" si="24"/>
        <v>Unk</v>
      </c>
      <c r="BN11" s="30" t="str">
        <f t="shared" si="25"/>
        <v>Unk</v>
      </c>
      <c r="BO11" s="30">
        <v>2019</v>
      </c>
      <c r="BP11" s="30">
        <v>9</v>
      </c>
      <c r="BQ11" s="30" t="str">
        <f>VLOOKUP(AQ11,Table3[#All],2,FALSE)</f>
        <v>NFI</v>
      </c>
    </row>
    <row r="12" spans="1:69" ht="28.5" customHeight="1" x14ac:dyDescent="0.25">
      <c r="A12" s="58" t="s">
        <v>171</v>
      </c>
      <c r="B12" s="58" t="s">
        <v>220</v>
      </c>
      <c r="C12" s="58" t="s">
        <v>220</v>
      </c>
      <c r="D12" s="58" t="s">
        <v>202</v>
      </c>
      <c r="E12" s="58" t="s">
        <v>231</v>
      </c>
      <c r="F12" s="58" t="s">
        <v>228</v>
      </c>
      <c r="G12" s="58" t="s">
        <v>176</v>
      </c>
      <c r="H12" s="58" t="s">
        <v>204</v>
      </c>
      <c r="I12" s="58" t="s">
        <v>204</v>
      </c>
      <c r="J12" s="58">
        <v>150</v>
      </c>
      <c r="K12" s="58" t="s">
        <v>175</v>
      </c>
      <c r="L12" s="58" t="s">
        <v>232</v>
      </c>
      <c r="M12" s="58" t="s">
        <v>83</v>
      </c>
      <c r="N12" s="58" t="s">
        <v>84</v>
      </c>
      <c r="O12" s="58" t="s">
        <v>1</v>
      </c>
      <c r="P12" s="58"/>
      <c r="Q12" s="58" t="s">
        <v>179</v>
      </c>
      <c r="R12" s="58" t="s">
        <v>167</v>
      </c>
      <c r="S12" s="58" t="s">
        <v>229</v>
      </c>
      <c r="T12" s="32">
        <v>43511</v>
      </c>
      <c r="U12" s="21">
        <v>43631</v>
      </c>
      <c r="V12" s="58">
        <v>3.1171799999999998</v>
      </c>
      <c r="W12" s="58">
        <v>43.646900000000002</v>
      </c>
      <c r="X12" s="58" t="s">
        <v>190</v>
      </c>
      <c r="Y12" s="58">
        <v>360</v>
      </c>
      <c r="Z12" s="58">
        <v>360</v>
      </c>
      <c r="AA12" s="58">
        <v>60</v>
      </c>
      <c r="AB12" s="58">
        <v>64</v>
      </c>
      <c r="AC12" s="58">
        <v>61</v>
      </c>
      <c r="AD12" s="58">
        <v>103</v>
      </c>
      <c r="AE12" s="58">
        <v>132</v>
      </c>
      <c r="AF12" s="58" t="s">
        <v>196</v>
      </c>
      <c r="AG12" s="26" t="s">
        <v>237</v>
      </c>
      <c r="AN12" s="58"/>
      <c r="AO12" s="26" t="str">
        <f t="shared" si="7"/>
        <v>ACTED</v>
      </c>
      <c r="AP12" s="26" t="str">
        <f t="shared" si="8"/>
        <v>ACTED</v>
      </c>
      <c r="AQ12" s="26" t="str">
        <f t="shared" si="9"/>
        <v>NFI KITS</v>
      </c>
      <c r="AR12" s="26" t="str">
        <f t="shared" si="10"/>
        <v>OFDA</v>
      </c>
      <c r="AS12" s="71" t="str">
        <f>_xlfn.IFNA(VLOOKUP(TRIM(AF12),Lookups!$R$1:$S$12,2,0),"N/A")</f>
        <v>Protracted</v>
      </c>
      <c r="AT12" s="29" t="str">
        <f t="shared" si="11"/>
        <v>Completed</v>
      </c>
      <c r="AU12" s="72" t="str">
        <f>IF(TRIM(X12)="", "N/A",VLOOKUP(TRIM(X12),Lookups!$V$1:$W$8,2,0))</f>
        <v>PIDP</v>
      </c>
      <c r="AV12" s="26" t="str">
        <f t="shared" si="12"/>
        <v>Urban</v>
      </c>
      <c r="AW12" s="26" t="str">
        <f t="shared" si="13"/>
        <v>Cash</v>
      </c>
      <c r="AX12" s="55" t="str">
        <f>IF(TRIM(M12)="","N/A",VLOOKUP(TRIM(M12),Table2[#All],2,0))</f>
        <v>Bay</v>
      </c>
      <c r="AY12" s="55" t="str">
        <f>IF(TRIM(N12)="","N/A",VLOOKUP(TRIM(N12),Table4[#All],2,0))</f>
        <v>Baidoa</v>
      </c>
      <c r="AZ12" s="55" t="str">
        <f t="shared" si="14"/>
        <v>N/A</v>
      </c>
      <c r="BA12" s="32">
        <f t="shared" si="15"/>
        <v>43524</v>
      </c>
      <c r="BB12" s="32">
        <f t="shared" si="16"/>
        <v>43646</v>
      </c>
      <c r="BC12" s="31">
        <f t="shared" si="17"/>
        <v>2019</v>
      </c>
      <c r="BD12" s="33">
        <f t="shared" si="1"/>
        <v>43830</v>
      </c>
      <c r="BE12" s="30">
        <f t="shared" si="18"/>
        <v>360</v>
      </c>
      <c r="BF12" s="30">
        <f t="shared" si="19"/>
        <v>60</v>
      </c>
      <c r="BG12" s="30">
        <f t="shared" si="20"/>
        <v>61</v>
      </c>
      <c r="BH12" s="30">
        <f t="shared" si="21"/>
        <v>64</v>
      </c>
      <c r="BI12" s="30">
        <f t="shared" si="22"/>
        <v>132</v>
      </c>
      <c r="BJ12" s="30">
        <f t="shared" si="23"/>
        <v>132</v>
      </c>
      <c r="BK12" s="30">
        <v>2300000</v>
      </c>
      <c r="BL12" s="30">
        <v>1600000</v>
      </c>
      <c r="BM12" s="30" t="str">
        <f t="shared" si="24"/>
        <v>Unk</v>
      </c>
      <c r="BN12" s="30" t="str">
        <f t="shared" si="25"/>
        <v>Unk</v>
      </c>
      <c r="BO12" s="30">
        <v>2019</v>
      </c>
      <c r="BP12" s="30">
        <v>10</v>
      </c>
      <c r="BQ12" s="30" t="str">
        <f>VLOOKUP(AQ12,Table3[#All],2,FALSE)</f>
        <v>NFI</v>
      </c>
    </row>
    <row r="13" spans="1:69" ht="28.5" customHeight="1" x14ac:dyDescent="0.25">
      <c r="A13" s="58" t="s">
        <v>171</v>
      </c>
      <c r="B13" s="58" t="s">
        <v>220</v>
      </c>
      <c r="C13" s="58" t="s">
        <v>220</v>
      </c>
      <c r="D13" s="58" t="s">
        <v>202</v>
      </c>
      <c r="E13" s="58" t="s">
        <v>231</v>
      </c>
      <c r="F13" s="58" t="s">
        <v>228</v>
      </c>
      <c r="G13" s="58" t="s">
        <v>176</v>
      </c>
      <c r="H13" s="58" t="s">
        <v>204</v>
      </c>
      <c r="I13" s="58" t="s">
        <v>204</v>
      </c>
      <c r="J13" s="58">
        <v>150</v>
      </c>
      <c r="K13" s="58" t="s">
        <v>175</v>
      </c>
      <c r="L13" s="58" t="s">
        <v>232</v>
      </c>
      <c r="M13" s="58" t="s">
        <v>83</v>
      </c>
      <c r="N13" s="58" t="s">
        <v>84</v>
      </c>
      <c r="O13" s="58" t="s">
        <v>1</v>
      </c>
      <c r="P13" s="58"/>
      <c r="Q13" s="58" t="s">
        <v>179</v>
      </c>
      <c r="R13" s="58" t="s">
        <v>167</v>
      </c>
      <c r="S13" s="58" t="s">
        <v>229</v>
      </c>
      <c r="T13" s="32">
        <v>43511</v>
      </c>
      <c r="U13" s="21">
        <v>43631</v>
      </c>
      <c r="V13" s="58">
        <v>3.1171799999999998</v>
      </c>
      <c r="W13" s="58">
        <v>43.646900000000002</v>
      </c>
      <c r="X13" s="58" t="s">
        <v>190</v>
      </c>
      <c r="Y13" s="58">
        <v>420</v>
      </c>
      <c r="Z13" s="58">
        <v>420</v>
      </c>
      <c r="AA13" s="58">
        <v>70</v>
      </c>
      <c r="AB13" s="58">
        <v>74</v>
      </c>
      <c r="AC13" s="58">
        <v>72</v>
      </c>
      <c r="AD13" s="58">
        <v>120</v>
      </c>
      <c r="AE13" s="58">
        <v>154</v>
      </c>
      <c r="AF13" s="58" t="s">
        <v>196</v>
      </c>
      <c r="AG13" s="26" t="s">
        <v>151</v>
      </c>
      <c r="AN13" s="58"/>
      <c r="AO13" s="26" t="str">
        <f t="shared" si="7"/>
        <v>ACTED</v>
      </c>
      <c r="AP13" s="26" t="str">
        <f t="shared" si="8"/>
        <v>ACTED</v>
      </c>
      <c r="AQ13" s="26" t="str">
        <f t="shared" si="9"/>
        <v>NFI KITS</v>
      </c>
      <c r="AR13" s="26" t="str">
        <f t="shared" si="10"/>
        <v>OFDA</v>
      </c>
      <c r="AS13" s="71" t="str">
        <f>_xlfn.IFNA(VLOOKUP(TRIM(AF13),Lookups!$R$1:$S$12,2,0),"N/A")</f>
        <v>Protracted</v>
      </c>
      <c r="AT13" s="29" t="str">
        <f t="shared" si="11"/>
        <v>Completed</v>
      </c>
      <c r="AU13" s="72" t="str">
        <f>IF(TRIM(X13)="", "N/A",VLOOKUP(TRIM(X13),Lookups!$V$1:$W$8,2,0))</f>
        <v>PIDP</v>
      </c>
      <c r="AV13" s="26" t="str">
        <f t="shared" si="12"/>
        <v>Urban</v>
      </c>
      <c r="AW13" s="26" t="str">
        <f t="shared" si="13"/>
        <v>Cash</v>
      </c>
      <c r="AX13" s="55" t="str">
        <f>IF(TRIM(M13)="","N/A",VLOOKUP(TRIM(M13),Table2[#All],2,0))</f>
        <v>Bay</v>
      </c>
      <c r="AY13" s="55" t="str">
        <f>IF(TRIM(N13)="","N/A",VLOOKUP(TRIM(N13),Table4[#All],2,0))</f>
        <v>Baidoa</v>
      </c>
      <c r="AZ13" s="55" t="str">
        <f t="shared" si="14"/>
        <v>N/A</v>
      </c>
      <c r="BA13" s="32">
        <f t="shared" si="15"/>
        <v>43524</v>
      </c>
      <c r="BB13" s="32">
        <f t="shared" si="16"/>
        <v>43646</v>
      </c>
      <c r="BC13" s="31">
        <f t="shared" si="17"/>
        <v>2019</v>
      </c>
      <c r="BD13" s="33">
        <f t="shared" si="1"/>
        <v>43830</v>
      </c>
      <c r="BE13" s="30">
        <f t="shared" si="18"/>
        <v>420</v>
      </c>
      <c r="BF13" s="30">
        <f t="shared" si="19"/>
        <v>70</v>
      </c>
      <c r="BG13" s="30">
        <f t="shared" si="20"/>
        <v>72</v>
      </c>
      <c r="BH13" s="30">
        <f t="shared" si="21"/>
        <v>74</v>
      </c>
      <c r="BI13" s="30">
        <f t="shared" si="22"/>
        <v>154</v>
      </c>
      <c r="BJ13" s="30">
        <f t="shared" si="23"/>
        <v>154</v>
      </c>
      <c r="BK13" s="30">
        <v>2300000</v>
      </c>
      <c r="BL13" s="30">
        <v>1600000</v>
      </c>
      <c r="BM13" s="30" t="str">
        <f t="shared" si="24"/>
        <v>Unk</v>
      </c>
      <c r="BN13" s="30" t="str">
        <f t="shared" si="25"/>
        <v>Unk</v>
      </c>
      <c r="BO13" s="30">
        <v>2019</v>
      </c>
      <c r="BP13" s="30">
        <v>11</v>
      </c>
      <c r="BQ13" s="30" t="str">
        <f>VLOOKUP(AQ13,Table3[#All],2,FALSE)</f>
        <v>NFI</v>
      </c>
    </row>
    <row r="14" spans="1:69" ht="28.5" customHeight="1" x14ac:dyDescent="0.25">
      <c r="A14" s="58" t="s">
        <v>171</v>
      </c>
      <c r="B14" s="58" t="s">
        <v>220</v>
      </c>
      <c r="C14" s="58" t="s">
        <v>220</v>
      </c>
      <c r="D14" s="58" t="s">
        <v>202</v>
      </c>
      <c r="E14" s="58" t="s">
        <v>231</v>
      </c>
      <c r="F14" s="58" t="s">
        <v>228</v>
      </c>
      <c r="G14" s="58" t="s">
        <v>176</v>
      </c>
      <c r="H14" s="58" t="s">
        <v>204</v>
      </c>
      <c r="I14" s="58" t="s">
        <v>204</v>
      </c>
      <c r="J14" s="58">
        <v>150</v>
      </c>
      <c r="K14" s="58" t="s">
        <v>175</v>
      </c>
      <c r="L14" s="58" t="s">
        <v>232</v>
      </c>
      <c r="M14" s="58" t="s">
        <v>83</v>
      </c>
      <c r="N14" s="58" t="s">
        <v>84</v>
      </c>
      <c r="O14" s="58" t="s">
        <v>113</v>
      </c>
      <c r="P14" s="58"/>
      <c r="Q14" s="58" t="s">
        <v>179</v>
      </c>
      <c r="R14" s="58" t="s">
        <v>167</v>
      </c>
      <c r="S14" s="58" t="s">
        <v>229</v>
      </c>
      <c r="T14" s="32">
        <v>43511</v>
      </c>
      <c r="U14" s="21">
        <v>43631</v>
      </c>
      <c r="V14" s="58">
        <v>3.2709100000000002</v>
      </c>
      <c r="W14" s="58">
        <v>43.482610000000001</v>
      </c>
      <c r="X14" s="58" t="s">
        <v>190</v>
      </c>
      <c r="Y14" s="58">
        <v>300</v>
      </c>
      <c r="Z14" s="58">
        <v>300</v>
      </c>
      <c r="AA14" s="58">
        <v>50</v>
      </c>
      <c r="AB14" s="58">
        <v>53</v>
      </c>
      <c r="AC14" s="58">
        <v>51</v>
      </c>
      <c r="AD14" s="58">
        <v>86</v>
      </c>
      <c r="AE14" s="58">
        <v>110</v>
      </c>
      <c r="AF14" s="58" t="s">
        <v>196</v>
      </c>
      <c r="AG14" s="26" t="s">
        <v>238</v>
      </c>
      <c r="AN14" s="58"/>
      <c r="AO14" s="26" t="str">
        <f t="shared" si="7"/>
        <v>ACTED</v>
      </c>
      <c r="AP14" s="26" t="str">
        <f t="shared" si="8"/>
        <v>ACTED</v>
      </c>
      <c r="AQ14" s="26" t="str">
        <f t="shared" si="9"/>
        <v>NFI KITS</v>
      </c>
      <c r="AR14" s="26" t="str">
        <f t="shared" si="10"/>
        <v>OFDA</v>
      </c>
      <c r="AS14" s="71" t="str">
        <f>_xlfn.IFNA(VLOOKUP(TRIM(AF14),Lookups!$R$1:$S$12,2,0),"N/A")</f>
        <v>Protracted</v>
      </c>
      <c r="AT14" s="29" t="str">
        <f t="shared" si="11"/>
        <v>Completed</v>
      </c>
      <c r="AU14" s="72" t="str">
        <f>IF(TRIM(X14)="", "N/A",VLOOKUP(TRIM(X14),Lookups!$V$1:$W$8,2,0))</f>
        <v>PIDP</v>
      </c>
      <c r="AV14" s="26" t="str">
        <f t="shared" si="12"/>
        <v>Urban</v>
      </c>
      <c r="AW14" s="26" t="str">
        <f t="shared" si="13"/>
        <v>Cash</v>
      </c>
      <c r="AX14" s="55" t="str">
        <f>IF(TRIM(M14)="","N/A",VLOOKUP(TRIM(M14),Table2[#All],2,0))</f>
        <v>Bay</v>
      </c>
      <c r="AY14" s="55" t="str">
        <f>IF(TRIM(N14)="","N/A",VLOOKUP(TRIM(N14),Table4[#All],2,0))</f>
        <v>Baidoa</v>
      </c>
      <c r="AZ14" s="55" t="str">
        <f t="shared" si="14"/>
        <v>N/A</v>
      </c>
      <c r="BA14" s="32">
        <f t="shared" si="15"/>
        <v>43524</v>
      </c>
      <c r="BB14" s="32">
        <f t="shared" si="16"/>
        <v>43646</v>
      </c>
      <c r="BC14" s="31">
        <f t="shared" si="17"/>
        <v>2019</v>
      </c>
      <c r="BD14" s="33">
        <f t="shared" si="1"/>
        <v>43830</v>
      </c>
      <c r="BE14" s="30">
        <f t="shared" si="18"/>
        <v>300</v>
      </c>
      <c r="BF14" s="30">
        <f t="shared" si="19"/>
        <v>50</v>
      </c>
      <c r="BG14" s="30">
        <f t="shared" si="20"/>
        <v>51</v>
      </c>
      <c r="BH14" s="30">
        <f t="shared" si="21"/>
        <v>53</v>
      </c>
      <c r="BI14" s="30">
        <f t="shared" si="22"/>
        <v>110</v>
      </c>
      <c r="BJ14" s="30">
        <f t="shared" si="23"/>
        <v>110</v>
      </c>
      <c r="BK14" s="30">
        <v>2300000</v>
      </c>
      <c r="BL14" s="30">
        <v>1600000</v>
      </c>
      <c r="BM14" s="30" t="str">
        <f t="shared" si="24"/>
        <v>Unk</v>
      </c>
      <c r="BN14" s="30" t="str">
        <f t="shared" si="25"/>
        <v>Unk</v>
      </c>
      <c r="BO14" s="30">
        <v>2019</v>
      </c>
      <c r="BP14" s="30">
        <v>12</v>
      </c>
      <c r="BQ14" s="30" t="str">
        <f>VLOOKUP(AQ14,Table3[#All],2,FALSE)</f>
        <v>NFI</v>
      </c>
    </row>
    <row r="15" spans="1:69" ht="28.5" customHeight="1" x14ac:dyDescent="0.25">
      <c r="A15" s="58" t="s">
        <v>171</v>
      </c>
      <c r="B15" s="58" t="s">
        <v>220</v>
      </c>
      <c r="C15" s="58" t="s">
        <v>220</v>
      </c>
      <c r="D15" s="58" t="s">
        <v>202</v>
      </c>
      <c r="E15" s="58" t="s">
        <v>231</v>
      </c>
      <c r="F15" s="58" t="s">
        <v>228</v>
      </c>
      <c r="G15" s="58" t="s">
        <v>176</v>
      </c>
      <c r="H15" s="58" t="s">
        <v>204</v>
      </c>
      <c r="I15" s="58" t="s">
        <v>204</v>
      </c>
      <c r="J15" s="58">
        <v>150</v>
      </c>
      <c r="K15" s="58" t="s">
        <v>175</v>
      </c>
      <c r="L15" s="58" t="s">
        <v>232</v>
      </c>
      <c r="M15" s="58" t="s">
        <v>83</v>
      </c>
      <c r="N15" s="58" t="s">
        <v>84</v>
      </c>
      <c r="O15" s="58" t="s">
        <v>1</v>
      </c>
      <c r="P15" s="58"/>
      <c r="Q15" s="58" t="s">
        <v>179</v>
      </c>
      <c r="R15" s="58" t="s">
        <v>167</v>
      </c>
      <c r="S15" s="58" t="s">
        <v>229</v>
      </c>
      <c r="T15" s="32">
        <v>43511</v>
      </c>
      <c r="U15" s="21">
        <v>43631</v>
      </c>
      <c r="V15" s="58">
        <v>3.1171799999999998</v>
      </c>
      <c r="W15" s="58">
        <v>43.646900000000002</v>
      </c>
      <c r="X15" s="58" t="s">
        <v>190</v>
      </c>
      <c r="Y15" s="58">
        <v>474</v>
      </c>
      <c r="Z15" s="58">
        <v>474</v>
      </c>
      <c r="AA15" s="58">
        <v>79</v>
      </c>
      <c r="AB15" s="58">
        <v>84</v>
      </c>
      <c r="AC15" s="58">
        <v>81</v>
      </c>
      <c r="AD15" s="58">
        <v>135</v>
      </c>
      <c r="AE15" s="58">
        <v>174</v>
      </c>
      <c r="AF15" s="58" t="s">
        <v>196</v>
      </c>
      <c r="AG15" s="26" t="s">
        <v>239</v>
      </c>
      <c r="AN15" s="58"/>
      <c r="AO15" s="26" t="str">
        <f t="shared" si="7"/>
        <v>ACTED</v>
      </c>
      <c r="AP15" s="26" t="str">
        <f t="shared" si="8"/>
        <v>ACTED</v>
      </c>
      <c r="AQ15" s="26" t="str">
        <f t="shared" si="9"/>
        <v>NFI KITS</v>
      </c>
      <c r="AR15" s="26" t="str">
        <f t="shared" si="10"/>
        <v>OFDA</v>
      </c>
      <c r="AS15" s="71" t="str">
        <f>_xlfn.IFNA(VLOOKUP(TRIM(AF15),Lookups!$R$1:$S$12,2,0),"N/A")</f>
        <v>Protracted</v>
      </c>
      <c r="AT15" s="29" t="str">
        <f t="shared" si="11"/>
        <v>Completed</v>
      </c>
      <c r="AU15" s="72" t="str">
        <f>IF(TRIM(X15)="", "N/A",VLOOKUP(TRIM(X15),Lookups!$V$1:$W$8,2,0))</f>
        <v>PIDP</v>
      </c>
      <c r="AV15" s="26" t="str">
        <f t="shared" si="12"/>
        <v>Urban</v>
      </c>
      <c r="AW15" s="26" t="str">
        <f t="shared" si="13"/>
        <v>Cash</v>
      </c>
      <c r="AX15" s="55" t="str">
        <f>IF(TRIM(M15)="","N/A",VLOOKUP(TRIM(M15),Table2[#All],2,0))</f>
        <v>Bay</v>
      </c>
      <c r="AY15" s="55" t="str">
        <f>IF(TRIM(N15)="","N/A",VLOOKUP(TRIM(N15),Table4[#All],2,0))</f>
        <v>Baidoa</v>
      </c>
      <c r="AZ15" s="55" t="str">
        <f t="shared" si="14"/>
        <v>N/A</v>
      </c>
      <c r="BA15" s="32">
        <f t="shared" si="15"/>
        <v>43524</v>
      </c>
      <c r="BB15" s="32">
        <f t="shared" si="16"/>
        <v>43646</v>
      </c>
      <c r="BC15" s="31">
        <f t="shared" si="17"/>
        <v>2019</v>
      </c>
      <c r="BD15" s="33">
        <f t="shared" si="1"/>
        <v>43830</v>
      </c>
      <c r="BE15" s="30">
        <f t="shared" si="18"/>
        <v>474</v>
      </c>
      <c r="BF15" s="30">
        <f t="shared" si="19"/>
        <v>79</v>
      </c>
      <c r="BG15" s="30">
        <f t="shared" si="20"/>
        <v>81</v>
      </c>
      <c r="BH15" s="30">
        <f t="shared" si="21"/>
        <v>84</v>
      </c>
      <c r="BI15" s="30">
        <f t="shared" si="22"/>
        <v>174</v>
      </c>
      <c r="BJ15" s="30">
        <f t="shared" si="23"/>
        <v>174</v>
      </c>
      <c r="BK15" s="30">
        <v>2300000</v>
      </c>
      <c r="BL15" s="30">
        <v>1600000</v>
      </c>
      <c r="BM15" s="30" t="str">
        <f t="shared" si="24"/>
        <v>Unk</v>
      </c>
      <c r="BN15" s="30" t="str">
        <f t="shared" si="25"/>
        <v>Unk</v>
      </c>
      <c r="BO15" s="30">
        <v>2019</v>
      </c>
      <c r="BP15" s="30">
        <v>13</v>
      </c>
      <c r="BQ15" s="30" t="str">
        <f>VLOOKUP(AQ15,Table3[#All],2,FALSE)</f>
        <v>NFI</v>
      </c>
    </row>
    <row r="16" spans="1:69" ht="28.5" customHeight="1" x14ac:dyDescent="0.25">
      <c r="A16" s="58" t="s">
        <v>171</v>
      </c>
      <c r="B16" s="58" t="s">
        <v>220</v>
      </c>
      <c r="C16" s="58" t="s">
        <v>220</v>
      </c>
      <c r="D16" s="58" t="s">
        <v>202</v>
      </c>
      <c r="E16" s="58" t="s">
        <v>231</v>
      </c>
      <c r="F16" s="58" t="s">
        <v>228</v>
      </c>
      <c r="G16" s="58" t="s">
        <v>176</v>
      </c>
      <c r="H16" s="58" t="s">
        <v>204</v>
      </c>
      <c r="I16" s="58" t="s">
        <v>204</v>
      </c>
      <c r="J16" s="58">
        <v>150</v>
      </c>
      <c r="K16" s="58" t="s">
        <v>175</v>
      </c>
      <c r="L16" s="58" t="s">
        <v>232</v>
      </c>
      <c r="M16" s="58" t="s">
        <v>83</v>
      </c>
      <c r="N16" s="58" t="s">
        <v>84</v>
      </c>
      <c r="O16" s="58" t="s">
        <v>1</v>
      </c>
      <c r="P16" s="58"/>
      <c r="Q16" s="58" t="s">
        <v>179</v>
      </c>
      <c r="R16" s="58" t="s">
        <v>167</v>
      </c>
      <c r="S16" s="58" t="s">
        <v>229</v>
      </c>
      <c r="T16" s="32">
        <v>43511</v>
      </c>
      <c r="U16" s="21">
        <v>43631</v>
      </c>
      <c r="V16" s="58">
        <v>3.1171799999999998</v>
      </c>
      <c r="W16" s="58">
        <v>43.646900000000002</v>
      </c>
      <c r="X16" s="58" t="s">
        <v>190</v>
      </c>
      <c r="Y16" s="58">
        <v>414</v>
      </c>
      <c r="Z16" s="58">
        <v>414</v>
      </c>
      <c r="AA16" s="58">
        <v>69</v>
      </c>
      <c r="AB16" s="58">
        <v>73</v>
      </c>
      <c r="AC16" s="58">
        <v>71</v>
      </c>
      <c r="AD16" s="58">
        <v>118</v>
      </c>
      <c r="AE16" s="58">
        <v>152</v>
      </c>
      <c r="AF16" s="58" t="s">
        <v>196</v>
      </c>
      <c r="AG16" s="26" t="s">
        <v>148</v>
      </c>
      <c r="AN16" s="58"/>
      <c r="AO16" s="26" t="str">
        <f t="shared" si="7"/>
        <v>ACTED</v>
      </c>
      <c r="AP16" s="26" t="str">
        <f t="shared" si="8"/>
        <v>ACTED</v>
      </c>
      <c r="AQ16" s="26" t="str">
        <f t="shared" si="9"/>
        <v>NFI KITS</v>
      </c>
      <c r="AR16" s="26" t="str">
        <f t="shared" si="10"/>
        <v>OFDA</v>
      </c>
      <c r="AS16" s="71" t="str">
        <f>_xlfn.IFNA(VLOOKUP(TRIM(AF16),Lookups!$R$1:$S$12,2,0),"N/A")</f>
        <v>Protracted</v>
      </c>
      <c r="AT16" s="29" t="str">
        <f t="shared" si="11"/>
        <v>Completed</v>
      </c>
      <c r="AU16" s="72" t="str">
        <f>IF(TRIM(X16)="", "N/A",VLOOKUP(TRIM(X16),Lookups!$V$1:$W$8,2,0))</f>
        <v>PIDP</v>
      </c>
      <c r="AV16" s="26" t="str">
        <f t="shared" si="12"/>
        <v>Urban</v>
      </c>
      <c r="AW16" s="26" t="str">
        <f t="shared" si="13"/>
        <v>Cash</v>
      </c>
      <c r="AX16" s="55" t="str">
        <f>IF(TRIM(M16)="","N/A",VLOOKUP(TRIM(M16),Table2[#All],2,0))</f>
        <v>Bay</v>
      </c>
      <c r="AY16" s="55" t="str">
        <f>IF(TRIM(N16)="","N/A",VLOOKUP(TRIM(N16),Table4[#All],2,0))</f>
        <v>Baidoa</v>
      </c>
      <c r="AZ16" s="55" t="str">
        <f t="shared" si="14"/>
        <v>N/A</v>
      </c>
      <c r="BA16" s="32">
        <f t="shared" si="15"/>
        <v>43524</v>
      </c>
      <c r="BB16" s="32">
        <f t="shared" si="16"/>
        <v>43646</v>
      </c>
      <c r="BC16" s="31">
        <f t="shared" si="17"/>
        <v>2019</v>
      </c>
      <c r="BD16" s="33">
        <f t="shared" si="1"/>
        <v>43830</v>
      </c>
      <c r="BE16" s="30">
        <f t="shared" si="18"/>
        <v>414</v>
      </c>
      <c r="BF16" s="30">
        <f t="shared" si="19"/>
        <v>69</v>
      </c>
      <c r="BG16" s="30">
        <f t="shared" si="20"/>
        <v>71</v>
      </c>
      <c r="BH16" s="30">
        <f t="shared" si="21"/>
        <v>73</v>
      </c>
      <c r="BI16" s="30">
        <f t="shared" si="22"/>
        <v>152</v>
      </c>
      <c r="BJ16" s="30">
        <f t="shared" si="23"/>
        <v>152</v>
      </c>
      <c r="BK16" s="30">
        <v>2300000</v>
      </c>
      <c r="BL16" s="30">
        <v>1600000</v>
      </c>
      <c r="BM16" s="30" t="str">
        <f t="shared" si="24"/>
        <v>Unk</v>
      </c>
      <c r="BN16" s="30" t="str">
        <f t="shared" si="25"/>
        <v>Unk</v>
      </c>
      <c r="BO16" s="30">
        <v>2019</v>
      </c>
      <c r="BP16" s="30">
        <v>14</v>
      </c>
      <c r="BQ16" s="30" t="str">
        <f>VLOOKUP(AQ16,Table3[#All],2,FALSE)</f>
        <v>NFI</v>
      </c>
    </row>
    <row r="17" spans="1:69" ht="28.5" customHeight="1" x14ac:dyDescent="0.25">
      <c r="A17" s="58" t="s">
        <v>171</v>
      </c>
      <c r="B17" s="58" t="s">
        <v>220</v>
      </c>
      <c r="C17" s="58" t="s">
        <v>220</v>
      </c>
      <c r="D17" s="58" t="s">
        <v>202</v>
      </c>
      <c r="E17" s="58" t="s">
        <v>231</v>
      </c>
      <c r="F17" s="58" t="s">
        <v>228</v>
      </c>
      <c r="G17" s="58" t="s">
        <v>176</v>
      </c>
      <c r="H17" s="58" t="s">
        <v>204</v>
      </c>
      <c r="I17" s="58" t="s">
        <v>204</v>
      </c>
      <c r="J17" s="58">
        <v>150</v>
      </c>
      <c r="K17" s="58" t="s">
        <v>175</v>
      </c>
      <c r="L17" s="58" t="s">
        <v>232</v>
      </c>
      <c r="M17" s="58" t="s">
        <v>83</v>
      </c>
      <c r="N17" s="58" t="s">
        <v>84</v>
      </c>
      <c r="O17" s="58" t="s">
        <v>3</v>
      </c>
      <c r="P17" s="58"/>
      <c r="Q17" s="58" t="s">
        <v>179</v>
      </c>
      <c r="R17" s="58" t="s">
        <v>167</v>
      </c>
      <c r="S17" s="58" t="s">
        <v>229</v>
      </c>
      <c r="T17" s="32">
        <v>43511</v>
      </c>
      <c r="U17" s="21">
        <v>43631</v>
      </c>
      <c r="V17" s="58">
        <v>3.28294</v>
      </c>
      <c r="W17" s="58">
        <v>43.354370000000003</v>
      </c>
      <c r="X17" s="58" t="s">
        <v>190</v>
      </c>
      <c r="Y17" s="58">
        <v>420</v>
      </c>
      <c r="Z17" s="58">
        <v>420</v>
      </c>
      <c r="AA17" s="58">
        <v>70</v>
      </c>
      <c r="AB17" s="58">
        <v>74</v>
      </c>
      <c r="AC17" s="58">
        <v>72</v>
      </c>
      <c r="AD17" s="58">
        <v>120</v>
      </c>
      <c r="AE17" s="58">
        <v>154</v>
      </c>
      <c r="AF17" s="58" t="s">
        <v>196</v>
      </c>
      <c r="AG17" s="26" t="s">
        <v>240</v>
      </c>
      <c r="AN17" s="58"/>
      <c r="AO17" s="26" t="str">
        <f t="shared" si="7"/>
        <v>ACTED</v>
      </c>
      <c r="AP17" s="26" t="str">
        <f t="shared" si="8"/>
        <v>ACTED</v>
      </c>
      <c r="AQ17" s="26" t="str">
        <f t="shared" si="9"/>
        <v>NFI KITS</v>
      </c>
      <c r="AR17" s="26" t="str">
        <f t="shared" si="10"/>
        <v>OFDA</v>
      </c>
      <c r="AS17" s="71" t="str">
        <f>_xlfn.IFNA(VLOOKUP(TRIM(AF17),Lookups!$R$1:$S$12,2,0),"N/A")</f>
        <v>Protracted</v>
      </c>
      <c r="AT17" s="29" t="str">
        <f t="shared" si="11"/>
        <v>Completed</v>
      </c>
      <c r="AU17" s="72" t="str">
        <f>IF(TRIM(X17)="", "N/A",VLOOKUP(TRIM(X17),Lookups!$V$1:$W$8,2,0))</f>
        <v>PIDP</v>
      </c>
      <c r="AV17" s="26" t="str">
        <f t="shared" si="12"/>
        <v>Urban</v>
      </c>
      <c r="AW17" s="26" t="str">
        <f t="shared" si="13"/>
        <v>Cash</v>
      </c>
      <c r="AX17" s="55" t="str">
        <f>IF(TRIM(M17)="","N/A",VLOOKUP(TRIM(M17),Table2[#All],2,0))</f>
        <v>Bay</v>
      </c>
      <c r="AY17" s="55" t="str">
        <f>IF(TRIM(N17)="","N/A",VLOOKUP(TRIM(N17),Table4[#All],2,0))</f>
        <v>Baidoa</v>
      </c>
      <c r="AZ17" s="55" t="str">
        <f t="shared" si="14"/>
        <v>N/A</v>
      </c>
      <c r="BA17" s="32">
        <f t="shared" si="15"/>
        <v>43524</v>
      </c>
      <c r="BB17" s="32">
        <f t="shared" si="16"/>
        <v>43646</v>
      </c>
      <c r="BC17" s="31">
        <f t="shared" si="17"/>
        <v>2019</v>
      </c>
      <c r="BD17" s="33">
        <f t="shared" si="1"/>
        <v>43830</v>
      </c>
      <c r="BE17" s="30">
        <f t="shared" si="18"/>
        <v>420</v>
      </c>
      <c r="BF17" s="30">
        <f t="shared" si="19"/>
        <v>70</v>
      </c>
      <c r="BG17" s="30">
        <f t="shared" si="20"/>
        <v>72</v>
      </c>
      <c r="BH17" s="30">
        <f t="shared" si="21"/>
        <v>74</v>
      </c>
      <c r="BI17" s="30">
        <f t="shared" si="22"/>
        <v>154</v>
      </c>
      <c r="BJ17" s="30">
        <f t="shared" si="23"/>
        <v>154</v>
      </c>
      <c r="BK17" s="30">
        <v>2300000</v>
      </c>
      <c r="BL17" s="30">
        <v>1600000</v>
      </c>
      <c r="BM17" s="30" t="str">
        <f t="shared" si="24"/>
        <v>Unk</v>
      </c>
      <c r="BN17" s="30" t="str">
        <f t="shared" si="25"/>
        <v>Unk</v>
      </c>
      <c r="BO17" s="30">
        <v>2019</v>
      </c>
      <c r="BP17" s="30">
        <v>15</v>
      </c>
      <c r="BQ17" s="30" t="str">
        <f>VLOOKUP(AQ17,Table3[#All],2,FALSE)</f>
        <v>NFI</v>
      </c>
    </row>
    <row r="18" spans="1:69" ht="28.5" customHeight="1" x14ac:dyDescent="0.25">
      <c r="A18" s="58" t="s">
        <v>171</v>
      </c>
      <c r="B18" s="58" t="s">
        <v>220</v>
      </c>
      <c r="C18" s="58" t="s">
        <v>220</v>
      </c>
      <c r="D18" s="58" t="s">
        <v>202</v>
      </c>
      <c r="E18" s="58" t="s">
        <v>231</v>
      </c>
      <c r="F18" s="58" t="s">
        <v>228</v>
      </c>
      <c r="G18" s="58" t="s">
        <v>176</v>
      </c>
      <c r="H18" s="58" t="s">
        <v>204</v>
      </c>
      <c r="I18" s="58" t="s">
        <v>204</v>
      </c>
      <c r="J18" s="58">
        <v>150</v>
      </c>
      <c r="K18" s="58" t="s">
        <v>175</v>
      </c>
      <c r="L18" s="58" t="s">
        <v>232</v>
      </c>
      <c r="M18" s="58" t="s">
        <v>83</v>
      </c>
      <c r="N18" s="58" t="s">
        <v>84</v>
      </c>
      <c r="O18" s="58" t="s">
        <v>5</v>
      </c>
      <c r="P18" s="58"/>
      <c r="Q18" s="58" t="s">
        <v>179</v>
      </c>
      <c r="R18" s="58" t="s">
        <v>167</v>
      </c>
      <c r="S18" s="58" t="s">
        <v>229</v>
      </c>
      <c r="T18" s="32">
        <v>43511</v>
      </c>
      <c r="U18" s="21">
        <v>43631</v>
      </c>
      <c r="V18" s="58">
        <v>2.9560599999999999</v>
      </c>
      <c r="W18" s="58">
        <v>43.486899999999999</v>
      </c>
      <c r="X18" s="58" t="s">
        <v>190</v>
      </c>
      <c r="Y18" s="58">
        <v>366</v>
      </c>
      <c r="Z18" s="58">
        <v>366</v>
      </c>
      <c r="AA18" s="58">
        <v>61</v>
      </c>
      <c r="AB18" s="58">
        <v>65</v>
      </c>
      <c r="AC18" s="58">
        <v>62</v>
      </c>
      <c r="AD18" s="58">
        <v>105</v>
      </c>
      <c r="AE18" s="58">
        <v>134</v>
      </c>
      <c r="AF18" s="58" t="s">
        <v>196</v>
      </c>
      <c r="AG18" s="26" t="s">
        <v>241</v>
      </c>
      <c r="AN18" s="58"/>
      <c r="AO18" s="26" t="str">
        <f t="shared" si="7"/>
        <v>ACTED</v>
      </c>
      <c r="AP18" s="26" t="str">
        <f t="shared" si="8"/>
        <v>ACTED</v>
      </c>
      <c r="AQ18" s="26" t="str">
        <f t="shared" si="9"/>
        <v>NFI KITS</v>
      </c>
      <c r="AR18" s="26" t="str">
        <f t="shared" si="10"/>
        <v>OFDA</v>
      </c>
      <c r="AS18" s="71" t="str">
        <f>_xlfn.IFNA(VLOOKUP(TRIM(AF18),Lookups!$R$1:$S$12,2,0),"N/A")</f>
        <v>Protracted</v>
      </c>
      <c r="AT18" s="29" t="str">
        <f t="shared" si="11"/>
        <v>Completed</v>
      </c>
      <c r="AU18" s="72" t="str">
        <f>IF(TRIM(X18)="", "N/A",VLOOKUP(TRIM(X18),Lookups!$V$1:$W$8,2,0))</f>
        <v>PIDP</v>
      </c>
      <c r="AV18" s="26" t="str">
        <f t="shared" si="12"/>
        <v>Urban</v>
      </c>
      <c r="AW18" s="26" t="str">
        <f t="shared" si="13"/>
        <v>Cash</v>
      </c>
      <c r="AX18" s="55" t="str">
        <f>IF(TRIM(M18)="","N/A",VLOOKUP(TRIM(M18),Table2[#All],2,0))</f>
        <v>Bay</v>
      </c>
      <c r="AY18" s="55" t="str">
        <f>IF(TRIM(N18)="","N/A",VLOOKUP(TRIM(N18),Table4[#All],2,0))</f>
        <v>Baidoa</v>
      </c>
      <c r="AZ18" s="55" t="str">
        <f t="shared" si="14"/>
        <v>N/A</v>
      </c>
      <c r="BA18" s="32">
        <f t="shared" si="15"/>
        <v>43524</v>
      </c>
      <c r="BB18" s="32">
        <f t="shared" si="16"/>
        <v>43646</v>
      </c>
      <c r="BC18" s="31">
        <f t="shared" si="17"/>
        <v>2019</v>
      </c>
      <c r="BD18" s="33">
        <f t="shared" si="1"/>
        <v>43830</v>
      </c>
      <c r="BE18" s="30">
        <f t="shared" si="18"/>
        <v>366</v>
      </c>
      <c r="BF18" s="30">
        <f t="shared" si="19"/>
        <v>61</v>
      </c>
      <c r="BG18" s="30">
        <f t="shared" si="20"/>
        <v>62</v>
      </c>
      <c r="BH18" s="30">
        <f t="shared" si="21"/>
        <v>65</v>
      </c>
      <c r="BI18" s="30">
        <f t="shared" si="22"/>
        <v>134</v>
      </c>
      <c r="BJ18" s="30">
        <f t="shared" si="23"/>
        <v>134</v>
      </c>
      <c r="BK18" s="30">
        <v>2300000</v>
      </c>
      <c r="BL18" s="30">
        <v>1600000</v>
      </c>
      <c r="BM18" s="30" t="str">
        <f t="shared" si="24"/>
        <v>Unk</v>
      </c>
      <c r="BN18" s="30" t="str">
        <f t="shared" si="25"/>
        <v>Unk</v>
      </c>
      <c r="BO18" s="30">
        <v>2019</v>
      </c>
      <c r="BP18" s="30">
        <v>16</v>
      </c>
      <c r="BQ18" s="30" t="str">
        <f>VLOOKUP(AQ18,Table3[#All],2,FALSE)</f>
        <v>NFI</v>
      </c>
    </row>
    <row r="19" spans="1:69" ht="28.5" customHeight="1" x14ac:dyDescent="0.25">
      <c r="A19" s="58" t="s">
        <v>171</v>
      </c>
      <c r="B19" s="58" t="s">
        <v>220</v>
      </c>
      <c r="C19" s="58" t="s">
        <v>220</v>
      </c>
      <c r="D19" s="58" t="s">
        <v>202</v>
      </c>
      <c r="E19" s="58" t="s">
        <v>231</v>
      </c>
      <c r="F19" s="58" t="s">
        <v>228</v>
      </c>
      <c r="G19" s="58" t="s">
        <v>176</v>
      </c>
      <c r="H19" s="58" t="s">
        <v>204</v>
      </c>
      <c r="I19" s="58" t="s">
        <v>204</v>
      </c>
      <c r="J19" s="58">
        <v>150</v>
      </c>
      <c r="K19" s="58" t="s">
        <v>175</v>
      </c>
      <c r="L19" s="58" t="s">
        <v>232</v>
      </c>
      <c r="M19" s="58" t="s">
        <v>83</v>
      </c>
      <c r="N19" s="58" t="s">
        <v>84</v>
      </c>
      <c r="O19" s="58" t="s">
        <v>1</v>
      </c>
      <c r="P19" s="58"/>
      <c r="Q19" s="58" t="s">
        <v>179</v>
      </c>
      <c r="R19" s="58" t="s">
        <v>167</v>
      </c>
      <c r="S19" s="58" t="s">
        <v>229</v>
      </c>
      <c r="T19" s="32">
        <v>43511</v>
      </c>
      <c r="U19" s="21">
        <v>43631</v>
      </c>
      <c r="V19" s="58">
        <v>3.1171799999999998</v>
      </c>
      <c r="W19" s="58">
        <v>43.646900000000002</v>
      </c>
      <c r="X19" s="58" t="s">
        <v>190</v>
      </c>
      <c r="Y19" s="58">
        <v>600</v>
      </c>
      <c r="Z19" s="58">
        <v>600</v>
      </c>
      <c r="AA19" s="58">
        <v>100</v>
      </c>
      <c r="AB19" s="58">
        <v>106</v>
      </c>
      <c r="AC19" s="58">
        <v>102</v>
      </c>
      <c r="AD19" s="58">
        <v>172</v>
      </c>
      <c r="AE19" s="58">
        <v>220</v>
      </c>
      <c r="AF19" s="58" t="s">
        <v>196</v>
      </c>
      <c r="AG19" s="26" t="s">
        <v>242</v>
      </c>
      <c r="AN19" s="58"/>
      <c r="AO19" s="26" t="str">
        <f t="shared" si="7"/>
        <v>ACTED</v>
      </c>
      <c r="AP19" s="26" t="str">
        <f t="shared" si="8"/>
        <v>ACTED</v>
      </c>
      <c r="AQ19" s="26" t="str">
        <f t="shared" si="9"/>
        <v>NFI KITS</v>
      </c>
      <c r="AR19" s="26" t="str">
        <f t="shared" si="10"/>
        <v>OFDA</v>
      </c>
      <c r="AS19" s="71" t="str">
        <f>_xlfn.IFNA(VLOOKUP(TRIM(AF19),Lookups!$R$1:$S$12,2,0),"N/A")</f>
        <v>Protracted</v>
      </c>
      <c r="AT19" s="29" t="str">
        <f t="shared" si="11"/>
        <v>Completed</v>
      </c>
      <c r="AU19" s="72" t="str">
        <f>IF(TRIM(X19)="", "N/A",VLOOKUP(TRIM(X19),Lookups!$V$1:$W$8,2,0))</f>
        <v>PIDP</v>
      </c>
      <c r="AV19" s="26" t="str">
        <f t="shared" si="12"/>
        <v>Urban</v>
      </c>
      <c r="AW19" s="26" t="str">
        <f t="shared" si="13"/>
        <v>Cash</v>
      </c>
      <c r="AX19" s="55" t="str">
        <f>IF(TRIM(M19)="","N/A",VLOOKUP(TRIM(M19),Table2[#All],2,0))</f>
        <v>Bay</v>
      </c>
      <c r="AY19" s="55" t="str">
        <f>IF(TRIM(N19)="","N/A",VLOOKUP(TRIM(N19),Table4[#All],2,0))</f>
        <v>Baidoa</v>
      </c>
      <c r="AZ19" s="55" t="str">
        <f t="shared" si="14"/>
        <v>N/A</v>
      </c>
      <c r="BA19" s="32">
        <f t="shared" si="15"/>
        <v>43524</v>
      </c>
      <c r="BB19" s="32">
        <f t="shared" si="16"/>
        <v>43646</v>
      </c>
      <c r="BC19" s="31">
        <f t="shared" si="17"/>
        <v>2019</v>
      </c>
      <c r="BD19" s="33">
        <f t="shared" si="1"/>
        <v>43830</v>
      </c>
      <c r="BE19" s="30">
        <f t="shared" si="18"/>
        <v>600</v>
      </c>
      <c r="BF19" s="30">
        <f t="shared" si="19"/>
        <v>100</v>
      </c>
      <c r="BG19" s="30">
        <f t="shared" si="20"/>
        <v>102</v>
      </c>
      <c r="BH19" s="30">
        <f t="shared" si="21"/>
        <v>106</v>
      </c>
      <c r="BI19" s="30">
        <f t="shared" si="22"/>
        <v>220</v>
      </c>
      <c r="BJ19" s="30">
        <f t="shared" si="23"/>
        <v>220</v>
      </c>
      <c r="BK19" s="30">
        <v>2300000</v>
      </c>
      <c r="BL19" s="30">
        <v>1600000</v>
      </c>
      <c r="BM19" s="30" t="str">
        <f t="shared" si="24"/>
        <v>Unk</v>
      </c>
      <c r="BN19" s="30" t="str">
        <f t="shared" si="25"/>
        <v>Unk</v>
      </c>
      <c r="BO19" s="30">
        <v>2019</v>
      </c>
      <c r="BP19" s="30">
        <v>17</v>
      </c>
      <c r="BQ19" s="30" t="str">
        <f>VLOOKUP(AQ19,Table3[#All],2,FALSE)</f>
        <v>NFI</v>
      </c>
    </row>
    <row r="20" spans="1:69" ht="28.5" customHeight="1" x14ac:dyDescent="0.25">
      <c r="A20" s="58" t="s">
        <v>171</v>
      </c>
      <c r="B20" s="58" t="s">
        <v>220</v>
      </c>
      <c r="C20" s="58" t="s">
        <v>220</v>
      </c>
      <c r="D20" s="58" t="s">
        <v>202</v>
      </c>
      <c r="E20" s="58" t="s">
        <v>231</v>
      </c>
      <c r="F20" s="58" t="s">
        <v>228</v>
      </c>
      <c r="G20" s="58" t="s">
        <v>176</v>
      </c>
      <c r="H20" s="58" t="s">
        <v>204</v>
      </c>
      <c r="I20" s="58" t="s">
        <v>204</v>
      </c>
      <c r="J20" s="58">
        <v>150</v>
      </c>
      <c r="K20" s="58" t="s">
        <v>175</v>
      </c>
      <c r="L20" s="58" t="s">
        <v>232</v>
      </c>
      <c r="M20" s="58" t="s">
        <v>83</v>
      </c>
      <c r="N20" s="58" t="s">
        <v>84</v>
      </c>
      <c r="O20" s="58" t="s">
        <v>1</v>
      </c>
      <c r="P20" s="58"/>
      <c r="Q20" s="58" t="s">
        <v>179</v>
      </c>
      <c r="R20" s="58" t="s">
        <v>167</v>
      </c>
      <c r="S20" s="58" t="s">
        <v>229</v>
      </c>
      <c r="T20" s="32">
        <v>43511</v>
      </c>
      <c r="U20" s="21">
        <v>43631</v>
      </c>
      <c r="V20" s="58">
        <v>3.1171799999999998</v>
      </c>
      <c r="W20" s="58">
        <v>43.646900000000002</v>
      </c>
      <c r="X20" s="58" t="s">
        <v>190</v>
      </c>
      <c r="Y20" s="58">
        <v>270</v>
      </c>
      <c r="Z20" s="58">
        <v>270</v>
      </c>
      <c r="AA20" s="58">
        <v>45</v>
      </c>
      <c r="AB20" s="58">
        <v>48</v>
      </c>
      <c r="AC20" s="58">
        <v>46</v>
      </c>
      <c r="AD20" s="58">
        <v>77</v>
      </c>
      <c r="AE20" s="58">
        <v>99</v>
      </c>
      <c r="AF20" s="58" t="s">
        <v>196</v>
      </c>
      <c r="AG20" s="26" t="s">
        <v>243</v>
      </c>
      <c r="AN20" s="58"/>
      <c r="AO20" s="26" t="str">
        <f t="shared" si="7"/>
        <v>ACTED</v>
      </c>
      <c r="AP20" s="26" t="str">
        <f t="shared" si="8"/>
        <v>ACTED</v>
      </c>
      <c r="AQ20" s="26" t="str">
        <f t="shared" si="9"/>
        <v>NFI KITS</v>
      </c>
      <c r="AR20" s="26" t="str">
        <f t="shared" si="10"/>
        <v>OFDA</v>
      </c>
      <c r="AS20" s="71" t="str">
        <f>_xlfn.IFNA(VLOOKUP(TRIM(AF20),Lookups!$R$1:$S$12,2,0),"N/A")</f>
        <v>Protracted</v>
      </c>
      <c r="AT20" s="29" t="str">
        <f t="shared" si="11"/>
        <v>Completed</v>
      </c>
      <c r="AU20" s="72" t="str">
        <f>IF(TRIM(X20)="", "N/A",VLOOKUP(TRIM(X20),Lookups!$V$1:$W$8,2,0))</f>
        <v>PIDP</v>
      </c>
      <c r="AV20" s="26" t="str">
        <f t="shared" si="12"/>
        <v>Urban</v>
      </c>
      <c r="AW20" s="26" t="str">
        <f t="shared" si="13"/>
        <v>Cash</v>
      </c>
      <c r="AX20" s="55" t="str">
        <f>IF(TRIM(M20)="","N/A",VLOOKUP(TRIM(M20),Table2[#All],2,0))</f>
        <v>Bay</v>
      </c>
      <c r="AY20" s="55" t="str">
        <f>IF(TRIM(N20)="","N/A",VLOOKUP(TRIM(N20),Table4[#All],2,0))</f>
        <v>Baidoa</v>
      </c>
      <c r="AZ20" s="55" t="str">
        <f t="shared" si="14"/>
        <v>N/A</v>
      </c>
      <c r="BA20" s="32">
        <f t="shared" si="15"/>
        <v>43524</v>
      </c>
      <c r="BB20" s="32">
        <f t="shared" si="16"/>
        <v>43646</v>
      </c>
      <c r="BC20" s="31">
        <f t="shared" si="17"/>
        <v>2019</v>
      </c>
      <c r="BD20" s="33">
        <f t="shared" si="1"/>
        <v>43830</v>
      </c>
      <c r="BE20" s="30">
        <f t="shared" si="18"/>
        <v>270</v>
      </c>
      <c r="BF20" s="30">
        <f t="shared" si="19"/>
        <v>45</v>
      </c>
      <c r="BG20" s="30">
        <f t="shared" si="20"/>
        <v>46</v>
      </c>
      <c r="BH20" s="30">
        <f t="shared" si="21"/>
        <v>48</v>
      </c>
      <c r="BI20" s="30">
        <f t="shared" si="22"/>
        <v>99</v>
      </c>
      <c r="BJ20" s="30">
        <f t="shared" si="23"/>
        <v>99</v>
      </c>
      <c r="BK20" s="30">
        <v>2300000</v>
      </c>
      <c r="BL20" s="30">
        <v>1600000</v>
      </c>
      <c r="BM20" s="30" t="str">
        <f t="shared" si="24"/>
        <v>Unk</v>
      </c>
      <c r="BN20" s="30" t="str">
        <f t="shared" si="25"/>
        <v>Unk</v>
      </c>
      <c r="BO20" s="30">
        <v>2019</v>
      </c>
      <c r="BP20" s="30">
        <v>18</v>
      </c>
      <c r="BQ20" s="30" t="str">
        <f>VLOOKUP(AQ20,Table3[#All],2,FALSE)</f>
        <v>NFI</v>
      </c>
    </row>
    <row r="21" spans="1:69" ht="28.5" customHeight="1" x14ac:dyDescent="0.25">
      <c r="A21" s="58" t="s">
        <v>171</v>
      </c>
      <c r="B21" s="58" t="s">
        <v>220</v>
      </c>
      <c r="C21" s="58" t="s">
        <v>220</v>
      </c>
      <c r="D21" s="58" t="s">
        <v>202</v>
      </c>
      <c r="E21" s="58" t="s">
        <v>231</v>
      </c>
      <c r="F21" s="58" t="s">
        <v>228</v>
      </c>
      <c r="G21" s="58" t="s">
        <v>176</v>
      </c>
      <c r="H21" s="58" t="s">
        <v>204</v>
      </c>
      <c r="I21" s="58" t="s">
        <v>204</v>
      </c>
      <c r="J21" s="58">
        <v>150</v>
      </c>
      <c r="K21" s="58" t="s">
        <v>175</v>
      </c>
      <c r="L21" s="58" t="s">
        <v>232</v>
      </c>
      <c r="M21" s="58" t="s">
        <v>83</v>
      </c>
      <c r="N21" s="58" t="s">
        <v>84</v>
      </c>
      <c r="O21" s="58" t="s">
        <v>1</v>
      </c>
      <c r="P21" s="58"/>
      <c r="Q21" s="58" t="s">
        <v>179</v>
      </c>
      <c r="R21" s="58" t="s">
        <v>167</v>
      </c>
      <c r="S21" s="58" t="s">
        <v>229</v>
      </c>
      <c r="T21" s="32">
        <v>43511</v>
      </c>
      <c r="U21" s="21">
        <v>43631</v>
      </c>
      <c r="V21" s="58">
        <v>3.1171799999999998</v>
      </c>
      <c r="W21" s="58">
        <v>43.646900000000002</v>
      </c>
      <c r="X21" s="58" t="s">
        <v>190</v>
      </c>
      <c r="Y21" s="58">
        <v>396</v>
      </c>
      <c r="Z21" s="58">
        <v>396</v>
      </c>
      <c r="AA21" s="58">
        <v>66</v>
      </c>
      <c r="AB21" s="58">
        <v>70</v>
      </c>
      <c r="AC21" s="58">
        <v>68</v>
      </c>
      <c r="AD21" s="58">
        <v>113</v>
      </c>
      <c r="AE21" s="58">
        <v>145</v>
      </c>
      <c r="AF21" s="58" t="s">
        <v>196</v>
      </c>
      <c r="AG21" s="26" t="s">
        <v>244</v>
      </c>
      <c r="AN21" s="58"/>
      <c r="AO21" s="26" t="str">
        <f t="shared" si="7"/>
        <v>ACTED</v>
      </c>
      <c r="AP21" s="26" t="str">
        <f t="shared" si="8"/>
        <v>ACTED</v>
      </c>
      <c r="AQ21" s="26" t="str">
        <f t="shared" si="9"/>
        <v>NFI KITS</v>
      </c>
      <c r="AR21" s="26" t="str">
        <f t="shared" si="10"/>
        <v>OFDA</v>
      </c>
      <c r="AS21" s="71" t="str">
        <f>_xlfn.IFNA(VLOOKUP(TRIM(AF21),Lookups!$R$1:$S$12,2,0),"N/A")</f>
        <v>Protracted</v>
      </c>
      <c r="AT21" s="29" t="str">
        <f t="shared" si="11"/>
        <v>Completed</v>
      </c>
      <c r="AU21" s="72" t="str">
        <f>IF(TRIM(X21)="", "N/A",VLOOKUP(TRIM(X21),Lookups!$V$1:$W$8,2,0))</f>
        <v>PIDP</v>
      </c>
      <c r="AV21" s="26" t="str">
        <f t="shared" si="12"/>
        <v>Urban</v>
      </c>
      <c r="AW21" s="26" t="str">
        <f t="shared" si="13"/>
        <v>Cash</v>
      </c>
      <c r="AX21" s="55" t="str">
        <f>IF(TRIM(M21)="","N/A",VLOOKUP(TRIM(M21),Table2[#All],2,0))</f>
        <v>Bay</v>
      </c>
      <c r="AY21" s="55" t="str">
        <f>IF(TRIM(N21)="","N/A",VLOOKUP(TRIM(N21),Table4[#All],2,0))</f>
        <v>Baidoa</v>
      </c>
      <c r="AZ21" s="55" t="str">
        <f t="shared" si="14"/>
        <v>N/A</v>
      </c>
      <c r="BA21" s="32">
        <f t="shared" si="15"/>
        <v>43524</v>
      </c>
      <c r="BB21" s="32">
        <f t="shared" si="16"/>
        <v>43646</v>
      </c>
      <c r="BC21" s="31">
        <f t="shared" si="17"/>
        <v>2019</v>
      </c>
      <c r="BD21" s="33">
        <f t="shared" si="1"/>
        <v>43830</v>
      </c>
      <c r="BE21" s="30">
        <f t="shared" si="18"/>
        <v>396</v>
      </c>
      <c r="BF21" s="30">
        <f t="shared" si="19"/>
        <v>66</v>
      </c>
      <c r="BG21" s="30">
        <f t="shared" si="20"/>
        <v>68</v>
      </c>
      <c r="BH21" s="30">
        <f t="shared" si="21"/>
        <v>70</v>
      </c>
      <c r="BI21" s="30">
        <f t="shared" si="22"/>
        <v>145</v>
      </c>
      <c r="BJ21" s="30">
        <f t="shared" si="23"/>
        <v>145</v>
      </c>
      <c r="BK21" s="30">
        <v>2300000</v>
      </c>
      <c r="BL21" s="30">
        <v>1600000</v>
      </c>
      <c r="BM21" s="30" t="str">
        <f t="shared" si="24"/>
        <v>Unk</v>
      </c>
      <c r="BN21" s="30" t="str">
        <f t="shared" si="25"/>
        <v>Unk</v>
      </c>
      <c r="BO21" s="30">
        <v>2019</v>
      </c>
      <c r="BP21" s="30">
        <v>19</v>
      </c>
      <c r="BQ21" s="30" t="str">
        <f>VLOOKUP(AQ21,Table3[#All],2,FALSE)</f>
        <v>NFI</v>
      </c>
    </row>
    <row r="22" spans="1:69" ht="28.5" customHeight="1" x14ac:dyDescent="0.25">
      <c r="A22" s="58" t="s">
        <v>171</v>
      </c>
      <c r="B22" s="58" t="s">
        <v>220</v>
      </c>
      <c r="C22" s="58" t="s">
        <v>220</v>
      </c>
      <c r="D22" s="58" t="s">
        <v>202</v>
      </c>
      <c r="E22" s="58" t="s">
        <v>231</v>
      </c>
      <c r="F22" s="58" t="s">
        <v>228</v>
      </c>
      <c r="G22" s="58" t="s">
        <v>176</v>
      </c>
      <c r="H22" s="58" t="s">
        <v>204</v>
      </c>
      <c r="I22" s="58" t="s">
        <v>204</v>
      </c>
      <c r="J22" s="58">
        <v>150</v>
      </c>
      <c r="K22" s="58" t="s">
        <v>175</v>
      </c>
      <c r="L22" s="58" t="s">
        <v>232</v>
      </c>
      <c r="M22" s="58" t="s">
        <v>83</v>
      </c>
      <c r="N22" s="58" t="s">
        <v>84</v>
      </c>
      <c r="O22" s="58" t="s">
        <v>1</v>
      </c>
      <c r="P22" s="58"/>
      <c r="Q22" s="58" t="s">
        <v>179</v>
      </c>
      <c r="R22" s="58" t="s">
        <v>167</v>
      </c>
      <c r="S22" s="58" t="s">
        <v>229</v>
      </c>
      <c r="T22" s="32">
        <v>43511</v>
      </c>
      <c r="U22" s="21">
        <v>43631</v>
      </c>
      <c r="V22" s="58">
        <v>3.1171799999999998</v>
      </c>
      <c r="W22" s="58">
        <v>43.646900000000002</v>
      </c>
      <c r="X22" s="58" t="s">
        <v>190</v>
      </c>
      <c r="Y22" s="58">
        <v>480</v>
      </c>
      <c r="Z22" s="58">
        <v>480</v>
      </c>
      <c r="AA22" s="58">
        <v>80</v>
      </c>
      <c r="AB22" s="58">
        <v>85</v>
      </c>
      <c r="AC22" s="58">
        <v>82</v>
      </c>
      <c r="AD22" s="58">
        <v>137</v>
      </c>
      <c r="AE22" s="58">
        <v>176</v>
      </c>
      <c r="AF22" s="58" t="s">
        <v>196</v>
      </c>
      <c r="AG22" s="26" t="s">
        <v>245</v>
      </c>
      <c r="AN22" s="58"/>
      <c r="AO22" s="26" t="str">
        <f t="shared" si="7"/>
        <v>ACTED</v>
      </c>
      <c r="AP22" s="26" t="str">
        <f t="shared" si="8"/>
        <v>ACTED</v>
      </c>
      <c r="AQ22" s="26" t="str">
        <f t="shared" si="9"/>
        <v>NFI KITS</v>
      </c>
      <c r="AR22" s="26" t="str">
        <f t="shared" si="10"/>
        <v>OFDA</v>
      </c>
      <c r="AS22" s="71" t="str">
        <f>_xlfn.IFNA(VLOOKUP(TRIM(AF22),Lookups!$R$1:$S$12,2,0),"N/A")</f>
        <v>Protracted</v>
      </c>
      <c r="AT22" s="29" t="str">
        <f t="shared" si="11"/>
        <v>Completed</v>
      </c>
      <c r="AU22" s="72" t="str">
        <f>IF(TRIM(X22)="", "N/A",VLOOKUP(TRIM(X22),Lookups!$V$1:$W$8,2,0))</f>
        <v>PIDP</v>
      </c>
      <c r="AV22" s="26" t="str">
        <f t="shared" si="12"/>
        <v>Urban</v>
      </c>
      <c r="AW22" s="26" t="str">
        <f t="shared" si="13"/>
        <v>Cash</v>
      </c>
      <c r="AX22" s="55" t="str">
        <f>IF(TRIM(M22)="","N/A",VLOOKUP(TRIM(M22),Table2[#All],2,0))</f>
        <v>Bay</v>
      </c>
      <c r="AY22" s="55" t="str">
        <f>IF(TRIM(N22)="","N/A",VLOOKUP(TRIM(N22),Table4[#All],2,0))</f>
        <v>Baidoa</v>
      </c>
      <c r="AZ22" s="55" t="str">
        <f t="shared" si="14"/>
        <v>N/A</v>
      </c>
      <c r="BA22" s="32">
        <f t="shared" si="15"/>
        <v>43524</v>
      </c>
      <c r="BB22" s="32">
        <f t="shared" si="16"/>
        <v>43646</v>
      </c>
      <c r="BC22" s="31">
        <f t="shared" si="17"/>
        <v>2019</v>
      </c>
      <c r="BD22" s="33">
        <f t="shared" si="1"/>
        <v>43830</v>
      </c>
      <c r="BE22" s="30">
        <f t="shared" si="18"/>
        <v>480</v>
      </c>
      <c r="BF22" s="30">
        <f t="shared" si="19"/>
        <v>80</v>
      </c>
      <c r="BG22" s="30">
        <f t="shared" si="20"/>
        <v>82</v>
      </c>
      <c r="BH22" s="30">
        <f t="shared" si="21"/>
        <v>85</v>
      </c>
      <c r="BI22" s="30">
        <f t="shared" si="22"/>
        <v>176</v>
      </c>
      <c r="BJ22" s="30">
        <f t="shared" si="23"/>
        <v>176</v>
      </c>
      <c r="BK22" s="30">
        <v>2300000</v>
      </c>
      <c r="BL22" s="30">
        <v>1600000</v>
      </c>
      <c r="BM22" s="30" t="str">
        <f t="shared" si="24"/>
        <v>Unk</v>
      </c>
      <c r="BN22" s="30" t="str">
        <f t="shared" si="25"/>
        <v>Unk</v>
      </c>
      <c r="BO22" s="30">
        <v>2019</v>
      </c>
      <c r="BP22" s="30">
        <v>20</v>
      </c>
      <c r="BQ22" s="30" t="str">
        <f>VLOOKUP(AQ22,Table3[#All],2,FALSE)</f>
        <v>NFI</v>
      </c>
    </row>
    <row r="23" spans="1:69" ht="28.5" customHeight="1" x14ac:dyDescent="0.25">
      <c r="A23" s="58" t="s">
        <v>171</v>
      </c>
      <c r="B23" s="58" t="s">
        <v>220</v>
      </c>
      <c r="C23" s="58" t="s">
        <v>220</v>
      </c>
      <c r="D23" s="58" t="s">
        <v>202</v>
      </c>
      <c r="E23" s="58" t="s">
        <v>231</v>
      </c>
      <c r="F23" s="58" t="s">
        <v>228</v>
      </c>
      <c r="G23" s="58" t="s">
        <v>176</v>
      </c>
      <c r="H23" s="58" t="s">
        <v>204</v>
      </c>
      <c r="I23" s="58" t="s">
        <v>204</v>
      </c>
      <c r="J23" s="58">
        <v>150</v>
      </c>
      <c r="K23" s="58" t="s">
        <v>175</v>
      </c>
      <c r="L23" s="58" t="s">
        <v>232</v>
      </c>
      <c r="M23" s="58" t="s">
        <v>83</v>
      </c>
      <c r="N23" s="58" t="s">
        <v>84</v>
      </c>
      <c r="O23" s="58" t="s">
        <v>16</v>
      </c>
      <c r="P23" s="58"/>
      <c r="Q23" s="58" t="s">
        <v>179</v>
      </c>
      <c r="R23" s="58" t="s">
        <v>167</v>
      </c>
      <c r="S23" s="58" t="s">
        <v>229</v>
      </c>
      <c r="T23" s="32">
        <v>43511</v>
      </c>
      <c r="U23" s="21">
        <v>43631</v>
      </c>
      <c r="V23" s="58">
        <v>3.12018</v>
      </c>
      <c r="W23" s="58">
        <v>43.643999999999998</v>
      </c>
      <c r="X23" s="58" t="s">
        <v>190</v>
      </c>
      <c r="Y23" s="58">
        <v>180</v>
      </c>
      <c r="Z23" s="58">
        <v>180</v>
      </c>
      <c r="AA23" s="58">
        <v>30</v>
      </c>
      <c r="AB23" s="58">
        <v>32</v>
      </c>
      <c r="AC23" s="58">
        <v>31</v>
      </c>
      <c r="AD23" s="58">
        <v>51</v>
      </c>
      <c r="AE23" s="58">
        <v>66</v>
      </c>
      <c r="AF23" s="58" t="s">
        <v>196</v>
      </c>
      <c r="AG23" s="26" t="s">
        <v>246</v>
      </c>
      <c r="AN23" s="58"/>
      <c r="AO23" s="26" t="str">
        <f t="shared" si="7"/>
        <v>ACTED</v>
      </c>
      <c r="AP23" s="26" t="str">
        <f t="shared" si="8"/>
        <v>ACTED</v>
      </c>
      <c r="AQ23" s="26" t="str">
        <f t="shared" si="9"/>
        <v>NFI KITS</v>
      </c>
      <c r="AR23" s="26" t="str">
        <f t="shared" si="10"/>
        <v>OFDA</v>
      </c>
      <c r="AS23" s="71" t="str">
        <f>_xlfn.IFNA(VLOOKUP(TRIM(AF23),Lookups!$R$1:$S$12,2,0),"N/A")</f>
        <v>Protracted</v>
      </c>
      <c r="AT23" s="29" t="str">
        <f t="shared" si="11"/>
        <v>Completed</v>
      </c>
      <c r="AU23" s="72" t="str">
        <f>IF(TRIM(X23)="", "N/A",VLOOKUP(TRIM(X23),Lookups!$V$1:$W$8,2,0))</f>
        <v>PIDP</v>
      </c>
      <c r="AV23" s="26" t="str">
        <f t="shared" si="12"/>
        <v>Urban</v>
      </c>
      <c r="AW23" s="26" t="str">
        <f t="shared" si="13"/>
        <v>Cash</v>
      </c>
      <c r="AX23" s="55" t="str">
        <f>IF(TRIM(M23)="","N/A",VLOOKUP(TRIM(M23),Table2[#All],2,0))</f>
        <v>Bay</v>
      </c>
      <c r="AY23" s="55" t="str">
        <f>IF(TRIM(N23)="","N/A",VLOOKUP(TRIM(N23),Table4[#All],2,0))</f>
        <v>Baidoa</v>
      </c>
      <c r="AZ23" s="55" t="str">
        <f t="shared" si="14"/>
        <v>N/A</v>
      </c>
      <c r="BA23" s="32">
        <f t="shared" si="15"/>
        <v>43524</v>
      </c>
      <c r="BB23" s="32">
        <f t="shared" si="16"/>
        <v>43646</v>
      </c>
      <c r="BC23" s="31">
        <f t="shared" si="17"/>
        <v>2019</v>
      </c>
      <c r="BD23" s="33">
        <f t="shared" si="1"/>
        <v>43830</v>
      </c>
      <c r="BE23" s="30">
        <f t="shared" si="18"/>
        <v>180</v>
      </c>
      <c r="BF23" s="30">
        <f t="shared" si="19"/>
        <v>30</v>
      </c>
      <c r="BG23" s="30">
        <f t="shared" si="20"/>
        <v>31</v>
      </c>
      <c r="BH23" s="30">
        <f t="shared" si="21"/>
        <v>32</v>
      </c>
      <c r="BI23" s="30">
        <f t="shared" si="22"/>
        <v>66</v>
      </c>
      <c r="BJ23" s="30">
        <f t="shared" si="23"/>
        <v>66</v>
      </c>
      <c r="BK23" s="30">
        <v>2300000</v>
      </c>
      <c r="BL23" s="30">
        <v>1600000</v>
      </c>
      <c r="BM23" s="30" t="str">
        <f t="shared" si="24"/>
        <v>Unk</v>
      </c>
      <c r="BN23" s="30" t="str">
        <f t="shared" si="25"/>
        <v>Unk</v>
      </c>
      <c r="BO23" s="30">
        <v>2019</v>
      </c>
      <c r="BP23" s="30">
        <v>21</v>
      </c>
      <c r="BQ23" s="30" t="str">
        <f>VLOOKUP(AQ23,Table3[#All],2,FALSE)</f>
        <v>NFI</v>
      </c>
    </row>
    <row r="24" spans="1:69" ht="28.5" customHeight="1" x14ac:dyDescent="0.25">
      <c r="A24" s="58" t="s">
        <v>171</v>
      </c>
      <c r="B24" s="58" t="s">
        <v>220</v>
      </c>
      <c r="C24" s="58" t="s">
        <v>220</v>
      </c>
      <c r="D24" s="58" t="s">
        <v>202</v>
      </c>
      <c r="E24" s="58" t="s">
        <v>231</v>
      </c>
      <c r="F24" s="58" t="s">
        <v>228</v>
      </c>
      <c r="G24" s="58" t="s">
        <v>176</v>
      </c>
      <c r="H24" s="58" t="s">
        <v>204</v>
      </c>
      <c r="I24" s="58" t="s">
        <v>204</v>
      </c>
      <c r="J24" s="58">
        <v>150</v>
      </c>
      <c r="K24" s="58" t="s">
        <v>175</v>
      </c>
      <c r="L24" s="58" t="s">
        <v>232</v>
      </c>
      <c r="M24" s="58" t="s">
        <v>83</v>
      </c>
      <c r="N24" s="58" t="s">
        <v>84</v>
      </c>
      <c r="O24" s="58" t="s">
        <v>1</v>
      </c>
      <c r="P24" s="58"/>
      <c r="Q24" s="58" t="s">
        <v>179</v>
      </c>
      <c r="R24" s="58" t="s">
        <v>167</v>
      </c>
      <c r="S24" s="58" t="s">
        <v>229</v>
      </c>
      <c r="T24" s="32">
        <v>43511</v>
      </c>
      <c r="U24" s="21">
        <v>43631</v>
      </c>
      <c r="V24" s="58">
        <v>3.1171799999999998</v>
      </c>
      <c r="W24" s="58">
        <v>43.646900000000002</v>
      </c>
      <c r="X24" s="58" t="s">
        <v>190</v>
      </c>
      <c r="Y24" s="58">
        <v>180</v>
      </c>
      <c r="Z24" s="58">
        <v>180</v>
      </c>
      <c r="AA24" s="58">
        <v>30</v>
      </c>
      <c r="AB24" s="58">
        <v>32</v>
      </c>
      <c r="AC24" s="58">
        <v>31</v>
      </c>
      <c r="AD24" s="58">
        <v>51</v>
      </c>
      <c r="AE24" s="58">
        <v>66</v>
      </c>
      <c r="AF24" s="58" t="s">
        <v>196</v>
      </c>
      <c r="AG24" s="26" t="s">
        <v>247</v>
      </c>
      <c r="AN24" s="58"/>
      <c r="AO24" s="26" t="str">
        <f t="shared" si="7"/>
        <v>ACTED</v>
      </c>
      <c r="AP24" s="26" t="str">
        <f t="shared" si="8"/>
        <v>ACTED</v>
      </c>
      <c r="AQ24" s="26" t="str">
        <f t="shared" si="9"/>
        <v>NFI KITS</v>
      </c>
      <c r="AR24" s="26" t="str">
        <f t="shared" si="10"/>
        <v>OFDA</v>
      </c>
      <c r="AS24" s="71" t="str">
        <f>_xlfn.IFNA(VLOOKUP(TRIM(AF24),Lookups!$R$1:$S$12,2,0),"N/A")</f>
        <v>Protracted</v>
      </c>
      <c r="AT24" s="29" t="str">
        <f t="shared" si="11"/>
        <v>Completed</v>
      </c>
      <c r="AU24" s="72" t="str">
        <f>IF(TRIM(X24)="", "N/A",VLOOKUP(TRIM(X24),Lookups!$V$1:$W$8,2,0))</f>
        <v>PIDP</v>
      </c>
      <c r="AV24" s="26" t="str">
        <f t="shared" si="12"/>
        <v>Urban</v>
      </c>
      <c r="AW24" s="26" t="str">
        <f t="shared" si="13"/>
        <v>Cash</v>
      </c>
      <c r="AX24" s="55" t="str">
        <f>IF(TRIM(M24)="","N/A",VLOOKUP(TRIM(M24),Table2[#All],2,0))</f>
        <v>Bay</v>
      </c>
      <c r="AY24" s="55" t="str">
        <f>IF(TRIM(N24)="","N/A",VLOOKUP(TRIM(N24),Table4[#All],2,0))</f>
        <v>Baidoa</v>
      </c>
      <c r="AZ24" s="55" t="str">
        <f t="shared" si="14"/>
        <v>N/A</v>
      </c>
      <c r="BA24" s="32">
        <f t="shared" si="15"/>
        <v>43524</v>
      </c>
      <c r="BB24" s="32">
        <f t="shared" si="16"/>
        <v>43646</v>
      </c>
      <c r="BC24" s="31">
        <f t="shared" si="17"/>
        <v>2019</v>
      </c>
      <c r="BD24" s="33">
        <f t="shared" si="1"/>
        <v>43830</v>
      </c>
      <c r="BE24" s="30">
        <f t="shared" si="18"/>
        <v>180</v>
      </c>
      <c r="BF24" s="30">
        <f t="shared" si="19"/>
        <v>30</v>
      </c>
      <c r="BG24" s="30">
        <f t="shared" si="20"/>
        <v>31</v>
      </c>
      <c r="BH24" s="30">
        <f t="shared" si="21"/>
        <v>32</v>
      </c>
      <c r="BI24" s="30">
        <f t="shared" si="22"/>
        <v>66</v>
      </c>
      <c r="BJ24" s="30">
        <f t="shared" si="23"/>
        <v>66</v>
      </c>
      <c r="BK24" s="30">
        <v>2300000</v>
      </c>
      <c r="BL24" s="30">
        <v>1600000</v>
      </c>
      <c r="BM24" s="30" t="str">
        <f t="shared" si="24"/>
        <v>Unk</v>
      </c>
      <c r="BN24" s="30" t="str">
        <f t="shared" si="25"/>
        <v>Unk</v>
      </c>
      <c r="BO24" s="30">
        <v>2019</v>
      </c>
      <c r="BP24" s="30">
        <v>22</v>
      </c>
      <c r="BQ24" s="30" t="str">
        <f>VLOOKUP(AQ24,Table3[#All],2,FALSE)</f>
        <v>NFI</v>
      </c>
    </row>
    <row r="25" spans="1:69" ht="28.5" customHeight="1" x14ac:dyDescent="0.25">
      <c r="A25" s="58" t="s">
        <v>171</v>
      </c>
      <c r="B25" s="58" t="s">
        <v>220</v>
      </c>
      <c r="C25" s="58" t="s">
        <v>220</v>
      </c>
      <c r="D25" s="58" t="s">
        <v>202</v>
      </c>
      <c r="E25" s="58" t="s">
        <v>231</v>
      </c>
      <c r="F25" s="58" t="s">
        <v>228</v>
      </c>
      <c r="G25" s="58" t="s">
        <v>176</v>
      </c>
      <c r="H25" s="58" t="s">
        <v>204</v>
      </c>
      <c r="I25" s="58" t="s">
        <v>204</v>
      </c>
      <c r="J25" s="58">
        <v>150</v>
      </c>
      <c r="K25" s="58" t="s">
        <v>175</v>
      </c>
      <c r="L25" s="58" t="s">
        <v>232</v>
      </c>
      <c r="M25" s="58" t="s">
        <v>83</v>
      </c>
      <c r="N25" s="58" t="s">
        <v>84</v>
      </c>
      <c r="O25" s="58" t="s">
        <v>1</v>
      </c>
      <c r="P25" s="58"/>
      <c r="Q25" s="58" t="s">
        <v>179</v>
      </c>
      <c r="R25" s="58" t="s">
        <v>167</v>
      </c>
      <c r="S25" s="58" t="s">
        <v>229</v>
      </c>
      <c r="T25" s="32">
        <v>43511</v>
      </c>
      <c r="U25" s="21">
        <v>43631</v>
      </c>
      <c r="V25" s="58">
        <v>3.1171799999999998</v>
      </c>
      <c r="W25" s="58">
        <v>43.646900000000002</v>
      </c>
      <c r="X25" s="58" t="s">
        <v>190</v>
      </c>
      <c r="Y25" s="58">
        <v>276</v>
      </c>
      <c r="Z25" s="58">
        <v>276</v>
      </c>
      <c r="AA25" s="58">
        <v>46</v>
      </c>
      <c r="AB25" s="58">
        <v>49</v>
      </c>
      <c r="AC25" s="58">
        <v>47</v>
      </c>
      <c r="AD25" s="58">
        <v>79</v>
      </c>
      <c r="AE25" s="58">
        <v>101</v>
      </c>
      <c r="AF25" s="58" t="s">
        <v>196</v>
      </c>
      <c r="AG25" s="26" t="s">
        <v>248</v>
      </c>
      <c r="AN25" s="58"/>
      <c r="AO25" s="26" t="str">
        <f t="shared" si="7"/>
        <v>ACTED</v>
      </c>
      <c r="AP25" s="26" t="str">
        <f t="shared" si="8"/>
        <v>ACTED</v>
      </c>
      <c r="AQ25" s="26" t="str">
        <f t="shared" si="9"/>
        <v>NFI KITS</v>
      </c>
      <c r="AR25" s="26" t="str">
        <f t="shared" si="10"/>
        <v>OFDA</v>
      </c>
      <c r="AS25" s="71" t="str">
        <f>_xlfn.IFNA(VLOOKUP(TRIM(AF25),Lookups!$R$1:$S$12,2,0),"N/A")</f>
        <v>Protracted</v>
      </c>
      <c r="AT25" s="29" t="str">
        <f t="shared" si="11"/>
        <v>Completed</v>
      </c>
      <c r="AU25" s="72" t="str">
        <f>IF(TRIM(X25)="", "N/A",VLOOKUP(TRIM(X25),Lookups!$V$1:$W$8,2,0))</f>
        <v>PIDP</v>
      </c>
      <c r="AV25" s="26" t="str">
        <f t="shared" si="12"/>
        <v>Urban</v>
      </c>
      <c r="AW25" s="26" t="str">
        <f t="shared" si="13"/>
        <v>Cash</v>
      </c>
      <c r="AX25" s="55" t="str">
        <f>IF(TRIM(M25)="","N/A",VLOOKUP(TRIM(M25),Table2[#All],2,0))</f>
        <v>Bay</v>
      </c>
      <c r="AY25" s="55" t="str">
        <f>IF(TRIM(N25)="","N/A",VLOOKUP(TRIM(N25),Table4[#All],2,0))</f>
        <v>Baidoa</v>
      </c>
      <c r="AZ25" s="55" t="str">
        <f t="shared" si="14"/>
        <v>N/A</v>
      </c>
      <c r="BA25" s="32">
        <f t="shared" si="15"/>
        <v>43524</v>
      </c>
      <c r="BB25" s="32">
        <f t="shared" si="16"/>
        <v>43646</v>
      </c>
      <c r="BC25" s="31">
        <f t="shared" si="17"/>
        <v>2019</v>
      </c>
      <c r="BD25" s="33">
        <f t="shared" si="1"/>
        <v>43830</v>
      </c>
      <c r="BE25" s="30">
        <f t="shared" si="18"/>
        <v>276</v>
      </c>
      <c r="BF25" s="30">
        <f t="shared" si="19"/>
        <v>46</v>
      </c>
      <c r="BG25" s="30">
        <f t="shared" si="20"/>
        <v>47</v>
      </c>
      <c r="BH25" s="30">
        <f t="shared" si="21"/>
        <v>49</v>
      </c>
      <c r="BI25" s="30">
        <f t="shared" si="22"/>
        <v>101</v>
      </c>
      <c r="BJ25" s="30">
        <f t="shared" si="23"/>
        <v>101</v>
      </c>
      <c r="BK25" s="30">
        <v>2300000</v>
      </c>
      <c r="BL25" s="30">
        <v>1600000</v>
      </c>
      <c r="BM25" s="30" t="str">
        <f t="shared" si="24"/>
        <v>Unk</v>
      </c>
      <c r="BN25" s="30" t="str">
        <f t="shared" si="25"/>
        <v>Unk</v>
      </c>
      <c r="BO25" s="30">
        <v>2019</v>
      </c>
      <c r="BP25" s="30">
        <v>23</v>
      </c>
      <c r="BQ25" s="30" t="str">
        <f>VLOOKUP(AQ25,Table3[#All],2,FALSE)</f>
        <v>NFI</v>
      </c>
    </row>
    <row r="26" spans="1:69" ht="28.5" customHeight="1" x14ac:dyDescent="0.25">
      <c r="A26" s="58" t="s">
        <v>171</v>
      </c>
      <c r="B26" s="58" t="s">
        <v>220</v>
      </c>
      <c r="C26" s="58" t="s">
        <v>220</v>
      </c>
      <c r="D26" s="58" t="s">
        <v>202</v>
      </c>
      <c r="E26" s="58" t="s">
        <v>231</v>
      </c>
      <c r="F26" s="58" t="s">
        <v>228</v>
      </c>
      <c r="G26" s="58" t="s">
        <v>176</v>
      </c>
      <c r="H26" s="58" t="s">
        <v>204</v>
      </c>
      <c r="I26" s="58" t="s">
        <v>204</v>
      </c>
      <c r="J26" s="58">
        <v>150</v>
      </c>
      <c r="K26" s="58" t="s">
        <v>175</v>
      </c>
      <c r="L26" s="58" t="s">
        <v>232</v>
      </c>
      <c r="M26" s="58" t="s">
        <v>83</v>
      </c>
      <c r="N26" s="58" t="s">
        <v>84</v>
      </c>
      <c r="O26" s="58" t="s">
        <v>1</v>
      </c>
      <c r="P26" s="58"/>
      <c r="Q26" s="58" t="s">
        <v>179</v>
      </c>
      <c r="R26" s="58" t="s">
        <v>167</v>
      </c>
      <c r="S26" s="58" t="s">
        <v>229</v>
      </c>
      <c r="T26" s="32">
        <v>43511</v>
      </c>
      <c r="U26" s="21">
        <v>43631</v>
      </c>
      <c r="V26" s="58">
        <v>3.1171799999999998</v>
      </c>
      <c r="W26" s="58">
        <v>43.646900000000002</v>
      </c>
      <c r="X26" s="58" t="s">
        <v>190</v>
      </c>
      <c r="Y26" s="58">
        <v>360</v>
      </c>
      <c r="Z26" s="58">
        <v>360</v>
      </c>
      <c r="AA26" s="58">
        <v>60</v>
      </c>
      <c r="AB26" s="58">
        <v>64</v>
      </c>
      <c r="AC26" s="58">
        <v>61</v>
      </c>
      <c r="AD26" s="58">
        <v>103</v>
      </c>
      <c r="AE26" s="58">
        <v>132</v>
      </c>
      <c r="AF26" s="58" t="s">
        <v>196</v>
      </c>
      <c r="AG26" s="26" t="s">
        <v>249</v>
      </c>
      <c r="AN26" s="58"/>
      <c r="AO26" s="26" t="str">
        <f t="shared" si="7"/>
        <v>ACTED</v>
      </c>
      <c r="AP26" s="26" t="str">
        <f t="shared" si="8"/>
        <v>ACTED</v>
      </c>
      <c r="AQ26" s="26" t="str">
        <f t="shared" si="9"/>
        <v>NFI KITS</v>
      </c>
      <c r="AR26" s="26" t="str">
        <f t="shared" si="10"/>
        <v>OFDA</v>
      </c>
      <c r="AS26" s="71" t="str">
        <f>_xlfn.IFNA(VLOOKUP(TRIM(AF26),Lookups!$R$1:$S$12,2,0),"N/A")</f>
        <v>Protracted</v>
      </c>
      <c r="AT26" s="29" t="str">
        <f t="shared" si="11"/>
        <v>Completed</v>
      </c>
      <c r="AU26" s="72" t="str">
        <f>IF(TRIM(X26)="", "N/A",VLOOKUP(TRIM(X26),Lookups!$V$1:$W$8,2,0))</f>
        <v>PIDP</v>
      </c>
      <c r="AV26" s="26" t="str">
        <f t="shared" si="12"/>
        <v>Urban</v>
      </c>
      <c r="AW26" s="26" t="str">
        <f t="shared" si="13"/>
        <v>Cash</v>
      </c>
      <c r="AX26" s="55" t="str">
        <f>IF(TRIM(M26)="","N/A",VLOOKUP(TRIM(M26),Table2[#All],2,0))</f>
        <v>Bay</v>
      </c>
      <c r="AY26" s="55" t="str">
        <f>IF(TRIM(N26)="","N/A",VLOOKUP(TRIM(N26),Table4[#All],2,0))</f>
        <v>Baidoa</v>
      </c>
      <c r="AZ26" s="55" t="str">
        <f t="shared" si="14"/>
        <v>N/A</v>
      </c>
      <c r="BA26" s="32">
        <f t="shared" si="15"/>
        <v>43524</v>
      </c>
      <c r="BB26" s="32">
        <f t="shared" si="16"/>
        <v>43646</v>
      </c>
      <c r="BC26" s="31">
        <f t="shared" si="17"/>
        <v>2019</v>
      </c>
      <c r="BD26" s="33">
        <f t="shared" si="1"/>
        <v>43830</v>
      </c>
      <c r="BE26" s="30">
        <f t="shared" si="18"/>
        <v>360</v>
      </c>
      <c r="BF26" s="30">
        <f t="shared" si="19"/>
        <v>60</v>
      </c>
      <c r="BG26" s="30">
        <f t="shared" si="20"/>
        <v>61</v>
      </c>
      <c r="BH26" s="30">
        <f t="shared" si="21"/>
        <v>64</v>
      </c>
      <c r="BI26" s="30">
        <f t="shared" si="22"/>
        <v>132</v>
      </c>
      <c r="BJ26" s="30">
        <f t="shared" si="23"/>
        <v>132</v>
      </c>
      <c r="BK26" s="30">
        <v>2300000</v>
      </c>
      <c r="BL26" s="30">
        <v>1600000</v>
      </c>
      <c r="BM26" s="30" t="str">
        <f t="shared" si="24"/>
        <v>Unk</v>
      </c>
      <c r="BN26" s="30" t="str">
        <f t="shared" si="25"/>
        <v>Unk</v>
      </c>
      <c r="BO26" s="30">
        <v>2019</v>
      </c>
      <c r="BP26" s="30">
        <v>24</v>
      </c>
      <c r="BQ26" s="30" t="str">
        <f>VLOOKUP(AQ26,Table3[#All],2,FALSE)</f>
        <v>NFI</v>
      </c>
    </row>
    <row r="27" spans="1:69" ht="28.5" customHeight="1" x14ac:dyDescent="0.25">
      <c r="A27" s="58" t="s">
        <v>171</v>
      </c>
      <c r="B27" s="58" t="s">
        <v>220</v>
      </c>
      <c r="C27" s="58" t="s">
        <v>220</v>
      </c>
      <c r="D27" s="58" t="s">
        <v>202</v>
      </c>
      <c r="E27" s="58" t="s">
        <v>231</v>
      </c>
      <c r="F27" s="58" t="s">
        <v>228</v>
      </c>
      <c r="G27" s="58" t="s">
        <v>176</v>
      </c>
      <c r="H27" s="58" t="s">
        <v>204</v>
      </c>
      <c r="I27" s="58" t="s">
        <v>204</v>
      </c>
      <c r="J27" s="58">
        <v>150</v>
      </c>
      <c r="K27" s="58" t="s">
        <v>175</v>
      </c>
      <c r="L27" s="58" t="s">
        <v>232</v>
      </c>
      <c r="M27" s="58" t="s">
        <v>83</v>
      </c>
      <c r="N27" s="58" t="s">
        <v>84</v>
      </c>
      <c r="O27" s="58" t="s">
        <v>1</v>
      </c>
      <c r="P27" s="58"/>
      <c r="Q27" s="58" t="s">
        <v>179</v>
      </c>
      <c r="R27" s="58" t="s">
        <v>167</v>
      </c>
      <c r="S27" s="58" t="s">
        <v>229</v>
      </c>
      <c r="T27" s="32">
        <v>43511</v>
      </c>
      <c r="U27" s="21">
        <v>43631</v>
      </c>
      <c r="V27" s="58">
        <v>3.1171799999999998</v>
      </c>
      <c r="W27" s="58">
        <v>43.646900000000002</v>
      </c>
      <c r="X27" s="58" t="s">
        <v>190</v>
      </c>
      <c r="Y27" s="58">
        <v>306</v>
      </c>
      <c r="Z27" s="58">
        <v>306</v>
      </c>
      <c r="AA27" s="58">
        <v>51</v>
      </c>
      <c r="AB27" s="58">
        <v>54</v>
      </c>
      <c r="AC27" s="58">
        <v>52</v>
      </c>
      <c r="AD27" s="58">
        <v>87</v>
      </c>
      <c r="AE27" s="58">
        <v>112</v>
      </c>
      <c r="AF27" s="58" t="s">
        <v>196</v>
      </c>
      <c r="AG27" s="26" t="s">
        <v>250</v>
      </c>
      <c r="AN27" s="58"/>
      <c r="AO27" s="26" t="str">
        <f t="shared" si="7"/>
        <v>ACTED</v>
      </c>
      <c r="AP27" s="26" t="str">
        <f t="shared" si="8"/>
        <v>ACTED</v>
      </c>
      <c r="AQ27" s="26" t="str">
        <f t="shared" si="9"/>
        <v>NFI KITS</v>
      </c>
      <c r="AR27" s="26" t="str">
        <f t="shared" si="10"/>
        <v>OFDA</v>
      </c>
      <c r="AS27" s="71" t="str">
        <f>_xlfn.IFNA(VLOOKUP(TRIM(AF27),Lookups!$R$1:$S$12,2,0),"N/A")</f>
        <v>Protracted</v>
      </c>
      <c r="AT27" s="29" t="str">
        <f t="shared" si="11"/>
        <v>Completed</v>
      </c>
      <c r="AU27" s="72" t="str">
        <f>IF(TRIM(X27)="", "N/A",VLOOKUP(TRIM(X27),Lookups!$V$1:$W$8,2,0))</f>
        <v>PIDP</v>
      </c>
      <c r="AV27" s="26" t="str">
        <f t="shared" si="12"/>
        <v>Urban</v>
      </c>
      <c r="AW27" s="26" t="str">
        <f t="shared" si="13"/>
        <v>Cash</v>
      </c>
      <c r="AX27" s="55" t="str">
        <f>IF(TRIM(M27)="","N/A",VLOOKUP(TRIM(M27),Table2[#All],2,0))</f>
        <v>Bay</v>
      </c>
      <c r="AY27" s="55" t="str">
        <f>IF(TRIM(N27)="","N/A",VLOOKUP(TRIM(N27),Table4[#All],2,0))</f>
        <v>Baidoa</v>
      </c>
      <c r="AZ27" s="55" t="str">
        <f t="shared" si="14"/>
        <v>N/A</v>
      </c>
      <c r="BA27" s="32">
        <f t="shared" si="15"/>
        <v>43524</v>
      </c>
      <c r="BB27" s="32">
        <f t="shared" si="16"/>
        <v>43646</v>
      </c>
      <c r="BC27" s="31">
        <f t="shared" si="17"/>
        <v>2019</v>
      </c>
      <c r="BD27" s="33">
        <f t="shared" si="1"/>
        <v>43830</v>
      </c>
      <c r="BE27" s="30">
        <f t="shared" si="18"/>
        <v>306</v>
      </c>
      <c r="BF27" s="30">
        <f t="shared" si="19"/>
        <v>51</v>
      </c>
      <c r="BG27" s="30">
        <f t="shared" si="20"/>
        <v>52</v>
      </c>
      <c r="BH27" s="30">
        <f t="shared" si="21"/>
        <v>54</v>
      </c>
      <c r="BI27" s="30">
        <f t="shared" si="22"/>
        <v>112</v>
      </c>
      <c r="BJ27" s="30">
        <f t="shared" si="23"/>
        <v>112</v>
      </c>
      <c r="BK27" s="30">
        <v>2300000</v>
      </c>
      <c r="BL27" s="30">
        <v>1600000</v>
      </c>
      <c r="BM27" s="30" t="str">
        <f t="shared" si="24"/>
        <v>Unk</v>
      </c>
      <c r="BN27" s="30" t="str">
        <f t="shared" si="25"/>
        <v>Unk</v>
      </c>
      <c r="BO27" s="30">
        <v>2019</v>
      </c>
      <c r="BP27" s="30">
        <v>25</v>
      </c>
      <c r="BQ27" s="30" t="str">
        <f>VLOOKUP(AQ27,Table3[#All],2,FALSE)</f>
        <v>NFI</v>
      </c>
    </row>
    <row r="28" spans="1:69" ht="28.5" customHeight="1" x14ac:dyDescent="0.25">
      <c r="A28" s="58" t="s">
        <v>171</v>
      </c>
      <c r="B28" s="58" t="s">
        <v>220</v>
      </c>
      <c r="C28" s="58" t="s">
        <v>220</v>
      </c>
      <c r="D28" s="58" t="s">
        <v>202</v>
      </c>
      <c r="E28" s="58" t="s">
        <v>231</v>
      </c>
      <c r="F28" s="58" t="s">
        <v>228</v>
      </c>
      <c r="G28" s="58" t="s">
        <v>176</v>
      </c>
      <c r="H28" s="58" t="s">
        <v>204</v>
      </c>
      <c r="I28" s="58" t="s">
        <v>204</v>
      </c>
      <c r="J28" s="58">
        <v>150</v>
      </c>
      <c r="K28" s="58" t="s">
        <v>175</v>
      </c>
      <c r="L28" s="58" t="s">
        <v>232</v>
      </c>
      <c r="M28" s="58" t="s">
        <v>83</v>
      </c>
      <c r="N28" s="58" t="s">
        <v>84</v>
      </c>
      <c r="O28" s="58" t="s">
        <v>1</v>
      </c>
      <c r="P28" s="58"/>
      <c r="Q28" s="58" t="s">
        <v>179</v>
      </c>
      <c r="R28" s="58" t="s">
        <v>167</v>
      </c>
      <c r="S28" s="58" t="s">
        <v>229</v>
      </c>
      <c r="T28" s="32">
        <v>43511</v>
      </c>
      <c r="U28" s="21">
        <v>43631</v>
      </c>
      <c r="V28" s="58">
        <v>3.1171799999999998</v>
      </c>
      <c r="W28" s="58">
        <v>43.646900000000002</v>
      </c>
      <c r="X28" s="58" t="s">
        <v>190</v>
      </c>
      <c r="Y28" s="58">
        <v>420</v>
      </c>
      <c r="Z28" s="58">
        <v>420</v>
      </c>
      <c r="AA28" s="58">
        <v>70</v>
      </c>
      <c r="AB28" s="58">
        <v>74</v>
      </c>
      <c r="AC28" s="58">
        <v>72</v>
      </c>
      <c r="AD28" s="58">
        <v>120</v>
      </c>
      <c r="AE28" s="58">
        <v>154</v>
      </c>
      <c r="AF28" s="58" t="s">
        <v>196</v>
      </c>
      <c r="AG28" s="26" t="s">
        <v>251</v>
      </c>
      <c r="AN28" s="58"/>
      <c r="AO28" s="26" t="str">
        <f t="shared" si="7"/>
        <v>ACTED</v>
      </c>
      <c r="AP28" s="26" t="str">
        <f t="shared" si="8"/>
        <v>ACTED</v>
      </c>
      <c r="AQ28" s="26" t="str">
        <f t="shared" si="9"/>
        <v>NFI KITS</v>
      </c>
      <c r="AR28" s="26" t="str">
        <f t="shared" si="10"/>
        <v>OFDA</v>
      </c>
      <c r="AS28" s="71" t="str">
        <f>_xlfn.IFNA(VLOOKUP(TRIM(AF28),Lookups!$R$1:$S$12,2,0),"N/A")</f>
        <v>Protracted</v>
      </c>
      <c r="AT28" s="29" t="str">
        <f t="shared" si="11"/>
        <v>Completed</v>
      </c>
      <c r="AU28" s="72" t="str">
        <f>IF(TRIM(X28)="", "N/A",VLOOKUP(TRIM(X28),Lookups!$V$1:$W$8,2,0))</f>
        <v>PIDP</v>
      </c>
      <c r="AV28" s="26" t="str">
        <f t="shared" si="12"/>
        <v>Urban</v>
      </c>
      <c r="AW28" s="26" t="str">
        <f t="shared" si="13"/>
        <v>Cash</v>
      </c>
      <c r="AX28" s="55" t="str">
        <f>IF(TRIM(M28)="","N/A",VLOOKUP(TRIM(M28),Table2[#All],2,0))</f>
        <v>Bay</v>
      </c>
      <c r="AY28" s="55" t="str">
        <f>IF(TRIM(N28)="","N/A",VLOOKUP(TRIM(N28),Table4[#All],2,0))</f>
        <v>Baidoa</v>
      </c>
      <c r="AZ28" s="55" t="str">
        <f t="shared" si="14"/>
        <v>N/A</v>
      </c>
      <c r="BA28" s="32">
        <f t="shared" si="15"/>
        <v>43524</v>
      </c>
      <c r="BB28" s="32">
        <f t="shared" si="16"/>
        <v>43646</v>
      </c>
      <c r="BC28" s="31">
        <f t="shared" si="17"/>
        <v>2019</v>
      </c>
      <c r="BD28" s="33">
        <f t="shared" si="1"/>
        <v>43830</v>
      </c>
      <c r="BE28" s="30">
        <f t="shared" si="18"/>
        <v>420</v>
      </c>
      <c r="BF28" s="30">
        <f t="shared" si="19"/>
        <v>70</v>
      </c>
      <c r="BG28" s="30">
        <f t="shared" si="20"/>
        <v>72</v>
      </c>
      <c r="BH28" s="30">
        <f t="shared" si="21"/>
        <v>74</v>
      </c>
      <c r="BI28" s="30">
        <f t="shared" si="22"/>
        <v>154</v>
      </c>
      <c r="BJ28" s="30">
        <f t="shared" si="23"/>
        <v>154</v>
      </c>
      <c r="BK28" s="30">
        <v>2300000</v>
      </c>
      <c r="BL28" s="30">
        <v>1600000</v>
      </c>
      <c r="BM28" s="30" t="str">
        <f t="shared" si="24"/>
        <v>Unk</v>
      </c>
      <c r="BN28" s="30" t="str">
        <f t="shared" si="25"/>
        <v>Unk</v>
      </c>
      <c r="BO28" s="30">
        <v>2019</v>
      </c>
      <c r="BP28" s="30">
        <v>26</v>
      </c>
      <c r="BQ28" s="30" t="str">
        <f>VLOOKUP(AQ28,Table3[#All],2,FALSE)</f>
        <v>NFI</v>
      </c>
    </row>
    <row r="29" spans="1:69" ht="28.5" customHeight="1" x14ac:dyDescent="0.25">
      <c r="A29" s="58" t="s">
        <v>171</v>
      </c>
      <c r="B29" s="58" t="s">
        <v>220</v>
      </c>
      <c r="C29" s="58" t="s">
        <v>220</v>
      </c>
      <c r="D29" s="58" t="s">
        <v>202</v>
      </c>
      <c r="E29" s="58" t="s">
        <v>231</v>
      </c>
      <c r="F29" s="58" t="s">
        <v>228</v>
      </c>
      <c r="G29" s="58" t="s">
        <v>176</v>
      </c>
      <c r="H29" s="58" t="s">
        <v>204</v>
      </c>
      <c r="I29" s="58" t="s">
        <v>204</v>
      </c>
      <c r="J29" s="58">
        <v>150</v>
      </c>
      <c r="K29" s="58" t="s">
        <v>175</v>
      </c>
      <c r="L29" s="58" t="s">
        <v>232</v>
      </c>
      <c r="M29" s="58" t="s">
        <v>83</v>
      </c>
      <c r="N29" s="58" t="s">
        <v>84</v>
      </c>
      <c r="O29" s="58" t="s">
        <v>4</v>
      </c>
      <c r="P29" s="58"/>
      <c r="Q29" s="58" t="s">
        <v>179</v>
      </c>
      <c r="R29" s="58" t="s">
        <v>167</v>
      </c>
      <c r="S29" s="58" t="s">
        <v>229</v>
      </c>
      <c r="T29" s="32">
        <v>43511</v>
      </c>
      <c r="U29" s="21">
        <v>43631</v>
      </c>
      <c r="V29" s="58">
        <v>3.3685</v>
      </c>
      <c r="W29" s="58">
        <v>43.672600000000003</v>
      </c>
      <c r="X29" s="58" t="s">
        <v>190</v>
      </c>
      <c r="Y29" s="58">
        <v>300</v>
      </c>
      <c r="Z29" s="58">
        <v>300</v>
      </c>
      <c r="AA29" s="58">
        <v>50</v>
      </c>
      <c r="AB29" s="58">
        <v>53</v>
      </c>
      <c r="AC29" s="58">
        <v>51</v>
      </c>
      <c r="AD29" s="58">
        <v>86</v>
      </c>
      <c r="AE29" s="58">
        <v>110</v>
      </c>
      <c r="AF29" s="58" t="s">
        <v>196</v>
      </c>
      <c r="AG29" s="26" t="s">
        <v>32</v>
      </c>
      <c r="AN29" s="58"/>
      <c r="AO29" s="26" t="str">
        <f t="shared" si="7"/>
        <v>ACTED</v>
      </c>
      <c r="AP29" s="26" t="str">
        <f t="shared" si="8"/>
        <v>ACTED</v>
      </c>
      <c r="AQ29" s="26" t="str">
        <f t="shared" si="9"/>
        <v>NFI KITS</v>
      </c>
      <c r="AR29" s="26" t="str">
        <f t="shared" si="10"/>
        <v>OFDA</v>
      </c>
      <c r="AS29" s="71" t="str">
        <f>_xlfn.IFNA(VLOOKUP(TRIM(AF29),Lookups!$R$1:$S$12,2,0),"N/A")</f>
        <v>Protracted</v>
      </c>
      <c r="AT29" s="29" t="str">
        <f t="shared" si="11"/>
        <v>Completed</v>
      </c>
      <c r="AU29" s="72" t="str">
        <f>IF(TRIM(X29)="", "N/A",VLOOKUP(TRIM(X29),Lookups!$V$1:$W$8,2,0))</f>
        <v>PIDP</v>
      </c>
      <c r="AV29" s="26" t="str">
        <f t="shared" si="12"/>
        <v>Urban</v>
      </c>
      <c r="AW29" s="26" t="str">
        <f t="shared" si="13"/>
        <v>Cash</v>
      </c>
      <c r="AX29" s="55" t="str">
        <f>IF(TRIM(M29)="","N/A",VLOOKUP(TRIM(M29),Table2[#All],2,0))</f>
        <v>Bay</v>
      </c>
      <c r="AY29" s="55" t="str">
        <f>IF(TRIM(N29)="","N/A",VLOOKUP(TRIM(N29),Table4[#All],2,0))</f>
        <v>Baidoa</v>
      </c>
      <c r="AZ29" s="55" t="str">
        <f t="shared" si="14"/>
        <v>N/A</v>
      </c>
      <c r="BA29" s="32">
        <f t="shared" si="15"/>
        <v>43524</v>
      </c>
      <c r="BB29" s="32">
        <f t="shared" si="16"/>
        <v>43646</v>
      </c>
      <c r="BC29" s="31">
        <f t="shared" si="17"/>
        <v>2019</v>
      </c>
      <c r="BD29" s="33">
        <f t="shared" si="1"/>
        <v>43830</v>
      </c>
      <c r="BE29" s="30">
        <f t="shared" si="18"/>
        <v>300</v>
      </c>
      <c r="BF29" s="30">
        <f t="shared" si="19"/>
        <v>50</v>
      </c>
      <c r="BG29" s="30">
        <f t="shared" si="20"/>
        <v>51</v>
      </c>
      <c r="BH29" s="30">
        <f t="shared" si="21"/>
        <v>53</v>
      </c>
      <c r="BI29" s="30">
        <f t="shared" si="22"/>
        <v>110</v>
      </c>
      <c r="BJ29" s="30">
        <f t="shared" si="23"/>
        <v>110</v>
      </c>
      <c r="BK29" s="30">
        <v>2300000</v>
      </c>
      <c r="BL29" s="30">
        <v>1600000</v>
      </c>
      <c r="BM29" s="30" t="str">
        <f t="shared" si="24"/>
        <v>Unk</v>
      </c>
      <c r="BN29" s="30" t="str">
        <f t="shared" si="25"/>
        <v>Unk</v>
      </c>
      <c r="BO29" s="30">
        <v>2019</v>
      </c>
      <c r="BP29" s="30">
        <v>27</v>
      </c>
      <c r="BQ29" s="30" t="str">
        <f>VLOOKUP(AQ29,Table3[#All],2,FALSE)</f>
        <v>NFI</v>
      </c>
    </row>
    <row r="30" spans="1:69" ht="28.5" customHeight="1" x14ac:dyDescent="0.25">
      <c r="A30" s="58" t="s">
        <v>171</v>
      </c>
      <c r="B30" s="58" t="s">
        <v>220</v>
      </c>
      <c r="C30" s="58" t="s">
        <v>220</v>
      </c>
      <c r="D30" s="58" t="s">
        <v>202</v>
      </c>
      <c r="E30" s="58" t="s">
        <v>231</v>
      </c>
      <c r="F30" s="58" t="s">
        <v>228</v>
      </c>
      <c r="G30" s="58" t="s">
        <v>176</v>
      </c>
      <c r="H30" s="58" t="s">
        <v>204</v>
      </c>
      <c r="I30" s="58" t="s">
        <v>204</v>
      </c>
      <c r="J30" s="58">
        <v>150</v>
      </c>
      <c r="K30" s="58" t="s">
        <v>175</v>
      </c>
      <c r="L30" s="58" t="s">
        <v>232</v>
      </c>
      <c r="M30" s="58" t="s">
        <v>83</v>
      </c>
      <c r="N30" s="58" t="s">
        <v>84</v>
      </c>
      <c r="O30" s="58" t="s">
        <v>1</v>
      </c>
      <c r="P30" s="58"/>
      <c r="Q30" s="58" t="s">
        <v>179</v>
      </c>
      <c r="R30" s="58" t="s">
        <v>167</v>
      </c>
      <c r="S30" s="58" t="s">
        <v>229</v>
      </c>
      <c r="T30" s="32">
        <v>43511</v>
      </c>
      <c r="U30" s="21">
        <v>43631</v>
      </c>
      <c r="V30" s="58">
        <v>3.1171799999999998</v>
      </c>
      <c r="W30" s="58">
        <v>43.646900000000002</v>
      </c>
      <c r="X30" s="58" t="s">
        <v>190</v>
      </c>
      <c r="Y30" s="58">
        <v>258</v>
      </c>
      <c r="Z30" s="58">
        <v>258</v>
      </c>
      <c r="AA30" s="58">
        <v>43</v>
      </c>
      <c r="AB30" s="58">
        <v>46</v>
      </c>
      <c r="AC30" s="58">
        <v>44</v>
      </c>
      <c r="AD30" s="58">
        <v>74</v>
      </c>
      <c r="AE30" s="58">
        <v>95</v>
      </c>
      <c r="AF30" s="58" t="s">
        <v>196</v>
      </c>
      <c r="AG30" s="26" t="s">
        <v>252</v>
      </c>
      <c r="AN30" s="58"/>
      <c r="AO30" s="26" t="str">
        <f t="shared" si="7"/>
        <v>ACTED</v>
      </c>
      <c r="AP30" s="26" t="str">
        <f t="shared" si="8"/>
        <v>ACTED</v>
      </c>
      <c r="AQ30" s="26" t="str">
        <f t="shared" si="9"/>
        <v>NFI KITS</v>
      </c>
      <c r="AR30" s="26" t="str">
        <f t="shared" si="10"/>
        <v>OFDA</v>
      </c>
      <c r="AS30" s="71" t="str">
        <f>_xlfn.IFNA(VLOOKUP(TRIM(AF30),Lookups!$R$1:$S$12,2,0),"N/A")</f>
        <v>Protracted</v>
      </c>
      <c r="AT30" s="29" t="str">
        <f t="shared" si="11"/>
        <v>Completed</v>
      </c>
      <c r="AU30" s="72" t="str">
        <f>IF(TRIM(X30)="", "N/A",VLOOKUP(TRIM(X30),Lookups!$V$1:$W$8,2,0))</f>
        <v>PIDP</v>
      </c>
      <c r="AV30" s="26" t="str">
        <f t="shared" si="12"/>
        <v>Urban</v>
      </c>
      <c r="AW30" s="26" t="str">
        <f t="shared" si="13"/>
        <v>Cash</v>
      </c>
      <c r="AX30" s="55" t="str">
        <f>IF(TRIM(M30)="","N/A",VLOOKUP(TRIM(M30),Table2[#All],2,0))</f>
        <v>Bay</v>
      </c>
      <c r="AY30" s="55" t="str">
        <f>IF(TRIM(N30)="","N/A",VLOOKUP(TRIM(N30),Table4[#All],2,0))</f>
        <v>Baidoa</v>
      </c>
      <c r="AZ30" s="55" t="str">
        <f t="shared" si="14"/>
        <v>N/A</v>
      </c>
      <c r="BA30" s="32">
        <f t="shared" si="15"/>
        <v>43524</v>
      </c>
      <c r="BB30" s="32">
        <f t="shared" si="16"/>
        <v>43646</v>
      </c>
      <c r="BC30" s="31">
        <f t="shared" si="17"/>
        <v>2019</v>
      </c>
      <c r="BD30" s="33">
        <f t="shared" si="1"/>
        <v>43830</v>
      </c>
      <c r="BE30" s="30">
        <f t="shared" si="18"/>
        <v>258</v>
      </c>
      <c r="BF30" s="30">
        <f t="shared" si="19"/>
        <v>43</v>
      </c>
      <c r="BG30" s="30">
        <f t="shared" si="20"/>
        <v>44</v>
      </c>
      <c r="BH30" s="30">
        <f t="shared" si="21"/>
        <v>46</v>
      </c>
      <c r="BI30" s="30">
        <f t="shared" si="22"/>
        <v>95</v>
      </c>
      <c r="BJ30" s="30">
        <f t="shared" si="23"/>
        <v>95</v>
      </c>
      <c r="BK30" s="30">
        <v>2300000</v>
      </c>
      <c r="BL30" s="30">
        <v>1600000</v>
      </c>
      <c r="BM30" s="30" t="str">
        <f t="shared" si="24"/>
        <v>Unk</v>
      </c>
      <c r="BN30" s="30" t="str">
        <f t="shared" si="25"/>
        <v>Unk</v>
      </c>
      <c r="BO30" s="30">
        <v>2019</v>
      </c>
      <c r="BP30" s="30">
        <v>28</v>
      </c>
      <c r="BQ30" s="30" t="str">
        <f>VLOOKUP(AQ30,Table3[#All],2,FALSE)</f>
        <v>NFI</v>
      </c>
    </row>
    <row r="31" spans="1:69" ht="28.5" customHeight="1" x14ac:dyDescent="0.25">
      <c r="A31" s="58" t="s">
        <v>171</v>
      </c>
      <c r="B31" s="58" t="s">
        <v>220</v>
      </c>
      <c r="C31" s="58" t="s">
        <v>220</v>
      </c>
      <c r="D31" s="58" t="s">
        <v>202</v>
      </c>
      <c r="E31" s="58" t="s">
        <v>231</v>
      </c>
      <c r="F31" s="58" t="s">
        <v>228</v>
      </c>
      <c r="G31" s="58" t="s">
        <v>176</v>
      </c>
      <c r="H31" s="58" t="s">
        <v>204</v>
      </c>
      <c r="I31" s="58" t="s">
        <v>204</v>
      </c>
      <c r="J31" s="58">
        <v>150</v>
      </c>
      <c r="K31" s="58" t="s">
        <v>175</v>
      </c>
      <c r="L31" s="58" t="s">
        <v>232</v>
      </c>
      <c r="M31" s="58" t="s">
        <v>83</v>
      </c>
      <c r="N31" s="58" t="s">
        <v>84</v>
      </c>
      <c r="O31" s="58" t="s">
        <v>93</v>
      </c>
      <c r="P31" s="58"/>
      <c r="Q31" s="58" t="s">
        <v>179</v>
      </c>
      <c r="R31" s="58" t="s">
        <v>167</v>
      </c>
      <c r="S31" s="58" t="s">
        <v>229</v>
      </c>
      <c r="T31" s="32">
        <v>43511</v>
      </c>
      <c r="U31" s="21">
        <v>43631</v>
      </c>
      <c r="V31" s="58">
        <v>3.19692</v>
      </c>
      <c r="W31" s="58">
        <v>43.586047999999998</v>
      </c>
      <c r="X31" s="58" t="s">
        <v>190</v>
      </c>
      <c r="Y31" s="58">
        <v>360</v>
      </c>
      <c r="Z31" s="58">
        <v>360</v>
      </c>
      <c r="AA31" s="58">
        <v>60</v>
      </c>
      <c r="AB31" s="58">
        <v>64</v>
      </c>
      <c r="AC31" s="58">
        <v>61</v>
      </c>
      <c r="AD31" s="58">
        <v>103</v>
      </c>
      <c r="AE31" s="58">
        <v>132</v>
      </c>
      <c r="AF31" s="58" t="s">
        <v>196</v>
      </c>
      <c r="AG31" s="26" t="s">
        <v>107</v>
      </c>
      <c r="AN31" s="58"/>
      <c r="AO31" s="26" t="str">
        <f t="shared" si="7"/>
        <v>ACTED</v>
      </c>
      <c r="AP31" s="26" t="str">
        <f t="shared" si="8"/>
        <v>ACTED</v>
      </c>
      <c r="AQ31" s="26" t="str">
        <f t="shared" si="9"/>
        <v>NFI KITS</v>
      </c>
      <c r="AR31" s="26" t="str">
        <f t="shared" si="10"/>
        <v>OFDA</v>
      </c>
      <c r="AS31" s="71" t="str">
        <f>_xlfn.IFNA(VLOOKUP(TRIM(AF31),Lookups!$R$1:$S$12,2,0),"N/A")</f>
        <v>Protracted</v>
      </c>
      <c r="AT31" s="29" t="str">
        <f t="shared" si="11"/>
        <v>Completed</v>
      </c>
      <c r="AU31" s="72" t="str">
        <f>IF(TRIM(X31)="", "N/A",VLOOKUP(TRIM(X31),Lookups!$V$1:$W$8,2,0))</f>
        <v>PIDP</v>
      </c>
      <c r="AV31" s="26" t="str">
        <f t="shared" si="12"/>
        <v>Urban</v>
      </c>
      <c r="AW31" s="26" t="str">
        <f t="shared" si="13"/>
        <v>Cash</v>
      </c>
      <c r="AX31" s="55" t="str">
        <f>IF(TRIM(M31)="","N/A",VLOOKUP(TRIM(M31),Table2[#All],2,0))</f>
        <v>Bay</v>
      </c>
      <c r="AY31" s="55" t="str">
        <f>IF(TRIM(N31)="","N/A",VLOOKUP(TRIM(N31),Table4[#All],2,0))</f>
        <v>Baidoa</v>
      </c>
      <c r="AZ31" s="55" t="str">
        <f t="shared" si="14"/>
        <v>N/A</v>
      </c>
      <c r="BA31" s="32">
        <f t="shared" si="15"/>
        <v>43524</v>
      </c>
      <c r="BB31" s="32">
        <f t="shared" si="16"/>
        <v>43646</v>
      </c>
      <c r="BC31" s="31">
        <f t="shared" si="17"/>
        <v>2019</v>
      </c>
      <c r="BD31" s="33">
        <f t="shared" si="1"/>
        <v>43830</v>
      </c>
      <c r="BE31" s="30">
        <f t="shared" si="18"/>
        <v>360</v>
      </c>
      <c r="BF31" s="30">
        <f t="shared" si="19"/>
        <v>60</v>
      </c>
      <c r="BG31" s="30">
        <f t="shared" si="20"/>
        <v>61</v>
      </c>
      <c r="BH31" s="30">
        <f t="shared" si="21"/>
        <v>64</v>
      </c>
      <c r="BI31" s="30">
        <f t="shared" si="22"/>
        <v>132</v>
      </c>
      <c r="BJ31" s="30">
        <f t="shared" si="23"/>
        <v>132</v>
      </c>
      <c r="BK31" s="30">
        <v>2300000</v>
      </c>
      <c r="BL31" s="30">
        <v>1600000</v>
      </c>
      <c r="BM31" s="30" t="str">
        <f t="shared" si="24"/>
        <v>Unk</v>
      </c>
      <c r="BN31" s="30" t="str">
        <f t="shared" si="25"/>
        <v>Unk</v>
      </c>
      <c r="BO31" s="30">
        <v>2019</v>
      </c>
      <c r="BP31" s="30">
        <v>29</v>
      </c>
      <c r="BQ31" s="30" t="str">
        <f>VLOOKUP(AQ31,Table3[#All],2,FALSE)</f>
        <v>NFI</v>
      </c>
    </row>
    <row r="32" spans="1:69" ht="28.5" customHeight="1" x14ac:dyDescent="0.25">
      <c r="A32" s="58" t="s">
        <v>171</v>
      </c>
      <c r="B32" s="58" t="s">
        <v>220</v>
      </c>
      <c r="C32" s="58" t="s">
        <v>220</v>
      </c>
      <c r="D32" s="58" t="s">
        <v>202</v>
      </c>
      <c r="E32" s="58" t="s">
        <v>418</v>
      </c>
      <c r="F32" s="58" t="s">
        <v>228</v>
      </c>
      <c r="G32" s="58" t="s">
        <v>176</v>
      </c>
      <c r="H32" s="58" t="s">
        <v>204</v>
      </c>
      <c r="I32" s="58" t="s">
        <v>204</v>
      </c>
      <c r="J32" s="58">
        <v>75</v>
      </c>
      <c r="K32" s="58" t="s">
        <v>175</v>
      </c>
      <c r="L32" s="58" t="s">
        <v>178</v>
      </c>
      <c r="M32" s="58" t="s">
        <v>34</v>
      </c>
      <c r="N32" s="58" t="s">
        <v>60</v>
      </c>
      <c r="O32" s="58" t="s">
        <v>0</v>
      </c>
      <c r="P32" s="58"/>
      <c r="Q32" s="58" t="s">
        <v>179</v>
      </c>
      <c r="R32" s="58" t="s">
        <v>167</v>
      </c>
      <c r="S32" s="58" t="s">
        <v>229</v>
      </c>
      <c r="T32" s="32">
        <v>43500</v>
      </c>
      <c r="U32" s="21">
        <v>43654</v>
      </c>
      <c r="V32" s="58">
        <v>10.713436</v>
      </c>
      <c r="W32" s="58">
        <v>48.332528000000003</v>
      </c>
      <c r="X32" s="58" t="s">
        <v>192</v>
      </c>
      <c r="Y32" s="58">
        <v>2100</v>
      </c>
      <c r="Z32" s="58">
        <v>2100</v>
      </c>
      <c r="AA32" s="58">
        <v>350</v>
      </c>
      <c r="AB32" s="58">
        <v>424</v>
      </c>
      <c r="AC32" s="58">
        <v>437</v>
      </c>
      <c r="AD32" s="58">
        <v>613</v>
      </c>
      <c r="AE32" s="58">
        <v>626</v>
      </c>
      <c r="AF32" s="58" t="s">
        <v>195</v>
      </c>
      <c r="AG32" s="26" t="s">
        <v>253</v>
      </c>
      <c r="AN32" s="58"/>
      <c r="AO32" s="26" t="str">
        <f t="shared" si="7"/>
        <v>ACTED</v>
      </c>
      <c r="AP32" s="26" t="str">
        <f t="shared" si="8"/>
        <v>ACTED</v>
      </c>
      <c r="AQ32" s="26" t="str">
        <f t="shared" si="9"/>
        <v>NFI KITS</v>
      </c>
      <c r="AR32" s="26" t="str">
        <f t="shared" si="10"/>
        <v>OFDA</v>
      </c>
      <c r="AS32" s="71" t="str">
        <f>_xlfn.IFNA(VLOOKUP(TRIM(AF32),Lookups!$R$1:$S$12,2,0),"N/A")</f>
        <v>Drought</v>
      </c>
      <c r="AT32" s="29" t="str">
        <f t="shared" si="11"/>
        <v>Completed</v>
      </c>
      <c r="AU32" s="72" t="str">
        <f>IF(TRIM(X32)="", "N/A",VLOOKUP(TRIM(X32),Lookups!$V$1:$W$8,2,0))</f>
        <v>HOST</v>
      </c>
      <c r="AV32" s="26" t="str">
        <f t="shared" si="12"/>
        <v>Urban</v>
      </c>
      <c r="AW32" s="26" t="str">
        <f t="shared" si="13"/>
        <v>Cash</v>
      </c>
      <c r="AX32" s="55" t="str">
        <f>IF(TRIM(M32)="","N/A",VLOOKUP(TRIM(M32),Table2[#All],2,0))</f>
        <v>Sanaag</v>
      </c>
      <c r="AY32" s="55" t="str">
        <f>IF(TRIM(N32)="","N/A",VLOOKUP(TRIM(N32),Table4[#All],2,0))</f>
        <v>Laasqoray</v>
      </c>
      <c r="AZ32" s="55" t="str">
        <f t="shared" si="14"/>
        <v>N/A</v>
      </c>
      <c r="BA32" s="32">
        <f t="shared" si="15"/>
        <v>43524</v>
      </c>
      <c r="BB32" s="32">
        <f t="shared" si="16"/>
        <v>43677</v>
      </c>
      <c r="BC32" s="31">
        <f t="shared" si="17"/>
        <v>2019</v>
      </c>
      <c r="BD32" s="33">
        <f t="shared" si="1"/>
        <v>43830</v>
      </c>
      <c r="BE32" s="30">
        <f t="shared" si="18"/>
        <v>2100</v>
      </c>
      <c r="BF32" s="30">
        <f t="shared" si="19"/>
        <v>350</v>
      </c>
      <c r="BG32" s="30">
        <f t="shared" si="20"/>
        <v>437</v>
      </c>
      <c r="BH32" s="30">
        <f t="shared" si="21"/>
        <v>424</v>
      </c>
      <c r="BI32" s="30">
        <f t="shared" si="22"/>
        <v>626</v>
      </c>
      <c r="BJ32" s="30">
        <f t="shared" si="23"/>
        <v>626</v>
      </c>
      <c r="BK32" s="30">
        <v>2300000</v>
      </c>
      <c r="BL32" s="30">
        <v>1600000</v>
      </c>
      <c r="BM32" s="30" t="str">
        <f t="shared" si="24"/>
        <v>Unk</v>
      </c>
      <c r="BN32" s="30" t="str">
        <f t="shared" si="25"/>
        <v>Unk</v>
      </c>
      <c r="BO32" s="30">
        <v>2019</v>
      </c>
      <c r="BP32" s="30">
        <v>30</v>
      </c>
      <c r="BQ32" s="30" t="str">
        <f>VLOOKUP(AQ32,Table3[#All],2,FALSE)</f>
        <v>NFI</v>
      </c>
    </row>
    <row r="33" spans="1:69" ht="28.5" customHeight="1" x14ac:dyDescent="0.25">
      <c r="A33" s="58" t="s">
        <v>171</v>
      </c>
      <c r="B33" s="58" t="s">
        <v>220</v>
      </c>
      <c r="C33" s="58" t="s">
        <v>220</v>
      </c>
      <c r="D33" s="58" t="s">
        <v>202</v>
      </c>
      <c r="E33" s="58" t="s">
        <v>397</v>
      </c>
      <c r="F33" s="58" t="s">
        <v>228</v>
      </c>
      <c r="G33" s="58" t="s">
        <v>176</v>
      </c>
      <c r="H33" s="58" t="s">
        <v>204</v>
      </c>
      <c r="I33" s="58" t="s">
        <v>204</v>
      </c>
      <c r="J33" s="58">
        <v>64</v>
      </c>
      <c r="K33" s="58" t="s">
        <v>175</v>
      </c>
      <c r="L33" s="58" t="s">
        <v>178</v>
      </c>
      <c r="M33" s="58" t="s">
        <v>34</v>
      </c>
      <c r="N33" s="58" t="s">
        <v>60</v>
      </c>
      <c r="O33" s="58" t="s">
        <v>0</v>
      </c>
      <c r="P33" s="58"/>
      <c r="Q33" s="58" t="s">
        <v>179</v>
      </c>
      <c r="R33" s="58" t="s">
        <v>167</v>
      </c>
      <c r="S33" s="58" t="s">
        <v>229</v>
      </c>
      <c r="T33" s="32">
        <v>43521</v>
      </c>
      <c r="U33" s="21">
        <v>43677</v>
      </c>
      <c r="V33" s="58">
        <v>10.713436</v>
      </c>
      <c r="W33" s="58">
        <v>48.332528000000003</v>
      </c>
      <c r="X33" s="58" t="s">
        <v>192</v>
      </c>
      <c r="Y33" s="58">
        <v>150</v>
      </c>
      <c r="Z33" s="58">
        <v>150</v>
      </c>
      <c r="AA33" s="58">
        <v>25</v>
      </c>
      <c r="AB33" s="58">
        <v>30</v>
      </c>
      <c r="AC33" s="58">
        <v>31</v>
      </c>
      <c r="AD33" s="58">
        <v>44</v>
      </c>
      <c r="AE33" s="58">
        <v>45</v>
      </c>
      <c r="AF33" s="58" t="s">
        <v>195</v>
      </c>
      <c r="AG33" s="26" t="s">
        <v>253</v>
      </c>
      <c r="AN33" s="58"/>
      <c r="AO33" s="26" t="str">
        <f t="shared" si="7"/>
        <v>ACTED</v>
      </c>
      <c r="AP33" s="26" t="str">
        <f t="shared" si="8"/>
        <v>ACTED</v>
      </c>
      <c r="AQ33" s="26" t="str">
        <f t="shared" si="9"/>
        <v>NFI KITS</v>
      </c>
      <c r="AR33" s="26" t="str">
        <f t="shared" si="10"/>
        <v>OFDA</v>
      </c>
      <c r="AS33" s="71" t="str">
        <f>_xlfn.IFNA(VLOOKUP(TRIM(AF33),Lookups!$R$1:$S$12,2,0),"N/A")</f>
        <v>Drought</v>
      </c>
      <c r="AT33" s="29" t="str">
        <f t="shared" si="11"/>
        <v>Completed</v>
      </c>
      <c r="AU33" s="72" t="str">
        <f>IF(TRIM(X33)="", "N/A",VLOOKUP(TRIM(X33),Lookups!$V$1:$W$8,2,0))</f>
        <v>HOST</v>
      </c>
      <c r="AV33" s="26" t="str">
        <f t="shared" si="12"/>
        <v>Urban</v>
      </c>
      <c r="AW33" s="26" t="str">
        <f t="shared" si="13"/>
        <v>Cash</v>
      </c>
      <c r="AX33" s="55" t="str">
        <f>IF(TRIM(M33)="","N/A",VLOOKUP(TRIM(M33),Table2[#All],2,0))</f>
        <v>Sanaag</v>
      </c>
      <c r="AY33" s="55" t="str">
        <f>IF(TRIM(N33)="","N/A",VLOOKUP(TRIM(N33),Table4[#All],2,0))</f>
        <v>Laasqoray</v>
      </c>
      <c r="AZ33" s="55" t="str">
        <f t="shared" si="14"/>
        <v>N/A</v>
      </c>
      <c r="BA33" s="32">
        <f t="shared" si="15"/>
        <v>43524</v>
      </c>
      <c r="BB33" s="32">
        <f t="shared" si="16"/>
        <v>43677</v>
      </c>
      <c r="BC33" s="31">
        <f t="shared" si="17"/>
        <v>2019</v>
      </c>
      <c r="BD33" s="33">
        <f t="shared" si="1"/>
        <v>43830</v>
      </c>
      <c r="BE33" s="30">
        <f t="shared" si="18"/>
        <v>150</v>
      </c>
      <c r="BF33" s="30">
        <f t="shared" si="19"/>
        <v>25</v>
      </c>
      <c r="BG33" s="30">
        <f t="shared" si="20"/>
        <v>31</v>
      </c>
      <c r="BH33" s="30">
        <f t="shared" si="21"/>
        <v>30</v>
      </c>
      <c r="BI33" s="30">
        <f t="shared" si="22"/>
        <v>45</v>
      </c>
      <c r="BJ33" s="30">
        <f t="shared" si="23"/>
        <v>45</v>
      </c>
      <c r="BK33" s="30">
        <v>2300000</v>
      </c>
      <c r="BL33" s="30">
        <v>1600000</v>
      </c>
      <c r="BM33" s="30" t="str">
        <f t="shared" si="24"/>
        <v>Unk</v>
      </c>
      <c r="BN33" s="30" t="str">
        <f t="shared" si="25"/>
        <v>Unk</v>
      </c>
      <c r="BO33" s="30">
        <v>2019</v>
      </c>
      <c r="BP33" s="30">
        <v>31</v>
      </c>
      <c r="BQ33" s="30" t="str">
        <f>VLOOKUP(AQ33,Table3[#All],2,FALSE)</f>
        <v>NFI</v>
      </c>
    </row>
    <row r="34" spans="1:69" ht="28.5" customHeight="1" x14ac:dyDescent="0.25">
      <c r="A34" s="58" t="s">
        <v>171</v>
      </c>
      <c r="B34" s="58" t="s">
        <v>220</v>
      </c>
      <c r="C34" s="58" t="s">
        <v>220</v>
      </c>
      <c r="D34" s="58" t="s">
        <v>187</v>
      </c>
      <c r="E34" s="58" t="s">
        <v>683</v>
      </c>
      <c r="F34" s="58" t="s">
        <v>228</v>
      </c>
      <c r="G34" s="58" t="s">
        <v>177</v>
      </c>
      <c r="H34" s="58" t="s">
        <v>204</v>
      </c>
      <c r="I34" s="58"/>
      <c r="J34" s="58"/>
      <c r="K34" s="58"/>
      <c r="L34" s="58"/>
      <c r="M34" s="58" t="s">
        <v>83</v>
      </c>
      <c r="N34" s="58" t="s">
        <v>84</v>
      </c>
      <c r="O34" s="58" t="s">
        <v>684</v>
      </c>
      <c r="P34" s="58"/>
      <c r="Q34" s="58" t="s">
        <v>179</v>
      </c>
      <c r="R34" s="58" t="s">
        <v>215</v>
      </c>
      <c r="S34" s="58" t="s">
        <v>685</v>
      </c>
      <c r="T34" s="32">
        <v>43709</v>
      </c>
      <c r="U34" s="21">
        <v>43830</v>
      </c>
      <c r="V34" s="58">
        <v>3.1713100000000001</v>
      </c>
      <c r="W34" s="58">
        <v>43.549438000000002</v>
      </c>
      <c r="X34" s="58" t="s">
        <v>189</v>
      </c>
      <c r="Y34" s="58">
        <v>300</v>
      </c>
      <c r="Z34" s="58">
        <v>300</v>
      </c>
      <c r="AA34" s="58">
        <v>40</v>
      </c>
      <c r="AB34" s="58">
        <v>61</v>
      </c>
      <c r="AC34" s="58">
        <v>62</v>
      </c>
      <c r="AD34" s="58">
        <v>88</v>
      </c>
      <c r="AE34" s="58">
        <v>89</v>
      </c>
      <c r="AF34" s="58" t="s">
        <v>195</v>
      </c>
      <c r="AG34" s="26" t="s">
        <v>538</v>
      </c>
      <c r="AJ34" s="16" t="s">
        <v>539</v>
      </c>
      <c r="AK34" s="16" t="s">
        <v>540</v>
      </c>
      <c r="AL34" s="16" t="s">
        <v>541</v>
      </c>
      <c r="AM34" s="16" t="s">
        <v>542</v>
      </c>
      <c r="AN34" s="58" t="s">
        <v>686</v>
      </c>
      <c r="AO34" s="26" t="str">
        <f t="shared" si="7"/>
        <v>ACTED</v>
      </c>
      <c r="AP34" s="26" t="str">
        <f t="shared" si="8"/>
        <v>ACTED</v>
      </c>
      <c r="AQ34" s="26" t="str">
        <f t="shared" si="9"/>
        <v>TRANSITIONAL SHELTER</v>
      </c>
      <c r="AR34" s="26" t="str">
        <f t="shared" si="10"/>
        <v>OFDA</v>
      </c>
      <c r="AS34" s="71" t="str">
        <f>_xlfn.IFNA(VLOOKUP(TRIM(AF34),Lookups!$R$1:$S$12,2,0),"N/A")</f>
        <v>Drought</v>
      </c>
      <c r="AT34" s="29" t="str">
        <f t="shared" si="11"/>
        <v>Completed</v>
      </c>
      <c r="AU34" s="72" t="str">
        <f>IF(TRIM(X34)="", "N/A",VLOOKUP(TRIM(X34),Lookups!$V$1:$W$8,2,0))</f>
        <v>NIDP</v>
      </c>
      <c r="AV34" s="26" t="str">
        <f t="shared" si="12"/>
        <v>Urban</v>
      </c>
      <c r="AW34" s="26" t="str">
        <f t="shared" si="13"/>
        <v>In-Kind</v>
      </c>
      <c r="AX34" s="55" t="str">
        <f>IF(TRIM(M34)="","N/A",VLOOKUP(TRIM(M34),Table2[#All],2,0))</f>
        <v>Bay</v>
      </c>
      <c r="AY34" s="55" t="str">
        <f>IF(TRIM(N34)="","N/A",VLOOKUP(TRIM(N34),Table4[#All],2,0))</f>
        <v>Baidoa</v>
      </c>
      <c r="AZ34" s="55" t="str">
        <f t="shared" si="14"/>
        <v>N/A</v>
      </c>
      <c r="BA34" s="32">
        <f t="shared" si="15"/>
        <v>43738</v>
      </c>
      <c r="BB34" s="32">
        <f t="shared" si="16"/>
        <v>43830</v>
      </c>
      <c r="BC34" s="31">
        <f t="shared" si="17"/>
        <v>2019</v>
      </c>
      <c r="BD34" s="33">
        <f t="shared" si="1"/>
        <v>43830</v>
      </c>
      <c r="BE34" s="30">
        <f t="shared" si="18"/>
        <v>300</v>
      </c>
      <c r="BF34" s="30">
        <f t="shared" si="19"/>
        <v>40</v>
      </c>
      <c r="BG34" s="30">
        <f t="shared" si="20"/>
        <v>62</v>
      </c>
      <c r="BH34" s="30">
        <f t="shared" si="21"/>
        <v>61</v>
      </c>
      <c r="BI34" s="30">
        <f t="shared" si="22"/>
        <v>89</v>
      </c>
      <c r="BJ34" s="30">
        <f t="shared" si="23"/>
        <v>89</v>
      </c>
      <c r="BK34" s="30">
        <v>2300000</v>
      </c>
      <c r="BL34" s="30">
        <v>1600000</v>
      </c>
      <c r="BM34" s="30" t="str">
        <f t="shared" si="24"/>
        <v>Unk</v>
      </c>
      <c r="BN34" s="30" t="str">
        <f t="shared" si="25"/>
        <v>Unk</v>
      </c>
      <c r="BO34" s="30">
        <v>2019</v>
      </c>
      <c r="BP34" s="30">
        <v>32</v>
      </c>
      <c r="BQ34" s="30" t="str">
        <f>VLOOKUP(AQ34,Table3[#All],2,FALSE)</f>
        <v>SHELTER</v>
      </c>
    </row>
    <row r="35" spans="1:69" ht="28.5" customHeight="1" x14ac:dyDescent="0.25">
      <c r="A35" s="58" t="s">
        <v>171</v>
      </c>
      <c r="B35" s="58" t="s">
        <v>220</v>
      </c>
      <c r="C35" s="58" t="s">
        <v>398</v>
      </c>
      <c r="D35" s="58" t="s">
        <v>187</v>
      </c>
      <c r="E35" s="58" t="s">
        <v>399</v>
      </c>
      <c r="F35" s="58" t="s">
        <v>228</v>
      </c>
      <c r="G35" s="58" t="s">
        <v>177</v>
      </c>
      <c r="H35" s="58"/>
      <c r="I35" s="58"/>
      <c r="J35" s="58"/>
      <c r="K35" s="58"/>
      <c r="L35" s="58"/>
      <c r="M35" s="58" t="s">
        <v>59</v>
      </c>
      <c r="N35" s="58" t="s">
        <v>149</v>
      </c>
      <c r="O35" s="58" t="s">
        <v>17</v>
      </c>
      <c r="P35" s="58"/>
      <c r="Q35" s="58" t="s">
        <v>179</v>
      </c>
      <c r="R35" s="58" t="s">
        <v>167</v>
      </c>
      <c r="S35" s="58" t="s">
        <v>276</v>
      </c>
      <c r="T35" s="32">
        <v>43541</v>
      </c>
      <c r="U35" s="21">
        <v>43670</v>
      </c>
      <c r="V35" s="58">
        <v>-0.36029</v>
      </c>
      <c r="W35" s="58">
        <v>42.546261000000001</v>
      </c>
      <c r="X35" s="58" t="s">
        <v>190</v>
      </c>
      <c r="Y35" s="58">
        <v>24</v>
      </c>
      <c r="Z35" s="58">
        <v>24</v>
      </c>
      <c r="AA35" s="58">
        <v>4</v>
      </c>
      <c r="AB35" s="58">
        <v>6</v>
      </c>
      <c r="AC35" s="58">
        <v>4</v>
      </c>
      <c r="AD35" s="58">
        <v>8</v>
      </c>
      <c r="AE35" s="58">
        <v>6</v>
      </c>
      <c r="AF35" s="58" t="s">
        <v>196</v>
      </c>
      <c r="AG35" s="26" t="s">
        <v>400</v>
      </c>
      <c r="AN35" s="58"/>
      <c r="AO35" s="26" t="str">
        <f t="shared" si="7"/>
        <v>ACTED</v>
      </c>
      <c r="AP35" s="26" t="str">
        <f t="shared" si="8"/>
        <v>SADO</v>
      </c>
      <c r="AQ35" s="26" t="str">
        <f t="shared" si="9"/>
        <v>TRANSITIONAL SHELTER</v>
      </c>
      <c r="AR35" s="26" t="str">
        <f t="shared" si="10"/>
        <v>OFDA</v>
      </c>
      <c r="AS35" s="71" t="str">
        <f>_xlfn.IFNA(VLOOKUP(TRIM(AF35),Lookups!$R$1:$S$12,2,0),"N/A")</f>
        <v>Protracted</v>
      </c>
      <c r="AT35" s="29" t="str">
        <f t="shared" si="11"/>
        <v>Completed</v>
      </c>
      <c r="AU35" s="72" t="str">
        <f>IF(TRIM(X35)="", "N/A",VLOOKUP(TRIM(X35),Lookups!$V$1:$W$8,2,0))</f>
        <v>PIDP</v>
      </c>
      <c r="AV35" s="26" t="str">
        <f t="shared" si="12"/>
        <v>Urban</v>
      </c>
      <c r="AW35" s="26" t="str">
        <f t="shared" si="13"/>
        <v>In-Kind</v>
      </c>
      <c r="AX35" s="55" t="str">
        <f>IF(TRIM(M35)="","N/A",VLOOKUP(TRIM(M35),Table2[#All],2,0))</f>
        <v>Lower Juba</v>
      </c>
      <c r="AY35" s="55" t="str">
        <f>IF(TRIM(N35)="","N/A",VLOOKUP(TRIM(N35),Table4[#All],2,0))</f>
        <v>Kismayo</v>
      </c>
      <c r="AZ35" s="55" t="str">
        <f t="shared" si="14"/>
        <v>N/A</v>
      </c>
      <c r="BA35" s="32">
        <f t="shared" si="15"/>
        <v>43555</v>
      </c>
      <c r="BB35" s="32">
        <f t="shared" si="16"/>
        <v>43677</v>
      </c>
      <c r="BC35" s="31">
        <f t="shared" si="17"/>
        <v>2019</v>
      </c>
      <c r="BD35" s="33">
        <f t="shared" si="1"/>
        <v>43830</v>
      </c>
      <c r="BE35" s="30">
        <f t="shared" si="18"/>
        <v>24</v>
      </c>
      <c r="BF35" s="30">
        <f t="shared" si="19"/>
        <v>4</v>
      </c>
      <c r="BG35" s="30">
        <f t="shared" si="20"/>
        <v>4</v>
      </c>
      <c r="BH35" s="30">
        <f t="shared" si="21"/>
        <v>6</v>
      </c>
      <c r="BI35" s="30">
        <f t="shared" si="22"/>
        <v>6</v>
      </c>
      <c r="BJ35" s="30">
        <f t="shared" si="23"/>
        <v>6</v>
      </c>
      <c r="BK35" s="30">
        <v>2300000</v>
      </c>
      <c r="BL35" s="30">
        <v>1600000</v>
      </c>
      <c r="BM35" s="30" t="str">
        <f t="shared" si="24"/>
        <v>Unk</v>
      </c>
      <c r="BN35" s="30" t="str">
        <f t="shared" si="25"/>
        <v>Unk</v>
      </c>
      <c r="BO35" s="30">
        <v>2019</v>
      </c>
      <c r="BP35" s="30">
        <v>55</v>
      </c>
      <c r="BQ35" s="30" t="str">
        <f>VLOOKUP(AQ35,Table3[#All],2,FALSE)</f>
        <v>SHELTER</v>
      </c>
    </row>
    <row r="36" spans="1:69" ht="28.5" customHeight="1" x14ac:dyDescent="0.25">
      <c r="A36" s="58" t="s">
        <v>171</v>
      </c>
      <c r="B36" s="58" t="s">
        <v>220</v>
      </c>
      <c r="C36" s="58" t="s">
        <v>398</v>
      </c>
      <c r="D36" s="58" t="s">
        <v>187</v>
      </c>
      <c r="E36" s="58" t="s">
        <v>399</v>
      </c>
      <c r="F36" s="58" t="s">
        <v>228</v>
      </c>
      <c r="G36" s="58" t="s">
        <v>177</v>
      </c>
      <c r="H36" s="58"/>
      <c r="I36" s="58"/>
      <c r="J36" s="58"/>
      <c r="K36" s="58"/>
      <c r="L36" s="58"/>
      <c r="M36" s="58" t="s">
        <v>59</v>
      </c>
      <c r="N36" s="58" t="s">
        <v>149</v>
      </c>
      <c r="O36" s="58" t="s">
        <v>17</v>
      </c>
      <c r="P36" s="58"/>
      <c r="Q36" s="58" t="s">
        <v>179</v>
      </c>
      <c r="R36" s="58" t="s">
        <v>167</v>
      </c>
      <c r="S36" s="58" t="s">
        <v>276</v>
      </c>
      <c r="T36" s="32">
        <v>43541</v>
      </c>
      <c r="U36" s="21">
        <v>43670</v>
      </c>
      <c r="V36" s="58">
        <v>-0.36029</v>
      </c>
      <c r="W36" s="58">
        <v>42.546261000000001</v>
      </c>
      <c r="X36" s="58" t="s">
        <v>190</v>
      </c>
      <c r="Y36" s="58">
        <v>24</v>
      </c>
      <c r="Z36" s="58">
        <v>24</v>
      </c>
      <c r="AA36" s="58">
        <v>4</v>
      </c>
      <c r="AB36" s="58">
        <v>7</v>
      </c>
      <c r="AC36" s="58">
        <v>4</v>
      </c>
      <c r="AD36" s="58">
        <v>6</v>
      </c>
      <c r="AE36" s="58">
        <v>7</v>
      </c>
      <c r="AF36" s="58" t="s">
        <v>196</v>
      </c>
      <c r="AG36" s="26" t="s">
        <v>401</v>
      </c>
      <c r="AN36" s="58"/>
      <c r="AO36" s="26" t="str">
        <f t="shared" si="7"/>
        <v>ACTED</v>
      </c>
      <c r="AP36" s="26" t="str">
        <f t="shared" si="8"/>
        <v>SADO</v>
      </c>
      <c r="AQ36" s="26" t="str">
        <f t="shared" si="9"/>
        <v>TRANSITIONAL SHELTER</v>
      </c>
      <c r="AR36" s="26" t="str">
        <f t="shared" si="10"/>
        <v>OFDA</v>
      </c>
      <c r="AS36" s="71" t="str">
        <f>_xlfn.IFNA(VLOOKUP(TRIM(AF36),Lookups!$R$1:$S$12,2,0),"N/A")</f>
        <v>Protracted</v>
      </c>
      <c r="AT36" s="29" t="str">
        <f t="shared" si="11"/>
        <v>Completed</v>
      </c>
      <c r="AU36" s="72" t="str">
        <f>IF(TRIM(X36)="", "N/A",VLOOKUP(TRIM(X36),Lookups!$V$1:$W$8,2,0))</f>
        <v>PIDP</v>
      </c>
      <c r="AV36" s="26" t="str">
        <f t="shared" si="12"/>
        <v>Urban</v>
      </c>
      <c r="AW36" s="26" t="str">
        <f t="shared" si="13"/>
        <v>In-Kind</v>
      </c>
      <c r="AX36" s="55" t="str">
        <f>IF(TRIM(M36)="","N/A",VLOOKUP(TRIM(M36),Table2[#All],2,0))</f>
        <v>Lower Juba</v>
      </c>
      <c r="AY36" s="55" t="str">
        <f>IF(TRIM(N36)="","N/A",VLOOKUP(TRIM(N36),Table4[#All],2,0))</f>
        <v>Kismayo</v>
      </c>
      <c r="AZ36" s="55" t="str">
        <f t="shared" si="14"/>
        <v>N/A</v>
      </c>
      <c r="BA36" s="32">
        <f t="shared" si="15"/>
        <v>43555</v>
      </c>
      <c r="BB36" s="32">
        <f t="shared" si="16"/>
        <v>43677</v>
      </c>
      <c r="BC36" s="31">
        <f t="shared" si="17"/>
        <v>2019</v>
      </c>
      <c r="BD36" s="33">
        <f t="shared" si="1"/>
        <v>43830</v>
      </c>
      <c r="BE36" s="30">
        <f t="shared" si="18"/>
        <v>24</v>
      </c>
      <c r="BF36" s="30">
        <f t="shared" si="19"/>
        <v>4</v>
      </c>
      <c r="BG36" s="30">
        <f t="shared" si="20"/>
        <v>4</v>
      </c>
      <c r="BH36" s="30">
        <f t="shared" si="21"/>
        <v>7</v>
      </c>
      <c r="BI36" s="30">
        <f t="shared" si="22"/>
        <v>7</v>
      </c>
      <c r="BJ36" s="30">
        <f t="shared" si="23"/>
        <v>7</v>
      </c>
      <c r="BK36" s="30">
        <v>2300000</v>
      </c>
      <c r="BL36" s="30">
        <v>1600000</v>
      </c>
      <c r="BM36" s="30" t="str">
        <f t="shared" si="24"/>
        <v>Unk</v>
      </c>
      <c r="BN36" s="30" t="str">
        <f t="shared" si="25"/>
        <v>Unk</v>
      </c>
      <c r="BO36" s="30">
        <v>2019</v>
      </c>
      <c r="BP36" s="30">
        <v>56</v>
      </c>
      <c r="BQ36" s="30" t="str">
        <f>VLOOKUP(AQ36,Table3[#All],2,FALSE)</f>
        <v>SHELTER</v>
      </c>
    </row>
    <row r="37" spans="1:69" ht="28.5" customHeight="1" x14ac:dyDescent="0.25">
      <c r="A37" s="58" t="s">
        <v>171</v>
      </c>
      <c r="B37" s="58" t="s">
        <v>220</v>
      </c>
      <c r="C37" s="58" t="s">
        <v>398</v>
      </c>
      <c r="D37" s="58" t="s">
        <v>187</v>
      </c>
      <c r="E37" s="58" t="s">
        <v>399</v>
      </c>
      <c r="F37" s="58" t="s">
        <v>228</v>
      </c>
      <c r="G37" s="58" t="s">
        <v>177</v>
      </c>
      <c r="H37" s="58"/>
      <c r="I37" s="58"/>
      <c r="J37" s="58"/>
      <c r="K37" s="58"/>
      <c r="L37" s="58"/>
      <c r="M37" s="58" t="s">
        <v>59</v>
      </c>
      <c r="N37" s="58" t="s">
        <v>149</v>
      </c>
      <c r="O37" s="58" t="s">
        <v>17</v>
      </c>
      <c r="P37" s="58"/>
      <c r="Q37" s="58" t="s">
        <v>179</v>
      </c>
      <c r="R37" s="58" t="s">
        <v>167</v>
      </c>
      <c r="S37" s="58" t="s">
        <v>276</v>
      </c>
      <c r="T37" s="32">
        <v>43541</v>
      </c>
      <c r="U37" s="21">
        <v>43670</v>
      </c>
      <c r="V37" s="58">
        <v>-0.36029</v>
      </c>
      <c r="W37" s="58">
        <v>42.546261000000001</v>
      </c>
      <c r="X37" s="58" t="s">
        <v>190</v>
      </c>
      <c r="Y37" s="58">
        <v>24</v>
      </c>
      <c r="Z37" s="58">
        <v>24</v>
      </c>
      <c r="AA37" s="58">
        <v>4</v>
      </c>
      <c r="AB37" s="58">
        <v>3</v>
      </c>
      <c r="AC37" s="58">
        <v>5</v>
      </c>
      <c r="AD37" s="58">
        <v>10</v>
      </c>
      <c r="AE37" s="58">
        <v>6</v>
      </c>
      <c r="AF37" s="58" t="s">
        <v>196</v>
      </c>
      <c r="AG37" s="26" t="s">
        <v>402</v>
      </c>
      <c r="AN37" s="58"/>
      <c r="AO37" s="26" t="str">
        <f t="shared" si="7"/>
        <v>ACTED</v>
      </c>
      <c r="AP37" s="26" t="str">
        <f t="shared" si="8"/>
        <v>SADO</v>
      </c>
      <c r="AQ37" s="26" t="str">
        <f t="shared" si="9"/>
        <v>TRANSITIONAL SHELTER</v>
      </c>
      <c r="AR37" s="26" t="str">
        <f t="shared" si="10"/>
        <v>OFDA</v>
      </c>
      <c r="AS37" s="71" t="str">
        <f>_xlfn.IFNA(VLOOKUP(TRIM(AF37),Lookups!$R$1:$S$12,2,0),"N/A")</f>
        <v>Protracted</v>
      </c>
      <c r="AT37" s="29" t="str">
        <f t="shared" si="11"/>
        <v>Completed</v>
      </c>
      <c r="AU37" s="72" t="str">
        <f>IF(TRIM(X37)="", "N/A",VLOOKUP(TRIM(X37),Lookups!$V$1:$W$8,2,0))</f>
        <v>PIDP</v>
      </c>
      <c r="AV37" s="26" t="str">
        <f t="shared" si="12"/>
        <v>Urban</v>
      </c>
      <c r="AW37" s="26" t="str">
        <f t="shared" si="13"/>
        <v>In-Kind</v>
      </c>
      <c r="AX37" s="55" t="str">
        <f>IF(TRIM(M37)="","N/A",VLOOKUP(TRIM(M37),Table2[#All],2,0))</f>
        <v>Lower Juba</v>
      </c>
      <c r="AY37" s="55" t="str">
        <f>IF(TRIM(N37)="","N/A",VLOOKUP(TRIM(N37),Table4[#All],2,0))</f>
        <v>Kismayo</v>
      </c>
      <c r="AZ37" s="55" t="str">
        <f t="shared" si="14"/>
        <v>N/A</v>
      </c>
      <c r="BA37" s="32">
        <f t="shared" si="15"/>
        <v>43555</v>
      </c>
      <c r="BB37" s="32">
        <f t="shared" si="16"/>
        <v>43677</v>
      </c>
      <c r="BC37" s="31">
        <f t="shared" si="17"/>
        <v>2019</v>
      </c>
      <c r="BD37" s="33">
        <f t="shared" si="1"/>
        <v>43830</v>
      </c>
      <c r="BE37" s="30">
        <f t="shared" si="18"/>
        <v>24</v>
      </c>
      <c r="BF37" s="30">
        <f t="shared" si="19"/>
        <v>4</v>
      </c>
      <c r="BG37" s="30">
        <f t="shared" si="20"/>
        <v>5</v>
      </c>
      <c r="BH37" s="30">
        <f t="shared" si="21"/>
        <v>3</v>
      </c>
      <c r="BI37" s="30">
        <f t="shared" si="22"/>
        <v>6</v>
      </c>
      <c r="BJ37" s="30">
        <f t="shared" si="23"/>
        <v>6</v>
      </c>
      <c r="BK37" s="30">
        <v>2300000</v>
      </c>
      <c r="BL37" s="30">
        <v>1600000</v>
      </c>
      <c r="BM37" s="30" t="str">
        <f t="shared" si="24"/>
        <v>Unk</v>
      </c>
      <c r="BN37" s="30" t="str">
        <f t="shared" si="25"/>
        <v>Unk</v>
      </c>
      <c r="BO37" s="30">
        <v>2019</v>
      </c>
      <c r="BP37" s="30">
        <v>57</v>
      </c>
      <c r="BQ37" s="30" t="str">
        <f>VLOOKUP(AQ37,Table3[#All],2,FALSE)</f>
        <v>SHELTER</v>
      </c>
    </row>
    <row r="38" spans="1:69" ht="28.5" customHeight="1" x14ac:dyDescent="0.25">
      <c r="A38" s="58" t="s">
        <v>171</v>
      </c>
      <c r="B38" s="58" t="s">
        <v>220</v>
      </c>
      <c r="C38" s="58" t="s">
        <v>398</v>
      </c>
      <c r="D38" s="58" t="s">
        <v>187</v>
      </c>
      <c r="E38" s="58" t="s">
        <v>399</v>
      </c>
      <c r="F38" s="58" t="s">
        <v>228</v>
      </c>
      <c r="G38" s="58" t="s">
        <v>177</v>
      </c>
      <c r="H38" s="58"/>
      <c r="I38" s="58"/>
      <c r="J38" s="58"/>
      <c r="K38" s="58"/>
      <c r="L38" s="58"/>
      <c r="M38" s="58" t="s">
        <v>59</v>
      </c>
      <c r="N38" s="58" t="s">
        <v>149</v>
      </c>
      <c r="O38" s="58" t="s">
        <v>17</v>
      </c>
      <c r="P38" s="58"/>
      <c r="Q38" s="58" t="s">
        <v>179</v>
      </c>
      <c r="R38" s="58" t="s">
        <v>167</v>
      </c>
      <c r="S38" s="58" t="s">
        <v>276</v>
      </c>
      <c r="T38" s="32">
        <v>43541</v>
      </c>
      <c r="U38" s="21">
        <v>43670</v>
      </c>
      <c r="V38" s="58">
        <v>-0.36029</v>
      </c>
      <c r="W38" s="58">
        <v>42.546261000000001</v>
      </c>
      <c r="X38" s="58" t="s">
        <v>190</v>
      </c>
      <c r="Y38" s="58">
        <v>24</v>
      </c>
      <c r="Z38" s="58">
        <v>24</v>
      </c>
      <c r="AA38" s="58">
        <v>4</v>
      </c>
      <c r="AB38" s="58">
        <v>5</v>
      </c>
      <c r="AC38" s="58">
        <v>4</v>
      </c>
      <c r="AD38" s="58">
        <v>7</v>
      </c>
      <c r="AE38" s="58">
        <v>8</v>
      </c>
      <c r="AF38" s="58" t="s">
        <v>196</v>
      </c>
      <c r="AG38" s="26" t="s">
        <v>403</v>
      </c>
      <c r="AN38" s="58"/>
      <c r="AO38" s="26" t="str">
        <f t="shared" si="7"/>
        <v>ACTED</v>
      </c>
      <c r="AP38" s="26" t="str">
        <f t="shared" si="8"/>
        <v>SADO</v>
      </c>
      <c r="AQ38" s="26" t="str">
        <f t="shared" si="9"/>
        <v>TRANSITIONAL SHELTER</v>
      </c>
      <c r="AR38" s="26" t="str">
        <f t="shared" si="10"/>
        <v>OFDA</v>
      </c>
      <c r="AS38" s="71" t="str">
        <f>_xlfn.IFNA(VLOOKUP(TRIM(AF38),Lookups!$R$1:$S$12,2,0),"N/A")</f>
        <v>Protracted</v>
      </c>
      <c r="AT38" s="29" t="str">
        <f t="shared" si="11"/>
        <v>Completed</v>
      </c>
      <c r="AU38" s="72" t="str">
        <f>IF(TRIM(X38)="", "N/A",VLOOKUP(TRIM(X38),Lookups!$V$1:$W$8,2,0))</f>
        <v>PIDP</v>
      </c>
      <c r="AV38" s="26" t="str">
        <f t="shared" si="12"/>
        <v>Urban</v>
      </c>
      <c r="AW38" s="26" t="str">
        <f t="shared" si="13"/>
        <v>In-Kind</v>
      </c>
      <c r="AX38" s="55" t="str">
        <f>IF(TRIM(M38)="","N/A",VLOOKUP(TRIM(M38),Table2[#All],2,0))</f>
        <v>Lower Juba</v>
      </c>
      <c r="AY38" s="55" t="str">
        <f>IF(TRIM(N38)="","N/A",VLOOKUP(TRIM(N38),Table4[#All],2,0))</f>
        <v>Kismayo</v>
      </c>
      <c r="AZ38" s="55" t="str">
        <f t="shared" si="14"/>
        <v>N/A</v>
      </c>
      <c r="BA38" s="32">
        <f t="shared" si="15"/>
        <v>43555</v>
      </c>
      <c r="BB38" s="32">
        <f t="shared" si="16"/>
        <v>43677</v>
      </c>
      <c r="BC38" s="31">
        <f t="shared" si="17"/>
        <v>2019</v>
      </c>
      <c r="BD38" s="33">
        <f t="shared" si="1"/>
        <v>43830</v>
      </c>
      <c r="BE38" s="30">
        <f t="shared" si="18"/>
        <v>24</v>
      </c>
      <c r="BF38" s="30">
        <f t="shared" si="19"/>
        <v>4</v>
      </c>
      <c r="BG38" s="30">
        <f t="shared" si="20"/>
        <v>4</v>
      </c>
      <c r="BH38" s="30">
        <f t="shared" si="21"/>
        <v>5</v>
      </c>
      <c r="BI38" s="30">
        <f t="shared" si="22"/>
        <v>8</v>
      </c>
      <c r="BJ38" s="30">
        <f t="shared" si="23"/>
        <v>8</v>
      </c>
      <c r="BK38" s="30">
        <v>2300000</v>
      </c>
      <c r="BL38" s="30">
        <v>1600000</v>
      </c>
      <c r="BM38" s="30" t="str">
        <f t="shared" si="24"/>
        <v>Unk</v>
      </c>
      <c r="BN38" s="30" t="str">
        <f t="shared" si="25"/>
        <v>Unk</v>
      </c>
      <c r="BO38" s="30">
        <v>2019</v>
      </c>
      <c r="BP38" s="30">
        <v>58</v>
      </c>
      <c r="BQ38" s="30" t="str">
        <f>VLOOKUP(AQ38,Table3[#All],2,FALSE)</f>
        <v>SHELTER</v>
      </c>
    </row>
    <row r="39" spans="1:69" ht="28.5" customHeight="1" x14ac:dyDescent="0.25">
      <c r="A39" s="58" t="s">
        <v>171</v>
      </c>
      <c r="B39" s="58" t="s">
        <v>220</v>
      </c>
      <c r="C39" s="58" t="s">
        <v>398</v>
      </c>
      <c r="D39" s="58" t="s">
        <v>187</v>
      </c>
      <c r="E39" s="58" t="s">
        <v>399</v>
      </c>
      <c r="F39" s="58" t="s">
        <v>228</v>
      </c>
      <c r="G39" s="58" t="s">
        <v>177</v>
      </c>
      <c r="H39" s="58"/>
      <c r="I39" s="58"/>
      <c r="J39" s="58"/>
      <c r="K39" s="58"/>
      <c r="L39" s="58"/>
      <c r="M39" s="58" t="s">
        <v>59</v>
      </c>
      <c r="N39" s="58" t="s">
        <v>149</v>
      </c>
      <c r="O39" s="58" t="s">
        <v>17</v>
      </c>
      <c r="P39" s="58"/>
      <c r="Q39" s="58" t="s">
        <v>179</v>
      </c>
      <c r="R39" s="58" t="s">
        <v>167</v>
      </c>
      <c r="S39" s="58" t="s">
        <v>276</v>
      </c>
      <c r="T39" s="32">
        <v>43541</v>
      </c>
      <c r="U39" s="21">
        <v>43670</v>
      </c>
      <c r="V39" s="58">
        <v>-0.36029</v>
      </c>
      <c r="W39" s="58">
        <v>42.546261000000001</v>
      </c>
      <c r="X39" s="58" t="s">
        <v>190</v>
      </c>
      <c r="Y39" s="58">
        <v>24</v>
      </c>
      <c r="Z39" s="58">
        <v>24</v>
      </c>
      <c r="AA39" s="58">
        <v>4</v>
      </c>
      <c r="AB39" s="58">
        <v>6</v>
      </c>
      <c r="AC39" s="58">
        <v>5</v>
      </c>
      <c r="AD39" s="58">
        <v>6</v>
      </c>
      <c r="AE39" s="58">
        <v>7</v>
      </c>
      <c r="AF39" s="58" t="s">
        <v>196</v>
      </c>
      <c r="AG39" s="26" t="s">
        <v>404</v>
      </c>
      <c r="AN39" s="58"/>
      <c r="AO39" s="26" t="str">
        <f t="shared" si="7"/>
        <v>ACTED</v>
      </c>
      <c r="AP39" s="26" t="str">
        <f t="shared" si="8"/>
        <v>SADO</v>
      </c>
      <c r="AQ39" s="26" t="str">
        <f t="shared" si="9"/>
        <v>TRANSITIONAL SHELTER</v>
      </c>
      <c r="AR39" s="26" t="str">
        <f t="shared" si="10"/>
        <v>OFDA</v>
      </c>
      <c r="AS39" s="71" t="str">
        <f>_xlfn.IFNA(VLOOKUP(TRIM(AF39),Lookups!$R$1:$S$12,2,0),"N/A")</f>
        <v>Protracted</v>
      </c>
      <c r="AT39" s="29" t="str">
        <f t="shared" si="11"/>
        <v>Completed</v>
      </c>
      <c r="AU39" s="72" t="str">
        <f>IF(TRIM(X39)="", "N/A",VLOOKUP(TRIM(X39),Lookups!$V$1:$W$8,2,0))</f>
        <v>PIDP</v>
      </c>
      <c r="AV39" s="26" t="str">
        <f t="shared" si="12"/>
        <v>Urban</v>
      </c>
      <c r="AW39" s="26" t="str">
        <f t="shared" si="13"/>
        <v>In-Kind</v>
      </c>
      <c r="AX39" s="55" t="str">
        <f>IF(TRIM(M39)="","N/A",VLOOKUP(TRIM(M39),Table2[#All],2,0))</f>
        <v>Lower Juba</v>
      </c>
      <c r="AY39" s="55" t="str">
        <f>IF(TRIM(N39)="","N/A",VLOOKUP(TRIM(N39),Table4[#All],2,0))</f>
        <v>Kismayo</v>
      </c>
      <c r="AZ39" s="55" t="str">
        <f t="shared" si="14"/>
        <v>N/A</v>
      </c>
      <c r="BA39" s="32">
        <f t="shared" si="15"/>
        <v>43555</v>
      </c>
      <c r="BB39" s="32">
        <f t="shared" si="16"/>
        <v>43677</v>
      </c>
      <c r="BC39" s="31">
        <f t="shared" si="17"/>
        <v>2019</v>
      </c>
      <c r="BD39" s="33">
        <f t="shared" si="1"/>
        <v>43830</v>
      </c>
      <c r="BE39" s="30">
        <f t="shared" si="18"/>
        <v>24</v>
      </c>
      <c r="BF39" s="30">
        <f t="shared" si="19"/>
        <v>4</v>
      </c>
      <c r="BG39" s="30">
        <f t="shared" si="20"/>
        <v>5</v>
      </c>
      <c r="BH39" s="30">
        <f t="shared" si="21"/>
        <v>6</v>
      </c>
      <c r="BI39" s="30">
        <f t="shared" si="22"/>
        <v>7</v>
      </c>
      <c r="BJ39" s="30">
        <f t="shared" si="23"/>
        <v>7</v>
      </c>
      <c r="BK39" s="30">
        <v>2300000</v>
      </c>
      <c r="BL39" s="30">
        <v>1600000</v>
      </c>
      <c r="BM39" s="30" t="str">
        <f t="shared" si="24"/>
        <v>Unk</v>
      </c>
      <c r="BN39" s="30" t="str">
        <f t="shared" si="25"/>
        <v>Unk</v>
      </c>
      <c r="BO39" s="30">
        <v>2019</v>
      </c>
      <c r="BP39" s="30">
        <v>59</v>
      </c>
      <c r="BQ39" s="30" t="str">
        <f>VLOOKUP(AQ39,Table3[#All],2,FALSE)</f>
        <v>SHELTER</v>
      </c>
    </row>
    <row r="40" spans="1:69" ht="28.5" customHeight="1" x14ac:dyDescent="0.25">
      <c r="A40" s="58" t="s">
        <v>544</v>
      </c>
      <c r="B40" s="58" t="s">
        <v>220</v>
      </c>
      <c r="C40" s="58" t="s">
        <v>220</v>
      </c>
      <c r="D40" s="58" t="s">
        <v>203</v>
      </c>
      <c r="E40" s="58" t="s">
        <v>687</v>
      </c>
      <c r="F40" s="58" t="s">
        <v>210</v>
      </c>
      <c r="G40" s="58" t="s">
        <v>177</v>
      </c>
      <c r="H40" s="58" t="s">
        <v>204</v>
      </c>
      <c r="I40" s="58" t="s">
        <v>204</v>
      </c>
      <c r="J40" s="58"/>
      <c r="K40" s="58"/>
      <c r="L40" s="58"/>
      <c r="M40" s="58" t="s">
        <v>34</v>
      </c>
      <c r="N40" s="58" t="s">
        <v>141</v>
      </c>
      <c r="O40" s="58" t="s">
        <v>688</v>
      </c>
      <c r="P40" s="58"/>
      <c r="Q40" s="58" t="s">
        <v>179</v>
      </c>
      <c r="R40" s="58" t="s">
        <v>167</v>
      </c>
      <c r="S40" s="58" t="s">
        <v>206</v>
      </c>
      <c r="T40" s="32">
        <v>43810</v>
      </c>
      <c r="U40" s="21">
        <v>43830</v>
      </c>
      <c r="V40" s="58">
        <v>9.7272300000000005</v>
      </c>
      <c r="W40" s="58">
        <v>47.11101</v>
      </c>
      <c r="X40" s="58" t="s">
        <v>189</v>
      </c>
      <c r="Y40" s="58">
        <v>216</v>
      </c>
      <c r="Z40" s="58">
        <v>216</v>
      </c>
      <c r="AA40" s="58">
        <v>36</v>
      </c>
      <c r="AB40" s="58">
        <v>44</v>
      </c>
      <c r="AC40" s="58">
        <v>45</v>
      </c>
      <c r="AD40" s="58">
        <v>63</v>
      </c>
      <c r="AE40" s="58">
        <v>64</v>
      </c>
      <c r="AF40" s="58" t="s">
        <v>194</v>
      </c>
      <c r="AN40" s="58"/>
      <c r="AO40" s="26" t="str">
        <f t="shared" ref="AO40:AO42" si="26">TRIM(IF(TRIM(B40)="","N/A",B40))</f>
        <v>ACTED</v>
      </c>
      <c r="AP40" s="26" t="str">
        <f t="shared" ref="AP40:AP42" si="27">TRIM(IF(TRIM(C40)="","N/A",C40))</f>
        <v>ACTED</v>
      </c>
      <c r="AQ40" s="26" t="str">
        <f t="shared" ref="AQ40:AQ42" si="28">TRIM(UPPER(IF(TRIM(D40)="","N/A",D40)))</f>
        <v>SHELTER REPAIR</v>
      </c>
      <c r="AR40" s="26" t="str">
        <f t="shared" ref="AR40:AR42" si="29">TRIM(IF(TRIM(F40)="","N/A",F40))</f>
        <v>Unknown</v>
      </c>
      <c r="AS40" s="71" t="str">
        <f>_xlfn.IFNA(VLOOKUP(TRIM(AF40),Lookups!$R$1:$S$12,2,0),"N/A")</f>
        <v>Flood</v>
      </c>
      <c r="AT40" s="29" t="str">
        <f t="shared" ref="AT40:AT42" si="30">TRIM(IF(TRIM(R40)="","N/A",PROPER(R40)))</f>
        <v>Completed</v>
      </c>
      <c r="AU40" s="72" t="str">
        <f>IF(TRIM(X40)="", "N/A",VLOOKUP(TRIM(X40),Lookups!$V$1:$W$8,2,0))</f>
        <v>NIDP</v>
      </c>
      <c r="AV40" s="26" t="str">
        <f t="shared" ref="AV40:AV42" si="31">TRIM(IF(TRIM(Q40)="","N/A",Q40))</f>
        <v>Urban</v>
      </c>
      <c r="AW40" s="26" t="str">
        <f t="shared" ref="AW40:AW42" si="32">TRIM(IF(TRIM(G40)="","N/A",PROPER(LEFT(TRIM(G40),10))))</f>
        <v>In-Kind</v>
      </c>
      <c r="AX40" s="55" t="str">
        <f>IF(TRIM(M40)="","N/A",VLOOKUP(TRIM(M40),Table2[#All],2,0))</f>
        <v>Sanaag</v>
      </c>
      <c r="AY40" s="55" t="str">
        <f>IF(TRIM(N40)="","N/A",VLOOKUP(TRIM(N40),Table4[#All],2,0))</f>
        <v>Ceel Afweyn</v>
      </c>
      <c r="AZ40" s="55" t="str">
        <f t="shared" ref="AZ40:AZ42" si="33">IF(TRIM(P40)="","N/A",TRIM(P40))</f>
        <v>N/A</v>
      </c>
      <c r="BA40" s="32">
        <f t="shared" ref="BA40:BA42" si="34">EOMONTH(T40,0)</f>
        <v>43830</v>
      </c>
      <c r="BB40" s="32">
        <f t="shared" ref="BB40:BB42" si="35">EOMONTH(U40,0)</f>
        <v>43830</v>
      </c>
      <c r="BC40" s="31">
        <f t="shared" ref="BC40:BC42" si="36">YEAR(BB40)</f>
        <v>2019</v>
      </c>
      <c r="BD40" s="33">
        <f t="shared" ref="BD40:BD42" si="37">DATE(2019,12,31)</f>
        <v>43830</v>
      </c>
      <c r="BE40" s="30">
        <f t="shared" ref="BE40:BE42" si="38">Y40</f>
        <v>216</v>
      </c>
      <c r="BF40" s="30">
        <f t="shared" ref="BF40:BF42" si="39">AA40</f>
        <v>36</v>
      </c>
      <c r="BG40" s="30">
        <f t="shared" ref="BG40:BG42" si="40">AC40</f>
        <v>45</v>
      </c>
      <c r="BH40" s="30">
        <f t="shared" ref="BH40:BH42" si="41">AB40</f>
        <v>44</v>
      </c>
      <c r="BI40" s="30">
        <f t="shared" ref="BI40:BI42" si="42">AE40</f>
        <v>64</v>
      </c>
      <c r="BJ40" s="30">
        <f t="shared" ref="BJ40:BJ42" si="43">AE40</f>
        <v>64</v>
      </c>
      <c r="BK40" s="30">
        <v>2300000</v>
      </c>
      <c r="BL40" s="30">
        <v>1600000</v>
      </c>
      <c r="BM40" s="30" t="str">
        <f t="shared" si="24"/>
        <v>Unk</v>
      </c>
      <c r="BN40" s="30" t="str">
        <f t="shared" si="25"/>
        <v>Unk</v>
      </c>
      <c r="BO40" s="30">
        <v>2019</v>
      </c>
      <c r="BP40" s="30">
        <v>87</v>
      </c>
      <c r="BQ40" s="30" t="str">
        <f>VLOOKUP(AQ40,Table3[#All],2,FALSE)</f>
        <v>SHELTER</v>
      </c>
    </row>
    <row r="41" spans="1:69" ht="28.5" customHeight="1" x14ac:dyDescent="0.25">
      <c r="A41" s="58" t="s">
        <v>171</v>
      </c>
      <c r="B41" s="58" t="s">
        <v>220</v>
      </c>
      <c r="C41" s="58" t="s">
        <v>220</v>
      </c>
      <c r="D41" s="58" t="s">
        <v>202</v>
      </c>
      <c r="E41" s="58" t="s">
        <v>254</v>
      </c>
      <c r="F41" s="58" t="s">
        <v>222</v>
      </c>
      <c r="G41" s="58" t="s">
        <v>177</v>
      </c>
      <c r="H41" s="58"/>
      <c r="I41" s="58"/>
      <c r="J41" s="58"/>
      <c r="K41" s="58"/>
      <c r="L41" s="58"/>
      <c r="M41" s="58" t="s">
        <v>34</v>
      </c>
      <c r="N41" s="58" t="s">
        <v>140</v>
      </c>
      <c r="O41" s="58" t="s">
        <v>0</v>
      </c>
      <c r="P41" s="58"/>
      <c r="Q41" s="58" t="s">
        <v>179</v>
      </c>
      <c r="R41" s="58" t="s">
        <v>167</v>
      </c>
      <c r="S41" s="58" t="s">
        <v>255</v>
      </c>
      <c r="T41" s="32">
        <v>43575</v>
      </c>
      <c r="U41" s="21">
        <v>43605</v>
      </c>
      <c r="V41" s="58">
        <v>10.713436</v>
      </c>
      <c r="W41" s="58">
        <v>48.332528000000003</v>
      </c>
      <c r="X41" s="58" t="s">
        <v>189</v>
      </c>
      <c r="Y41" s="58">
        <v>4200</v>
      </c>
      <c r="Z41" s="58">
        <v>4200</v>
      </c>
      <c r="AA41" s="58">
        <v>700</v>
      </c>
      <c r="AB41" s="58">
        <v>847</v>
      </c>
      <c r="AC41" s="58">
        <v>874</v>
      </c>
      <c r="AD41" s="58">
        <v>1226</v>
      </c>
      <c r="AE41" s="58">
        <v>1252</v>
      </c>
      <c r="AF41" s="58" t="s">
        <v>195</v>
      </c>
      <c r="AG41" s="26" t="s">
        <v>226</v>
      </c>
      <c r="AN41" s="58"/>
      <c r="AO41" s="26" t="str">
        <f t="shared" si="26"/>
        <v>ACTED</v>
      </c>
      <c r="AP41" s="26" t="str">
        <f t="shared" si="27"/>
        <v>ACTED</v>
      </c>
      <c r="AQ41" s="26" t="str">
        <f t="shared" si="28"/>
        <v>NFI KITS</v>
      </c>
      <c r="AR41" s="26" t="str">
        <f t="shared" si="29"/>
        <v>SHF</v>
      </c>
      <c r="AS41" s="71" t="str">
        <f>_xlfn.IFNA(VLOOKUP(TRIM(AF41),Lookups!$R$1:$S$12,2,0),"N/A")</f>
        <v>Drought</v>
      </c>
      <c r="AT41" s="29" t="str">
        <f t="shared" si="30"/>
        <v>Completed</v>
      </c>
      <c r="AU41" s="72" t="str">
        <f>IF(TRIM(X41)="", "N/A",VLOOKUP(TRIM(X41),Lookups!$V$1:$W$8,2,0))</f>
        <v>NIDP</v>
      </c>
      <c r="AV41" s="26" t="str">
        <f t="shared" si="31"/>
        <v>Urban</v>
      </c>
      <c r="AW41" s="26" t="str">
        <f t="shared" si="32"/>
        <v>In-Kind</v>
      </c>
      <c r="AX41" s="55" t="str">
        <f>IF(TRIM(M41)="","N/A",VLOOKUP(TRIM(M41),Table2[#All],2,0))</f>
        <v>Sanaag</v>
      </c>
      <c r="AY41" s="55" t="str">
        <f>IF(TRIM(N41)="","N/A",VLOOKUP(TRIM(N41),Table4[#All],2,0))</f>
        <v>Ceerigaabo</v>
      </c>
      <c r="AZ41" s="55" t="str">
        <f t="shared" si="33"/>
        <v>N/A</v>
      </c>
      <c r="BA41" s="32">
        <f t="shared" si="34"/>
        <v>43585</v>
      </c>
      <c r="BB41" s="32">
        <f t="shared" si="35"/>
        <v>43616</v>
      </c>
      <c r="BC41" s="31">
        <f t="shared" si="36"/>
        <v>2019</v>
      </c>
      <c r="BD41" s="33">
        <f t="shared" si="37"/>
        <v>43830</v>
      </c>
      <c r="BE41" s="30">
        <f t="shared" si="38"/>
        <v>4200</v>
      </c>
      <c r="BF41" s="30">
        <f t="shared" si="39"/>
        <v>700</v>
      </c>
      <c r="BG41" s="30">
        <f t="shared" si="40"/>
        <v>874</v>
      </c>
      <c r="BH41" s="30">
        <f t="shared" si="41"/>
        <v>847</v>
      </c>
      <c r="BI41" s="30">
        <f t="shared" si="42"/>
        <v>1252</v>
      </c>
      <c r="BJ41" s="30">
        <f t="shared" si="43"/>
        <v>1252</v>
      </c>
      <c r="BK41" s="30">
        <v>2300000</v>
      </c>
      <c r="BL41" s="30">
        <v>1600000</v>
      </c>
      <c r="BM41" s="30" t="str">
        <f t="shared" si="24"/>
        <v>Unk</v>
      </c>
      <c r="BN41" s="30" t="str">
        <f t="shared" si="25"/>
        <v>Unk</v>
      </c>
      <c r="BO41" s="30">
        <v>2019</v>
      </c>
      <c r="BP41" s="30">
        <v>110</v>
      </c>
      <c r="BQ41" s="30" t="str">
        <f>VLOOKUP(AQ41,Table3[#All],2,FALSE)</f>
        <v>NFI</v>
      </c>
    </row>
    <row r="42" spans="1:69" ht="28.5" customHeight="1" x14ac:dyDescent="0.25">
      <c r="A42" s="58" t="s">
        <v>171</v>
      </c>
      <c r="B42" s="58" t="s">
        <v>220</v>
      </c>
      <c r="C42" s="58" t="s">
        <v>220</v>
      </c>
      <c r="D42" s="58" t="s">
        <v>187</v>
      </c>
      <c r="E42" s="58" t="s">
        <v>221</v>
      </c>
      <c r="F42" s="58" t="s">
        <v>222</v>
      </c>
      <c r="G42" s="58" t="s">
        <v>177</v>
      </c>
      <c r="H42" s="58"/>
      <c r="I42" s="58"/>
      <c r="J42" s="58"/>
      <c r="K42" s="58"/>
      <c r="L42" s="58"/>
      <c r="M42" s="58" t="s">
        <v>83</v>
      </c>
      <c r="N42" s="58" t="s">
        <v>84</v>
      </c>
      <c r="O42" s="58" t="s">
        <v>1</v>
      </c>
      <c r="P42" s="58"/>
      <c r="Q42" s="58" t="s">
        <v>179</v>
      </c>
      <c r="R42" s="58" t="s">
        <v>167</v>
      </c>
      <c r="S42" s="58" t="s">
        <v>223</v>
      </c>
      <c r="T42" s="32">
        <v>43425</v>
      </c>
      <c r="U42" s="21">
        <v>43503</v>
      </c>
      <c r="V42" s="58">
        <v>3.1171799999999998</v>
      </c>
      <c r="W42" s="58">
        <v>43.646900000000002</v>
      </c>
      <c r="X42" s="58" t="s">
        <v>189</v>
      </c>
      <c r="Y42" s="58">
        <v>1008</v>
      </c>
      <c r="Z42" s="58">
        <v>1008</v>
      </c>
      <c r="AA42" s="58">
        <v>168</v>
      </c>
      <c r="AB42" s="58">
        <v>178</v>
      </c>
      <c r="AC42" s="58">
        <v>172</v>
      </c>
      <c r="AD42" s="58">
        <v>288</v>
      </c>
      <c r="AE42" s="58">
        <v>370</v>
      </c>
      <c r="AF42" s="58" t="s">
        <v>196</v>
      </c>
      <c r="AN42" s="58"/>
      <c r="AO42" s="26" t="str">
        <f t="shared" si="26"/>
        <v>ACTED</v>
      </c>
      <c r="AP42" s="26" t="str">
        <f t="shared" si="27"/>
        <v>ACTED</v>
      </c>
      <c r="AQ42" s="26" t="str">
        <f t="shared" si="28"/>
        <v>TRANSITIONAL SHELTER</v>
      </c>
      <c r="AR42" s="26" t="str">
        <f t="shared" si="29"/>
        <v>SHF</v>
      </c>
      <c r="AS42" s="71" t="str">
        <f>_xlfn.IFNA(VLOOKUP(TRIM(AF42),Lookups!$R$1:$S$12,2,0),"N/A")</f>
        <v>Protracted</v>
      </c>
      <c r="AT42" s="29" t="str">
        <f t="shared" si="30"/>
        <v>Completed</v>
      </c>
      <c r="AU42" s="72" t="str">
        <f>IF(TRIM(X42)="", "N/A",VLOOKUP(TRIM(X42),Lookups!$V$1:$W$8,2,0))</f>
        <v>NIDP</v>
      </c>
      <c r="AV42" s="26" t="str">
        <f t="shared" si="31"/>
        <v>Urban</v>
      </c>
      <c r="AW42" s="26" t="str">
        <f t="shared" si="32"/>
        <v>In-Kind</v>
      </c>
      <c r="AX42" s="55" t="str">
        <f>IF(TRIM(M42)="","N/A",VLOOKUP(TRIM(M42),Table2[#All],2,0))</f>
        <v>Bay</v>
      </c>
      <c r="AY42" s="55" t="str">
        <f>IF(TRIM(N42)="","N/A",VLOOKUP(TRIM(N42),Table4[#All],2,0))</f>
        <v>Baidoa</v>
      </c>
      <c r="AZ42" s="55" t="str">
        <f t="shared" si="33"/>
        <v>N/A</v>
      </c>
      <c r="BA42" s="32">
        <f t="shared" si="34"/>
        <v>43434</v>
      </c>
      <c r="BB42" s="32">
        <f t="shared" si="35"/>
        <v>43524</v>
      </c>
      <c r="BC42" s="31">
        <f t="shared" si="36"/>
        <v>2019</v>
      </c>
      <c r="BD42" s="33">
        <f t="shared" si="37"/>
        <v>43830</v>
      </c>
      <c r="BE42" s="30">
        <f t="shared" si="38"/>
        <v>1008</v>
      </c>
      <c r="BF42" s="30">
        <f t="shared" si="39"/>
        <v>168</v>
      </c>
      <c r="BG42" s="30">
        <f t="shared" si="40"/>
        <v>172</v>
      </c>
      <c r="BH42" s="30">
        <f t="shared" si="41"/>
        <v>178</v>
      </c>
      <c r="BI42" s="30">
        <f t="shared" si="42"/>
        <v>370</v>
      </c>
      <c r="BJ42" s="30">
        <f t="shared" si="43"/>
        <v>370</v>
      </c>
      <c r="BK42" s="30">
        <v>2300000</v>
      </c>
      <c r="BL42" s="30">
        <v>1600000</v>
      </c>
      <c r="BM42" s="30" t="str">
        <f t="shared" si="24"/>
        <v>Unk</v>
      </c>
      <c r="BN42" s="30" t="str">
        <f t="shared" si="25"/>
        <v>Unk</v>
      </c>
      <c r="BO42" s="30">
        <v>2019</v>
      </c>
      <c r="BP42" s="30">
        <v>111</v>
      </c>
      <c r="BQ42" s="30" t="str">
        <f>VLOOKUP(AQ42,Table3[#All],2,FALSE)</f>
        <v>SHELTER</v>
      </c>
    </row>
    <row r="43" spans="1:69" ht="28.5" customHeight="1" x14ac:dyDescent="0.25">
      <c r="A43" s="58" t="s">
        <v>171</v>
      </c>
      <c r="B43" s="58" t="s">
        <v>207</v>
      </c>
      <c r="C43" s="58" t="s">
        <v>208</v>
      </c>
      <c r="D43" s="58" t="s">
        <v>188</v>
      </c>
      <c r="E43" s="58" t="s">
        <v>209</v>
      </c>
      <c r="F43" s="58" t="s">
        <v>210</v>
      </c>
      <c r="G43" s="58" t="s">
        <v>177</v>
      </c>
      <c r="H43" s="58"/>
      <c r="I43" s="58"/>
      <c r="J43" s="58"/>
      <c r="K43" s="58"/>
      <c r="L43" s="58"/>
      <c r="M43" s="58" t="s">
        <v>59</v>
      </c>
      <c r="N43" s="58" t="s">
        <v>149</v>
      </c>
      <c r="O43" s="58" t="s">
        <v>17</v>
      </c>
      <c r="P43" s="58"/>
      <c r="Q43" s="58" t="s">
        <v>179</v>
      </c>
      <c r="R43" s="58" t="s">
        <v>167</v>
      </c>
      <c r="S43" s="58" t="s">
        <v>211</v>
      </c>
      <c r="T43" s="32">
        <v>43435</v>
      </c>
      <c r="U43" s="21">
        <v>43497</v>
      </c>
      <c r="V43" s="58">
        <v>-0.36029</v>
      </c>
      <c r="W43" s="58">
        <v>42.546261000000001</v>
      </c>
      <c r="X43" s="58" t="s">
        <v>191</v>
      </c>
      <c r="Y43" s="58">
        <v>300</v>
      </c>
      <c r="Z43" s="58">
        <v>300</v>
      </c>
      <c r="AA43" s="58">
        <v>50</v>
      </c>
      <c r="AB43" s="58">
        <v>53</v>
      </c>
      <c r="AC43" s="58">
        <v>51</v>
      </c>
      <c r="AD43" s="58">
        <v>86</v>
      </c>
      <c r="AE43" s="58">
        <v>110</v>
      </c>
      <c r="AF43" s="58" t="s">
        <v>197</v>
      </c>
      <c r="AG43" s="26" t="s">
        <v>212</v>
      </c>
      <c r="AN43" s="58"/>
      <c r="AO43" s="26" t="str">
        <f t="shared" ref="AO43:AO81" si="44">TRIM(IF(TRIM(B43)="","N/A",B43))</f>
        <v>UNHCR</v>
      </c>
      <c r="AP43" s="26" t="str">
        <f t="shared" ref="AP43:AP81" si="45">TRIM(IF(TRIM(C43)="","N/A",C43))</f>
        <v>ARC</v>
      </c>
      <c r="AQ43" s="26" t="str">
        <f t="shared" ref="AQ43:AQ81" si="46">TRIM(UPPER(IF(TRIM(D43)="","N/A",D43)))</f>
        <v>PERMANENT SHELTER</v>
      </c>
      <c r="AR43" s="26" t="str">
        <f t="shared" ref="AR43:AR81" si="47">TRIM(IF(TRIM(F43)="","N/A",F43))</f>
        <v>Unknown</v>
      </c>
      <c r="AS43" s="71" t="str">
        <f>_xlfn.IFNA(VLOOKUP(TRIM(AF43),Lookups!$R$1:$S$12,2,0),"N/A")</f>
        <v>Return</v>
      </c>
      <c r="AT43" s="29" t="str">
        <f t="shared" ref="AT43:AT81" si="48">TRIM(IF(TRIM(R43)="","N/A",PROPER(R43)))</f>
        <v>Completed</v>
      </c>
      <c r="AU43" s="72" t="str">
        <f>IF(TRIM(X43)="", "N/A",VLOOKUP(TRIM(X43),Lookups!$V$1:$W$8,2,0))</f>
        <v>RRET</v>
      </c>
      <c r="AV43" s="26" t="str">
        <f t="shared" ref="AV43:AV81" si="49">TRIM(IF(TRIM(Q43)="","N/A",Q43))</f>
        <v>Urban</v>
      </c>
      <c r="AW43" s="26" t="str">
        <f t="shared" ref="AW43:AW81" si="50">TRIM(IF(TRIM(G43)="","N/A",PROPER(LEFT(TRIM(G43),10))))</f>
        <v>In-Kind</v>
      </c>
      <c r="AX43" s="55" t="str">
        <f>IF(TRIM(M43)="","N/A",VLOOKUP(TRIM(M43),Table2[#All],2,0))</f>
        <v>Lower Juba</v>
      </c>
      <c r="AY43" s="55" t="str">
        <f>IF(TRIM(N43)="","N/A",VLOOKUP(TRIM(N43),Table4[#All],2,0))</f>
        <v>Kismayo</v>
      </c>
      <c r="AZ43" s="55" t="str">
        <f t="shared" ref="AZ43:AZ81" si="51">IF(TRIM(P43)="","N/A",TRIM(P43))</f>
        <v>N/A</v>
      </c>
      <c r="BA43" s="32">
        <f t="shared" ref="BA43:BA81" si="52">EOMONTH(T43,0)</f>
        <v>43465</v>
      </c>
      <c r="BB43" s="32">
        <f t="shared" ref="BB43:BB81" si="53">EOMONTH(U43,0)</f>
        <v>43524</v>
      </c>
      <c r="BC43" s="31">
        <f t="shared" ref="BC43:BC81" si="54">YEAR(BB43)</f>
        <v>2019</v>
      </c>
      <c r="BD43" s="33">
        <f t="shared" ref="BD43:BD79" si="55">DATE(2019,12,31)</f>
        <v>43830</v>
      </c>
      <c r="BE43" s="30">
        <f t="shared" ref="BE43:BE81" si="56">Y43</f>
        <v>300</v>
      </c>
      <c r="BF43" s="30">
        <f t="shared" ref="BF43:BF81" si="57">AA43</f>
        <v>50</v>
      </c>
      <c r="BG43" s="30">
        <f t="shared" ref="BG43:BG81" si="58">AC43</f>
        <v>51</v>
      </c>
      <c r="BH43" s="30">
        <f t="shared" ref="BH43:BH81" si="59">AB43</f>
        <v>53</v>
      </c>
      <c r="BI43" s="30">
        <f t="shared" ref="BI43:BI81" si="60">AE43</f>
        <v>110</v>
      </c>
      <c r="BJ43" s="30">
        <f t="shared" ref="BJ43:BJ81" si="61">AE43</f>
        <v>110</v>
      </c>
      <c r="BK43" s="30">
        <v>2300000</v>
      </c>
      <c r="BL43" s="30">
        <v>1600000</v>
      </c>
      <c r="BM43" s="30" t="str">
        <f t="shared" si="24"/>
        <v>Unk</v>
      </c>
      <c r="BN43" s="30" t="str">
        <f t="shared" si="25"/>
        <v>Unk</v>
      </c>
      <c r="BO43" s="30">
        <v>2019</v>
      </c>
      <c r="BP43" s="30">
        <v>210</v>
      </c>
      <c r="BQ43" s="30" t="str">
        <f>VLOOKUP(AQ43,Table3[#All],2,FALSE)</f>
        <v>SHELTER</v>
      </c>
    </row>
    <row r="44" spans="1:69" ht="28.5" customHeight="1" x14ac:dyDescent="0.25">
      <c r="A44" s="58" t="s">
        <v>171</v>
      </c>
      <c r="B44" s="58" t="s">
        <v>207</v>
      </c>
      <c r="C44" s="58" t="s">
        <v>208</v>
      </c>
      <c r="D44" s="58" t="s">
        <v>202</v>
      </c>
      <c r="E44" s="58" t="s">
        <v>217</v>
      </c>
      <c r="F44" s="58" t="s">
        <v>210</v>
      </c>
      <c r="G44" s="58" t="s">
        <v>213</v>
      </c>
      <c r="H44" s="58"/>
      <c r="I44" s="58"/>
      <c r="J44" s="58"/>
      <c r="K44" s="58"/>
      <c r="L44" s="58"/>
      <c r="M44" s="58" t="s">
        <v>35</v>
      </c>
      <c r="N44" s="58" t="s">
        <v>137</v>
      </c>
      <c r="O44" s="58" t="s">
        <v>14</v>
      </c>
      <c r="P44" s="58"/>
      <c r="Q44" s="58" t="s">
        <v>179</v>
      </c>
      <c r="R44" s="58" t="s">
        <v>215</v>
      </c>
      <c r="S44" s="58" t="s">
        <v>214</v>
      </c>
      <c r="T44" s="32">
        <v>43600</v>
      </c>
      <c r="U44" s="21">
        <v>43600</v>
      </c>
      <c r="V44" s="58">
        <v>9.5597499999999993</v>
      </c>
      <c r="W44" s="58">
        <v>44.066780000000001</v>
      </c>
      <c r="X44" s="58" t="s">
        <v>189</v>
      </c>
      <c r="Y44" s="58">
        <v>1304</v>
      </c>
      <c r="Z44" s="58">
        <v>1304</v>
      </c>
      <c r="AA44" s="58">
        <v>200</v>
      </c>
      <c r="AB44" s="58">
        <v>263</v>
      </c>
      <c r="AC44" s="58">
        <v>271</v>
      </c>
      <c r="AD44" s="58">
        <v>381</v>
      </c>
      <c r="AE44" s="58">
        <v>389</v>
      </c>
      <c r="AF44" s="58" t="s">
        <v>194</v>
      </c>
      <c r="AN44" s="58"/>
      <c r="AO44" s="26" t="str">
        <f t="shared" si="44"/>
        <v>UNHCR</v>
      </c>
      <c r="AP44" s="26" t="str">
        <f t="shared" si="45"/>
        <v>ARC</v>
      </c>
      <c r="AQ44" s="26" t="str">
        <f t="shared" si="46"/>
        <v>NFI KITS</v>
      </c>
      <c r="AR44" s="26" t="str">
        <f t="shared" si="47"/>
        <v>Unknown</v>
      </c>
      <c r="AS44" s="71" t="str">
        <f>_xlfn.IFNA(VLOOKUP(TRIM(AF44),Lookups!$R$1:$S$12,2,0),"N/A")</f>
        <v>Flood</v>
      </c>
      <c r="AT44" s="29" t="str">
        <f t="shared" si="48"/>
        <v>Completed</v>
      </c>
      <c r="AU44" s="72" t="str">
        <f>IF(TRIM(X44)="", "N/A",VLOOKUP(TRIM(X44),Lookups!$V$1:$W$8,2,0))</f>
        <v>NIDP</v>
      </c>
      <c r="AV44" s="26" t="str">
        <f t="shared" si="49"/>
        <v>Urban</v>
      </c>
      <c r="AW44" s="26" t="str">
        <f t="shared" si="50"/>
        <v>In-Kind</v>
      </c>
      <c r="AX44" s="55" t="str">
        <f>IF(TRIM(M44)="","N/A",VLOOKUP(TRIM(M44),Table2[#All],2,0))</f>
        <v>Woqooyi Galbeed</v>
      </c>
      <c r="AY44" s="55" t="str">
        <f>IF(TRIM(N44)="","N/A",VLOOKUP(TRIM(N44),Table4[#All],2,0))</f>
        <v>Hargeysa</v>
      </c>
      <c r="AZ44" s="55" t="str">
        <f t="shared" si="51"/>
        <v>N/A</v>
      </c>
      <c r="BA44" s="32">
        <f t="shared" si="52"/>
        <v>43616</v>
      </c>
      <c r="BB44" s="32">
        <f t="shared" si="53"/>
        <v>43616</v>
      </c>
      <c r="BC44" s="31">
        <f t="shared" si="54"/>
        <v>2019</v>
      </c>
      <c r="BD44" s="33">
        <f t="shared" si="55"/>
        <v>43830</v>
      </c>
      <c r="BE44" s="30">
        <f t="shared" si="56"/>
        <v>1304</v>
      </c>
      <c r="BF44" s="30">
        <f t="shared" si="57"/>
        <v>200</v>
      </c>
      <c r="BG44" s="30">
        <f t="shared" si="58"/>
        <v>271</v>
      </c>
      <c r="BH44" s="30">
        <f t="shared" si="59"/>
        <v>263</v>
      </c>
      <c r="BI44" s="30">
        <f t="shared" si="60"/>
        <v>389</v>
      </c>
      <c r="BJ44" s="30">
        <f t="shared" si="61"/>
        <v>389</v>
      </c>
      <c r="BK44" s="30">
        <v>2300000</v>
      </c>
      <c r="BL44" s="30">
        <v>1600000</v>
      </c>
      <c r="BM44" s="30" t="str">
        <f t="shared" si="24"/>
        <v>Unk</v>
      </c>
      <c r="BN44" s="30" t="str">
        <f t="shared" si="25"/>
        <v>Unk</v>
      </c>
      <c r="BO44" s="30">
        <v>2019</v>
      </c>
      <c r="BP44" s="30">
        <v>212</v>
      </c>
      <c r="BQ44" s="30" t="str">
        <f>VLOOKUP(AQ44,Table3[#All],2,FALSE)</f>
        <v>NFI</v>
      </c>
    </row>
    <row r="45" spans="1:69" ht="28.5" customHeight="1" x14ac:dyDescent="0.25">
      <c r="A45" s="58" t="s">
        <v>171</v>
      </c>
      <c r="B45" s="58" t="s">
        <v>207</v>
      </c>
      <c r="C45" s="58" t="s">
        <v>208</v>
      </c>
      <c r="D45" s="58" t="s">
        <v>186</v>
      </c>
      <c r="E45" s="58" t="s">
        <v>218</v>
      </c>
      <c r="F45" s="58" t="s">
        <v>210</v>
      </c>
      <c r="G45" s="58" t="s">
        <v>213</v>
      </c>
      <c r="H45" s="58"/>
      <c r="I45" s="58"/>
      <c r="J45" s="58"/>
      <c r="K45" s="58"/>
      <c r="L45" s="58"/>
      <c r="M45" s="58" t="s">
        <v>35</v>
      </c>
      <c r="N45" s="58" t="s">
        <v>137</v>
      </c>
      <c r="O45" s="58" t="s">
        <v>14</v>
      </c>
      <c r="P45" s="58"/>
      <c r="Q45" s="58" t="s">
        <v>179</v>
      </c>
      <c r="R45" s="58" t="s">
        <v>215</v>
      </c>
      <c r="S45" s="58" t="s">
        <v>214</v>
      </c>
      <c r="T45" s="32">
        <v>43600</v>
      </c>
      <c r="U45" s="21">
        <v>43600</v>
      </c>
      <c r="V45" s="58">
        <v>9.5597499999999993</v>
      </c>
      <c r="W45" s="58">
        <v>44.066780000000001</v>
      </c>
      <c r="X45" s="58" t="s">
        <v>189</v>
      </c>
      <c r="Y45" s="58">
        <v>1304</v>
      </c>
      <c r="Z45" s="58">
        <v>1304</v>
      </c>
      <c r="AA45" s="58">
        <v>200</v>
      </c>
      <c r="AB45" s="58">
        <v>263</v>
      </c>
      <c r="AC45" s="58">
        <v>271</v>
      </c>
      <c r="AD45" s="58">
        <v>381</v>
      </c>
      <c r="AE45" s="58">
        <v>389</v>
      </c>
      <c r="AF45" s="58" t="s">
        <v>194</v>
      </c>
      <c r="AN45" s="58"/>
      <c r="AO45" s="26" t="str">
        <f t="shared" si="44"/>
        <v>UNHCR</v>
      </c>
      <c r="AP45" s="26" t="str">
        <f t="shared" si="45"/>
        <v>ARC</v>
      </c>
      <c r="AQ45" s="26" t="str">
        <f t="shared" si="46"/>
        <v>EMERGENCY SHELTER</v>
      </c>
      <c r="AR45" s="26" t="str">
        <f t="shared" si="47"/>
        <v>Unknown</v>
      </c>
      <c r="AS45" s="71" t="str">
        <f>_xlfn.IFNA(VLOOKUP(TRIM(AF45),Lookups!$R$1:$S$12,2,0),"N/A")</f>
        <v>Flood</v>
      </c>
      <c r="AT45" s="29" t="str">
        <f t="shared" si="48"/>
        <v>Completed</v>
      </c>
      <c r="AU45" s="72" t="str">
        <f>IF(TRIM(X45)="", "N/A",VLOOKUP(TRIM(X45),Lookups!$V$1:$W$8,2,0))</f>
        <v>NIDP</v>
      </c>
      <c r="AV45" s="26" t="str">
        <f t="shared" si="49"/>
        <v>Urban</v>
      </c>
      <c r="AW45" s="26" t="str">
        <f t="shared" si="50"/>
        <v>In-Kind</v>
      </c>
      <c r="AX45" s="55" t="str">
        <f>IF(TRIM(M45)="","N/A",VLOOKUP(TRIM(M45),Table2[#All],2,0))</f>
        <v>Woqooyi Galbeed</v>
      </c>
      <c r="AY45" s="55" t="str">
        <f>IF(TRIM(N45)="","N/A",VLOOKUP(TRIM(N45),Table4[#All],2,0))</f>
        <v>Hargeysa</v>
      </c>
      <c r="AZ45" s="55" t="str">
        <f t="shared" si="51"/>
        <v>N/A</v>
      </c>
      <c r="BA45" s="32">
        <f t="shared" si="52"/>
        <v>43616</v>
      </c>
      <c r="BB45" s="32">
        <f t="shared" si="53"/>
        <v>43616</v>
      </c>
      <c r="BC45" s="31">
        <f t="shared" si="54"/>
        <v>2019</v>
      </c>
      <c r="BD45" s="33">
        <f t="shared" si="55"/>
        <v>43830</v>
      </c>
      <c r="BE45" s="30">
        <f t="shared" si="56"/>
        <v>1304</v>
      </c>
      <c r="BF45" s="30">
        <f t="shared" si="57"/>
        <v>200</v>
      </c>
      <c r="BG45" s="30">
        <f t="shared" si="58"/>
        <v>271</v>
      </c>
      <c r="BH45" s="30">
        <f t="shared" si="59"/>
        <v>263</v>
      </c>
      <c r="BI45" s="30">
        <f t="shared" si="60"/>
        <v>389</v>
      </c>
      <c r="BJ45" s="30">
        <f t="shared" si="61"/>
        <v>389</v>
      </c>
      <c r="BK45" s="30">
        <v>2300000</v>
      </c>
      <c r="BL45" s="30">
        <v>1600000</v>
      </c>
      <c r="BM45" s="30" t="str">
        <f t="shared" si="24"/>
        <v>Unk</v>
      </c>
      <c r="BN45" s="30" t="str">
        <f t="shared" si="25"/>
        <v>Unk</v>
      </c>
      <c r="BO45" s="30">
        <v>2019</v>
      </c>
      <c r="BP45" s="30">
        <v>213</v>
      </c>
      <c r="BQ45" s="30" t="str">
        <f>VLOOKUP(AQ45,Table3[#All],2,FALSE)</f>
        <v>SHELTER</v>
      </c>
    </row>
    <row r="46" spans="1:69" ht="28.5" customHeight="1" x14ac:dyDescent="0.25">
      <c r="A46" s="58" t="s">
        <v>171</v>
      </c>
      <c r="B46" s="58" t="s">
        <v>207</v>
      </c>
      <c r="C46" s="58" t="s">
        <v>208</v>
      </c>
      <c r="D46" s="58" t="s">
        <v>202</v>
      </c>
      <c r="E46" s="58" t="s">
        <v>219</v>
      </c>
      <c r="F46" s="58" t="s">
        <v>210</v>
      </c>
      <c r="G46" s="58" t="s">
        <v>216</v>
      </c>
      <c r="H46" s="58"/>
      <c r="I46" s="58"/>
      <c r="J46" s="58"/>
      <c r="K46" s="58"/>
      <c r="L46" s="58"/>
      <c r="M46" s="58" t="s">
        <v>59</v>
      </c>
      <c r="N46" s="58" t="s">
        <v>103</v>
      </c>
      <c r="O46" s="58" t="s">
        <v>98</v>
      </c>
      <c r="P46" s="58"/>
      <c r="Q46" s="58" t="s">
        <v>180</v>
      </c>
      <c r="R46" s="58" t="s">
        <v>215</v>
      </c>
      <c r="S46" s="58" t="s">
        <v>214</v>
      </c>
      <c r="T46" s="32">
        <v>43600</v>
      </c>
      <c r="U46" s="21">
        <v>43600</v>
      </c>
      <c r="V46" s="58">
        <v>0.40627000000000002</v>
      </c>
      <c r="W46" s="58">
        <v>41.01238</v>
      </c>
      <c r="X46" s="58" t="s">
        <v>189</v>
      </c>
      <c r="Y46" s="58">
        <v>2400</v>
      </c>
      <c r="Z46" s="58">
        <v>2400</v>
      </c>
      <c r="AA46" s="58">
        <v>400</v>
      </c>
      <c r="AB46" s="58">
        <v>484</v>
      </c>
      <c r="AC46" s="58">
        <v>499</v>
      </c>
      <c r="AD46" s="58">
        <v>701</v>
      </c>
      <c r="AE46" s="58">
        <v>716</v>
      </c>
      <c r="AF46" s="58" t="s">
        <v>199</v>
      </c>
      <c r="AN46" s="58"/>
      <c r="AO46" s="26" t="str">
        <f t="shared" si="44"/>
        <v>UNHCR</v>
      </c>
      <c r="AP46" s="26" t="str">
        <f t="shared" si="45"/>
        <v>ARC</v>
      </c>
      <c r="AQ46" s="26" t="str">
        <f t="shared" si="46"/>
        <v>NFI KITS</v>
      </c>
      <c r="AR46" s="26" t="str">
        <f t="shared" si="47"/>
        <v>Unknown</v>
      </c>
      <c r="AS46" s="71" t="str">
        <f>_xlfn.IFNA(VLOOKUP(TRIM(AF46),Lookups!$R$1:$S$12,2,0),"N/A")</f>
        <v>Conflict/Insecurity</v>
      </c>
      <c r="AT46" s="29" t="str">
        <f t="shared" si="48"/>
        <v>Completed</v>
      </c>
      <c r="AU46" s="72" t="str">
        <f>IF(TRIM(X46)="", "N/A",VLOOKUP(TRIM(X46),Lookups!$V$1:$W$8,2,0))</f>
        <v>NIDP</v>
      </c>
      <c r="AV46" s="26" t="str">
        <f t="shared" si="49"/>
        <v>Mixed</v>
      </c>
      <c r="AW46" s="26" t="str">
        <f t="shared" si="50"/>
        <v>In-Kind</v>
      </c>
      <c r="AX46" s="55" t="str">
        <f>IF(TRIM(M46)="","N/A",VLOOKUP(TRIM(M46),Table2[#All],2,0))</f>
        <v>Lower Juba</v>
      </c>
      <c r="AY46" s="55" t="str">
        <f>IF(TRIM(N46)="","N/A",VLOOKUP(TRIM(N46),Table4[#All],2,0))</f>
        <v>Afmadow</v>
      </c>
      <c r="AZ46" s="55" t="str">
        <f t="shared" si="51"/>
        <v>N/A</v>
      </c>
      <c r="BA46" s="32">
        <f t="shared" si="52"/>
        <v>43616</v>
      </c>
      <c r="BB46" s="32">
        <f t="shared" si="53"/>
        <v>43616</v>
      </c>
      <c r="BC46" s="31">
        <f t="shared" si="54"/>
        <v>2019</v>
      </c>
      <c r="BD46" s="33">
        <f t="shared" si="55"/>
        <v>43830</v>
      </c>
      <c r="BE46" s="30">
        <f t="shared" si="56"/>
        <v>2400</v>
      </c>
      <c r="BF46" s="30">
        <f t="shared" si="57"/>
        <v>400</v>
      </c>
      <c r="BG46" s="30">
        <f t="shared" si="58"/>
        <v>499</v>
      </c>
      <c r="BH46" s="30">
        <f t="shared" si="59"/>
        <v>484</v>
      </c>
      <c r="BI46" s="30">
        <f t="shared" si="60"/>
        <v>716</v>
      </c>
      <c r="BJ46" s="30">
        <f t="shared" si="61"/>
        <v>716</v>
      </c>
      <c r="BK46" s="30">
        <v>2300000</v>
      </c>
      <c r="BL46" s="30">
        <v>1600000</v>
      </c>
      <c r="BM46" s="30" t="str">
        <f t="shared" si="24"/>
        <v>Unk</v>
      </c>
      <c r="BN46" s="30" t="str">
        <f t="shared" si="25"/>
        <v>Unk</v>
      </c>
      <c r="BO46" s="30">
        <v>2019</v>
      </c>
      <c r="BP46" s="30">
        <v>214</v>
      </c>
      <c r="BQ46" s="30" t="str">
        <f>VLOOKUP(AQ46,Table3[#All],2,FALSE)</f>
        <v>NFI</v>
      </c>
    </row>
    <row r="47" spans="1:69" ht="28.5" customHeight="1" x14ac:dyDescent="0.25">
      <c r="A47" s="58" t="s">
        <v>171</v>
      </c>
      <c r="B47" s="58" t="s">
        <v>207</v>
      </c>
      <c r="C47" s="58" t="s">
        <v>208</v>
      </c>
      <c r="D47" s="58" t="s">
        <v>202</v>
      </c>
      <c r="E47" s="58" t="s">
        <v>409</v>
      </c>
      <c r="F47" s="58" t="s">
        <v>210</v>
      </c>
      <c r="G47" s="58" t="s">
        <v>177</v>
      </c>
      <c r="H47" s="58"/>
      <c r="I47" s="58"/>
      <c r="J47" s="58"/>
      <c r="K47" s="58"/>
      <c r="L47" s="58"/>
      <c r="M47" s="58" t="s">
        <v>35</v>
      </c>
      <c r="N47" s="58" t="s">
        <v>134</v>
      </c>
      <c r="O47" s="58" t="s">
        <v>25</v>
      </c>
      <c r="P47" s="58"/>
      <c r="Q47" s="58" t="s">
        <v>115</v>
      </c>
      <c r="R47" s="58" t="s">
        <v>167</v>
      </c>
      <c r="S47" s="58" t="s">
        <v>214</v>
      </c>
      <c r="T47" s="32">
        <v>43617</v>
      </c>
      <c r="U47" s="21">
        <v>43617</v>
      </c>
      <c r="V47" s="58">
        <v>10.442539999999999</v>
      </c>
      <c r="W47" s="58">
        <v>45.014740000000003</v>
      </c>
      <c r="X47" s="58" t="s">
        <v>190</v>
      </c>
      <c r="Y47" s="58">
        <v>2400</v>
      </c>
      <c r="Z47" s="58">
        <v>2400</v>
      </c>
      <c r="AA47" s="58">
        <v>400</v>
      </c>
      <c r="AB47" s="58">
        <v>484</v>
      </c>
      <c r="AC47" s="58">
        <v>499</v>
      </c>
      <c r="AD47" s="58">
        <v>701</v>
      </c>
      <c r="AE47" s="58">
        <v>716</v>
      </c>
      <c r="AF47" s="58" t="s">
        <v>195</v>
      </c>
      <c r="AN47" s="58"/>
      <c r="AO47" s="26" t="str">
        <f t="shared" si="44"/>
        <v>UNHCR</v>
      </c>
      <c r="AP47" s="26" t="str">
        <f t="shared" si="45"/>
        <v>ARC</v>
      </c>
      <c r="AQ47" s="26" t="str">
        <f t="shared" si="46"/>
        <v>NFI KITS</v>
      </c>
      <c r="AR47" s="26" t="str">
        <f t="shared" si="47"/>
        <v>Unknown</v>
      </c>
      <c r="AS47" s="71" t="str">
        <f>_xlfn.IFNA(VLOOKUP(TRIM(AF47),Lookups!$R$1:$S$12,2,0),"N/A")</f>
        <v>Drought</v>
      </c>
      <c r="AT47" s="29" t="str">
        <f t="shared" si="48"/>
        <v>Completed</v>
      </c>
      <c r="AU47" s="72" t="str">
        <f>IF(TRIM(X47)="", "N/A",VLOOKUP(TRIM(X47),Lookups!$V$1:$W$8,2,0))</f>
        <v>PIDP</v>
      </c>
      <c r="AV47" s="26" t="str">
        <f t="shared" si="49"/>
        <v>Rural</v>
      </c>
      <c r="AW47" s="26" t="str">
        <f t="shared" si="50"/>
        <v>In-Kind</v>
      </c>
      <c r="AX47" s="55" t="str">
        <f>IF(TRIM(M47)="","N/A",VLOOKUP(TRIM(M47),Table2[#All],2,0))</f>
        <v>Woqooyi Galbeed</v>
      </c>
      <c r="AY47" s="55" t="str">
        <f>IF(TRIM(N47)="","N/A",VLOOKUP(TRIM(N47),Table4[#All],2,0))</f>
        <v>Berbera</v>
      </c>
      <c r="AZ47" s="55" t="str">
        <f t="shared" si="51"/>
        <v>N/A</v>
      </c>
      <c r="BA47" s="32">
        <f t="shared" si="52"/>
        <v>43646</v>
      </c>
      <c r="BB47" s="32">
        <f t="shared" si="53"/>
        <v>43646</v>
      </c>
      <c r="BC47" s="31">
        <f t="shared" si="54"/>
        <v>2019</v>
      </c>
      <c r="BD47" s="33">
        <f t="shared" si="55"/>
        <v>43830</v>
      </c>
      <c r="BE47" s="30">
        <f t="shared" si="56"/>
        <v>2400</v>
      </c>
      <c r="BF47" s="30">
        <f t="shared" si="57"/>
        <v>400</v>
      </c>
      <c r="BG47" s="30">
        <f t="shared" si="58"/>
        <v>499</v>
      </c>
      <c r="BH47" s="30">
        <f t="shared" si="59"/>
        <v>484</v>
      </c>
      <c r="BI47" s="30">
        <f t="shared" si="60"/>
        <v>716</v>
      </c>
      <c r="BJ47" s="30">
        <f t="shared" si="61"/>
        <v>716</v>
      </c>
      <c r="BK47" s="30">
        <v>2300000</v>
      </c>
      <c r="BL47" s="30">
        <v>1600000</v>
      </c>
      <c r="BM47" s="30" t="str">
        <f t="shared" si="24"/>
        <v>Unk</v>
      </c>
      <c r="BN47" s="30" t="str">
        <f t="shared" si="25"/>
        <v>Unk</v>
      </c>
      <c r="BO47" s="30">
        <v>2019</v>
      </c>
      <c r="BP47" s="30">
        <v>215</v>
      </c>
      <c r="BQ47" s="30" t="str">
        <f>VLOOKUP(AQ47,Table3[#All],2,FALSE)</f>
        <v>NFI</v>
      </c>
    </row>
    <row r="48" spans="1:69" ht="28.5" customHeight="1" x14ac:dyDescent="0.25">
      <c r="A48" s="58" t="s">
        <v>171</v>
      </c>
      <c r="B48" s="58" t="s">
        <v>207</v>
      </c>
      <c r="C48" s="58" t="s">
        <v>208</v>
      </c>
      <c r="D48" s="58" t="s">
        <v>202</v>
      </c>
      <c r="E48" s="58" t="s">
        <v>410</v>
      </c>
      <c r="F48" s="58" t="s">
        <v>210</v>
      </c>
      <c r="G48" s="58" t="s">
        <v>177</v>
      </c>
      <c r="H48" s="58"/>
      <c r="I48" s="58"/>
      <c r="J48" s="58"/>
      <c r="K48" s="58"/>
      <c r="L48" s="58"/>
      <c r="M48" s="58" t="s">
        <v>35</v>
      </c>
      <c r="N48" s="58" t="s">
        <v>137</v>
      </c>
      <c r="O48" s="58" t="s">
        <v>19</v>
      </c>
      <c r="P48" s="58"/>
      <c r="Q48" s="58" t="s">
        <v>115</v>
      </c>
      <c r="R48" s="58" t="s">
        <v>167</v>
      </c>
      <c r="S48" s="58" t="s">
        <v>214</v>
      </c>
      <c r="T48" s="32">
        <v>43617</v>
      </c>
      <c r="U48" s="21">
        <v>43617</v>
      </c>
      <c r="V48" s="58">
        <v>9.0268599999999992</v>
      </c>
      <c r="W48" s="58">
        <v>44.202280000000002</v>
      </c>
      <c r="X48" s="58" t="s">
        <v>190</v>
      </c>
      <c r="Y48" s="58">
        <v>2400</v>
      </c>
      <c r="Z48" s="58">
        <v>2400</v>
      </c>
      <c r="AA48" s="58">
        <v>400</v>
      </c>
      <c r="AB48" s="58">
        <v>484</v>
      </c>
      <c r="AC48" s="58">
        <v>499</v>
      </c>
      <c r="AD48" s="58">
        <v>701</v>
      </c>
      <c r="AE48" s="58">
        <v>716</v>
      </c>
      <c r="AF48" s="58" t="s">
        <v>195</v>
      </c>
      <c r="AN48" s="58"/>
      <c r="AO48" s="26" t="str">
        <f t="shared" si="44"/>
        <v>UNHCR</v>
      </c>
      <c r="AP48" s="26" t="str">
        <f t="shared" si="45"/>
        <v>ARC</v>
      </c>
      <c r="AQ48" s="26" t="str">
        <f t="shared" si="46"/>
        <v>NFI KITS</v>
      </c>
      <c r="AR48" s="26" t="str">
        <f t="shared" si="47"/>
        <v>Unknown</v>
      </c>
      <c r="AS48" s="71" t="str">
        <f>_xlfn.IFNA(VLOOKUP(TRIM(AF48),Lookups!$R$1:$S$12,2,0),"N/A")</f>
        <v>Drought</v>
      </c>
      <c r="AT48" s="29" t="str">
        <f t="shared" si="48"/>
        <v>Completed</v>
      </c>
      <c r="AU48" s="72" t="str">
        <f>IF(TRIM(X48)="", "N/A",VLOOKUP(TRIM(X48),Lookups!$V$1:$W$8,2,0))</f>
        <v>PIDP</v>
      </c>
      <c r="AV48" s="26" t="str">
        <f t="shared" si="49"/>
        <v>Rural</v>
      </c>
      <c r="AW48" s="26" t="str">
        <f t="shared" si="50"/>
        <v>In-Kind</v>
      </c>
      <c r="AX48" s="55" t="str">
        <f>IF(TRIM(M48)="","N/A",VLOOKUP(TRIM(M48),Table2[#All],2,0))</f>
        <v>Woqooyi Galbeed</v>
      </c>
      <c r="AY48" s="55" t="str">
        <f>IF(TRIM(N48)="","N/A",VLOOKUP(TRIM(N48),Table4[#All],2,0))</f>
        <v>Hargeysa</v>
      </c>
      <c r="AZ48" s="55" t="str">
        <f t="shared" si="51"/>
        <v>N/A</v>
      </c>
      <c r="BA48" s="32">
        <f t="shared" si="52"/>
        <v>43646</v>
      </c>
      <c r="BB48" s="32">
        <f t="shared" si="53"/>
        <v>43646</v>
      </c>
      <c r="BC48" s="31">
        <f t="shared" si="54"/>
        <v>2019</v>
      </c>
      <c r="BD48" s="33">
        <f t="shared" si="55"/>
        <v>43830</v>
      </c>
      <c r="BE48" s="30">
        <f t="shared" si="56"/>
        <v>2400</v>
      </c>
      <c r="BF48" s="30">
        <f t="shared" si="57"/>
        <v>400</v>
      </c>
      <c r="BG48" s="30">
        <f t="shared" si="58"/>
        <v>499</v>
      </c>
      <c r="BH48" s="30">
        <f t="shared" si="59"/>
        <v>484</v>
      </c>
      <c r="BI48" s="30">
        <f t="shared" si="60"/>
        <v>716</v>
      </c>
      <c r="BJ48" s="30">
        <f t="shared" si="61"/>
        <v>716</v>
      </c>
      <c r="BK48" s="30">
        <v>2300000</v>
      </c>
      <c r="BL48" s="30">
        <v>1600000</v>
      </c>
      <c r="BM48" s="30" t="str">
        <f t="shared" si="24"/>
        <v>Unk</v>
      </c>
      <c r="BN48" s="30" t="str">
        <f t="shared" si="25"/>
        <v>Unk</v>
      </c>
      <c r="BO48" s="30">
        <v>2019</v>
      </c>
      <c r="BP48" s="30">
        <v>216</v>
      </c>
      <c r="BQ48" s="30" t="str">
        <f>VLOOKUP(AQ48,Table3[#All],2,FALSE)</f>
        <v>NFI</v>
      </c>
    </row>
    <row r="49" spans="1:69" ht="28.5" customHeight="1" x14ac:dyDescent="0.25">
      <c r="A49" s="58" t="s">
        <v>171</v>
      </c>
      <c r="B49" s="58" t="s">
        <v>207</v>
      </c>
      <c r="C49" s="58" t="s">
        <v>208</v>
      </c>
      <c r="D49" s="58" t="s">
        <v>202</v>
      </c>
      <c r="E49" s="58" t="s">
        <v>411</v>
      </c>
      <c r="F49" s="58" t="s">
        <v>210</v>
      </c>
      <c r="G49" s="58" t="s">
        <v>177</v>
      </c>
      <c r="H49" s="58"/>
      <c r="I49" s="58"/>
      <c r="J49" s="58"/>
      <c r="K49" s="58"/>
      <c r="L49" s="58"/>
      <c r="M49" s="58" t="s">
        <v>138</v>
      </c>
      <c r="N49" s="58" t="s">
        <v>139</v>
      </c>
      <c r="O49" s="58" t="s">
        <v>155</v>
      </c>
      <c r="P49" s="58"/>
      <c r="Q49" s="58" t="s">
        <v>115</v>
      </c>
      <c r="R49" s="58" t="s">
        <v>167</v>
      </c>
      <c r="S49" s="58" t="s">
        <v>214</v>
      </c>
      <c r="T49" s="32">
        <v>43617</v>
      </c>
      <c r="U49" s="21">
        <v>43617</v>
      </c>
      <c r="V49" s="58">
        <v>9.7968709999999994</v>
      </c>
      <c r="W49" s="58">
        <v>45.890067000000002</v>
      </c>
      <c r="X49" s="58" t="s">
        <v>190</v>
      </c>
      <c r="Y49" s="58">
        <v>2100</v>
      </c>
      <c r="Z49" s="58">
        <v>2100</v>
      </c>
      <c r="AA49" s="58">
        <v>350</v>
      </c>
      <c r="AB49" s="58">
        <v>424</v>
      </c>
      <c r="AC49" s="58">
        <v>437</v>
      </c>
      <c r="AD49" s="58">
        <v>613</v>
      </c>
      <c r="AE49" s="58">
        <v>626</v>
      </c>
      <c r="AF49" s="58" t="s">
        <v>195</v>
      </c>
      <c r="AN49" s="58"/>
      <c r="AO49" s="26" t="str">
        <f t="shared" si="44"/>
        <v>UNHCR</v>
      </c>
      <c r="AP49" s="26" t="str">
        <f t="shared" si="45"/>
        <v>ARC</v>
      </c>
      <c r="AQ49" s="26" t="str">
        <f t="shared" si="46"/>
        <v>NFI KITS</v>
      </c>
      <c r="AR49" s="26" t="str">
        <f t="shared" si="47"/>
        <v>Unknown</v>
      </c>
      <c r="AS49" s="71" t="str">
        <f>_xlfn.IFNA(VLOOKUP(TRIM(AF49),Lookups!$R$1:$S$12,2,0),"N/A")</f>
        <v>Drought</v>
      </c>
      <c r="AT49" s="29" t="str">
        <f t="shared" si="48"/>
        <v>Completed</v>
      </c>
      <c r="AU49" s="72" t="str">
        <f>IF(TRIM(X49)="", "N/A",VLOOKUP(TRIM(X49),Lookups!$V$1:$W$8,2,0))</f>
        <v>PIDP</v>
      </c>
      <c r="AV49" s="26" t="str">
        <f t="shared" si="49"/>
        <v>Rural</v>
      </c>
      <c r="AW49" s="26" t="str">
        <f t="shared" si="50"/>
        <v>In-Kind</v>
      </c>
      <c r="AX49" s="55" t="str">
        <f>IF(TRIM(M49)="","N/A",VLOOKUP(TRIM(M49),Table2[#All],2,0))</f>
        <v>Togdheer</v>
      </c>
      <c r="AY49" s="55" t="str">
        <f>IF(TRIM(N49)="","N/A",VLOOKUP(TRIM(N49),Table4[#All],2,0))</f>
        <v>Burco</v>
      </c>
      <c r="AZ49" s="55" t="str">
        <f t="shared" si="51"/>
        <v>N/A</v>
      </c>
      <c r="BA49" s="32">
        <f t="shared" si="52"/>
        <v>43646</v>
      </c>
      <c r="BB49" s="32">
        <f t="shared" si="53"/>
        <v>43646</v>
      </c>
      <c r="BC49" s="31">
        <f t="shared" si="54"/>
        <v>2019</v>
      </c>
      <c r="BD49" s="33">
        <f t="shared" si="55"/>
        <v>43830</v>
      </c>
      <c r="BE49" s="30">
        <f t="shared" si="56"/>
        <v>2100</v>
      </c>
      <c r="BF49" s="30">
        <f t="shared" si="57"/>
        <v>350</v>
      </c>
      <c r="BG49" s="30">
        <f t="shared" si="58"/>
        <v>437</v>
      </c>
      <c r="BH49" s="30">
        <f t="shared" si="59"/>
        <v>424</v>
      </c>
      <c r="BI49" s="30">
        <f t="shared" si="60"/>
        <v>626</v>
      </c>
      <c r="BJ49" s="30">
        <f t="shared" si="61"/>
        <v>626</v>
      </c>
      <c r="BK49" s="30">
        <v>2300000</v>
      </c>
      <c r="BL49" s="30">
        <v>1600000</v>
      </c>
      <c r="BM49" s="30" t="str">
        <f t="shared" si="24"/>
        <v>Unk</v>
      </c>
      <c r="BN49" s="30" t="str">
        <f t="shared" si="25"/>
        <v>Unk</v>
      </c>
      <c r="BO49" s="30">
        <v>2019</v>
      </c>
      <c r="BP49" s="30">
        <v>217</v>
      </c>
      <c r="BQ49" s="30" t="str">
        <f>VLOOKUP(AQ49,Table3[#All],2,FALSE)</f>
        <v>NFI</v>
      </c>
    </row>
    <row r="50" spans="1:69" ht="28.5" customHeight="1" x14ac:dyDescent="0.25">
      <c r="A50" s="58" t="s">
        <v>171</v>
      </c>
      <c r="B50" s="58" t="s">
        <v>207</v>
      </c>
      <c r="C50" s="58" t="s">
        <v>208</v>
      </c>
      <c r="D50" s="58" t="s">
        <v>202</v>
      </c>
      <c r="E50" s="58" t="s">
        <v>412</v>
      </c>
      <c r="F50" s="58" t="s">
        <v>210</v>
      </c>
      <c r="G50" s="58" t="s">
        <v>177</v>
      </c>
      <c r="H50" s="58"/>
      <c r="I50" s="58"/>
      <c r="J50" s="58"/>
      <c r="K50" s="58"/>
      <c r="L50" s="58"/>
      <c r="M50" s="58" t="s">
        <v>138</v>
      </c>
      <c r="N50" s="58" t="s">
        <v>139</v>
      </c>
      <c r="O50" s="58" t="s">
        <v>106</v>
      </c>
      <c r="P50" s="58"/>
      <c r="Q50" s="58" t="s">
        <v>115</v>
      </c>
      <c r="R50" s="58" t="s">
        <v>167</v>
      </c>
      <c r="S50" s="58" t="s">
        <v>214</v>
      </c>
      <c r="T50" s="32">
        <v>43617</v>
      </c>
      <c r="U50" s="21">
        <v>43617</v>
      </c>
      <c r="V50" s="58">
        <v>9.5108510000000006</v>
      </c>
      <c r="W50" s="58">
        <v>45.551900000000003</v>
      </c>
      <c r="X50" s="58" t="s">
        <v>190</v>
      </c>
      <c r="Y50" s="58">
        <v>720</v>
      </c>
      <c r="Z50" s="58">
        <v>720</v>
      </c>
      <c r="AA50" s="58">
        <v>120</v>
      </c>
      <c r="AB50" s="58">
        <v>145</v>
      </c>
      <c r="AC50" s="58">
        <v>150</v>
      </c>
      <c r="AD50" s="58">
        <v>210</v>
      </c>
      <c r="AE50" s="58">
        <v>215</v>
      </c>
      <c r="AF50" s="58" t="s">
        <v>195</v>
      </c>
      <c r="AN50" s="58"/>
      <c r="AO50" s="26" t="str">
        <f t="shared" si="44"/>
        <v>UNHCR</v>
      </c>
      <c r="AP50" s="26" t="str">
        <f t="shared" si="45"/>
        <v>ARC</v>
      </c>
      <c r="AQ50" s="26" t="str">
        <f t="shared" si="46"/>
        <v>NFI KITS</v>
      </c>
      <c r="AR50" s="26" t="str">
        <f t="shared" si="47"/>
        <v>Unknown</v>
      </c>
      <c r="AS50" s="71" t="str">
        <f>_xlfn.IFNA(VLOOKUP(TRIM(AF50),Lookups!$R$1:$S$12,2,0),"N/A")</f>
        <v>Drought</v>
      </c>
      <c r="AT50" s="29" t="str">
        <f t="shared" si="48"/>
        <v>Completed</v>
      </c>
      <c r="AU50" s="72" t="str">
        <f>IF(TRIM(X50)="", "N/A",VLOOKUP(TRIM(X50),Lookups!$V$1:$W$8,2,0))</f>
        <v>PIDP</v>
      </c>
      <c r="AV50" s="26" t="str">
        <f t="shared" si="49"/>
        <v>Rural</v>
      </c>
      <c r="AW50" s="26" t="str">
        <f t="shared" si="50"/>
        <v>In-Kind</v>
      </c>
      <c r="AX50" s="55" t="str">
        <f>IF(TRIM(M50)="","N/A",VLOOKUP(TRIM(M50),Table2[#All],2,0))</f>
        <v>Togdheer</v>
      </c>
      <c r="AY50" s="55" t="str">
        <f>IF(TRIM(N50)="","N/A",VLOOKUP(TRIM(N50),Table4[#All],2,0))</f>
        <v>Burco</v>
      </c>
      <c r="AZ50" s="55" t="str">
        <f t="shared" si="51"/>
        <v>N/A</v>
      </c>
      <c r="BA50" s="32">
        <f t="shared" si="52"/>
        <v>43646</v>
      </c>
      <c r="BB50" s="32">
        <f t="shared" si="53"/>
        <v>43646</v>
      </c>
      <c r="BC50" s="31">
        <f t="shared" si="54"/>
        <v>2019</v>
      </c>
      <c r="BD50" s="33">
        <f t="shared" si="55"/>
        <v>43830</v>
      </c>
      <c r="BE50" s="30">
        <f t="shared" si="56"/>
        <v>720</v>
      </c>
      <c r="BF50" s="30">
        <f t="shared" si="57"/>
        <v>120</v>
      </c>
      <c r="BG50" s="30">
        <f t="shared" si="58"/>
        <v>150</v>
      </c>
      <c r="BH50" s="30">
        <f t="shared" si="59"/>
        <v>145</v>
      </c>
      <c r="BI50" s="30">
        <f t="shared" si="60"/>
        <v>215</v>
      </c>
      <c r="BJ50" s="30">
        <f t="shared" si="61"/>
        <v>215</v>
      </c>
      <c r="BK50" s="30">
        <v>2300000</v>
      </c>
      <c r="BL50" s="30">
        <v>1600000</v>
      </c>
      <c r="BM50" s="30" t="str">
        <f t="shared" si="24"/>
        <v>Unk</v>
      </c>
      <c r="BN50" s="30" t="str">
        <f t="shared" si="25"/>
        <v>Unk</v>
      </c>
      <c r="BO50" s="30">
        <v>2019</v>
      </c>
      <c r="BP50" s="30">
        <v>218</v>
      </c>
      <c r="BQ50" s="30" t="str">
        <f>VLOOKUP(AQ50,Table3[#All],2,FALSE)</f>
        <v>NFI</v>
      </c>
    </row>
    <row r="51" spans="1:69" ht="28.5" customHeight="1" x14ac:dyDescent="0.25">
      <c r="A51" s="58" t="s">
        <v>171</v>
      </c>
      <c r="B51" s="58" t="s">
        <v>207</v>
      </c>
      <c r="C51" s="58" t="s">
        <v>208</v>
      </c>
      <c r="D51" s="58" t="s">
        <v>202</v>
      </c>
      <c r="E51" s="58" t="s">
        <v>413</v>
      </c>
      <c r="F51" s="58" t="s">
        <v>210</v>
      </c>
      <c r="G51" s="58" t="s">
        <v>177</v>
      </c>
      <c r="H51" s="58"/>
      <c r="I51" s="58"/>
      <c r="J51" s="58"/>
      <c r="K51" s="58"/>
      <c r="L51" s="58"/>
      <c r="M51" s="58" t="s">
        <v>138</v>
      </c>
      <c r="N51" s="58" t="s">
        <v>139</v>
      </c>
      <c r="O51" s="58" t="s">
        <v>114</v>
      </c>
      <c r="P51" s="58"/>
      <c r="Q51" s="58" t="s">
        <v>115</v>
      </c>
      <c r="R51" s="58" t="s">
        <v>167</v>
      </c>
      <c r="S51" s="58" t="s">
        <v>214</v>
      </c>
      <c r="T51" s="32">
        <v>43617</v>
      </c>
      <c r="U51" s="21">
        <v>43617</v>
      </c>
      <c r="V51" s="58">
        <v>9.5274900000000002</v>
      </c>
      <c r="W51" s="58">
        <v>45.537472000000001</v>
      </c>
      <c r="X51" s="58" t="s">
        <v>189</v>
      </c>
      <c r="Y51" s="58">
        <v>900</v>
      </c>
      <c r="Z51" s="58">
        <v>900</v>
      </c>
      <c r="AA51" s="58">
        <v>150</v>
      </c>
      <c r="AB51" s="58">
        <v>182</v>
      </c>
      <c r="AC51" s="58">
        <v>187</v>
      </c>
      <c r="AD51" s="58">
        <v>263</v>
      </c>
      <c r="AE51" s="58">
        <v>268</v>
      </c>
      <c r="AF51" s="58" t="s">
        <v>194</v>
      </c>
      <c r="AN51" s="58"/>
      <c r="AO51" s="26" t="str">
        <f t="shared" si="44"/>
        <v>UNHCR</v>
      </c>
      <c r="AP51" s="26" t="str">
        <f t="shared" si="45"/>
        <v>ARC</v>
      </c>
      <c r="AQ51" s="26" t="str">
        <f t="shared" si="46"/>
        <v>NFI KITS</v>
      </c>
      <c r="AR51" s="26" t="str">
        <f t="shared" si="47"/>
        <v>Unknown</v>
      </c>
      <c r="AS51" s="71" t="str">
        <f>_xlfn.IFNA(VLOOKUP(TRIM(AF51),Lookups!$R$1:$S$12,2,0),"N/A")</f>
        <v>Flood</v>
      </c>
      <c r="AT51" s="29" t="str">
        <f t="shared" si="48"/>
        <v>Completed</v>
      </c>
      <c r="AU51" s="72" t="str">
        <f>IF(TRIM(X51)="", "N/A",VLOOKUP(TRIM(X51),Lookups!$V$1:$W$8,2,0))</f>
        <v>NIDP</v>
      </c>
      <c r="AV51" s="26" t="str">
        <f t="shared" si="49"/>
        <v>Rural</v>
      </c>
      <c r="AW51" s="26" t="str">
        <f t="shared" si="50"/>
        <v>In-Kind</v>
      </c>
      <c r="AX51" s="55" t="str">
        <f>IF(TRIM(M51)="","N/A",VLOOKUP(TRIM(M51),Table2[#All],2,0))</f>
        <v>Togdheer</v>
      </c>
      <c r="AY51" s="55" t="str">
        <f>IF(TRIM(N51)="","N/A",VLOOKUP(TRIM(N51),Table4[#All],2,0))</f>
        <v>Burco</v>
      </c>
      <c r="AZ51" s="55" t="str">
        <f t="shared" si="51"/>
        <v>N/A</v>
      </c>
      <c r="BA51" s="32">
        <f t="shared" si="52"/>
        <v>43646</v>
      </c>
      <c r="BB51" s="32">
        <f t="shared" si="53"/>
        <v>43646</v>
      </c>
      <c r="BC51" s="31">
        <f t="shared" si="54"/>
        <v>2019</v>
      </c>
      <c r="BD51" s="33">
        <f t="shared" si="55"/>
        <v>43830</v>
      </c>
      <c r="BE51" s="30">
        <f t="shared" si="56"/>
        <v>900</v>
      </c>
      <c r="BF51" s="30">
        <f t="shared" si="57"/>
        <v>150</v>
      </c>
      <c r="BG51" s="30">
        <f t="shared" si="58"/>
        <v>187</v>
      </c>
      <c r="BH51" s="30">
        <f t="shared" si="59"/>
        <v>182</v>
      </c>
      <c r="BI51" s="30">
        <f t="shared" si="60"/>
        <v>268</v>
      </c>
      <c r="BJ51" s="30">
        <f t="shared" si="61"/>
        <v>268</v>
      </c>
      <c r="BK51" s="30">
        <v>2300000</v>
      </c>
      <c r="BL51" s="30">
        <v>1600000</v>
      </c>
      <c r="BM51" s="30" t="str">
        <f t="shared" si="24"/>
        <v>Unk</v>
      </c>
      <c r="BN51" s="30" t="str">
        <f t="shared" si="25"/>
        <v>Unk</v>
      </c>
      <c r="BO51" s="30">
        <v>2019</v>
      </c>
      <c r="BP51" s="30">
        <v>219</v>
      </c>
      <c r="BQ51" s="30" t="str">
        <f>VLOOKUP(AQ51,Table3[#All],2,FALSE)</f>
        <v>NFI</v>
      </c>
    </row>
    <row r="52" spans="1:69" ht="28.5" customHeight="1" x14ac:dyDescent="0.25">
      <c r="A52" s="58" t="s">
        <v>171</v>
      </c>
      <c r="B52" s="58" t="s">
        <v>207</v>
      </c>
      <c r="C52" s="58" t="s">
        <v>208</v>
      </c>
      <c r="D52" s="58" t="s">
        <v>202</v>
      </c>
      <c r="E52" s="58" t="s">
        <v>414</v>
      </c>
      <c r="F52" s="58" t="s">
        <v>210</v>
      </c>
      <c r="G52" s="58" t="s">
        <v>177</v>
      </c>
      <c r="H52" s="58"/>
      <c r="I52" s="58"/>
      <c r="J52" s="58"/>
      <c r="K52" s="58"/>
      <c r="L52" s="58"/>
      <c r="M52" s="58" t="s">
        <v>143</v>
      </c>
      <c r="N52" s="58" t="s">
        <v>142</v>
      </c>
      <c r="O52" s="58" t="s">
        <v>122</v>
      </c>
      <c r="P52" s="58"/>
      <c r="Q52" s="58" t="s">
        <v>115</v>
      </c>
      <c r="R52" s="58" t="s">
        <v>167</v>
      </c>
      <c r="S52" s="58" t="s">
        <v>214</v>
      </c>
      <c r="T52" s="32">
        <v>43617</v>
      </c>
      <c r="U52" s="21">
        <v>43617</v>
      </c>
      <c r="V52" s="58">
        <v>8.9543210000000002</v>
      </c>
      <c r="W52" s="58">
        <v>46.410007999999998</v>
      </c>
      <c r="X52" s="58" t="s">
        <v>189</v>
      </c>
      <c r="Y52" s="58">
        <v>366</v>
      </c>
      <c r="Z52" s="58">
        <v>366</v>
      </c>
      <c r="AA52" s="58">
        <v>61</v>
      </c>
      <c r="AB52" s="58">
        <v>74</v>
      </c>
      <c r="AC52" s="58">
        <v>76</v>
      </c>
      <c r="AD52" s="58">
        <v>107</v>
      </c>
      <c r="AE52" s="58">
        <v>109</v>
      </c>
      <c r="AF52" s="58" t="s">
        <v>194</v>
      </c>
      <c r="AN52" s="58"/>
      <c r="AO52" s="26" t="str">
        <f t="shared" si="44"/>
        <v>UNHCR</v>
      </c>
      <c r="AP52" s="26" t="str">
        <f t="shared" si="45"/>
        <v>ARC</v>
      </c>
      <c r="AQ52" s="26" t="str">
        <f t="shared" si="46"/>
        <v>NFI KITS</v>
      </c>
      <c r="AR52" s="26" t="str">
        <f t="shared" si="47"/>
        <v>Unknown</v>
      </c>
      <c r="AS52" s="71" t="str">
        <f>_xlfn.IFNA(VLOOKUP(TRIM(AF52),Lookups!$R$1:$S$12,2,0),"N/A")</f>
        <v>Flood</v>
      </c>
      <c r="AT52" s="29" t="str">
        <f t="shared" si="48"/>
        <v>Completed</v>
      </c>
      <c r="AU52" s="72" t="str">
        <f>IF(TRIM(X52)="", "N/A",VLOOKUP(TRIM(X52),Lookups!$V$1:$W$8,2,0))</f>
        <v>NIDP</v>
      </c>
      <c r="AV52" s="26" t="str">
        <f t="shared" si="49"/>
        <v>Rural</v>
      </c>
      <c r="AW52" s="26" t="str">
        <f t="shared" si="50"/>
        <v>In-Kind</v>
      </c>
      <c r="AX52" s="55" t="str">
        <f>IF(TRIM(M52)="","N/A",VLOOKUP(TRIM(M52),Table2[#All],2,0))</f>
        <v>Sool</v>
      </c>
      <c r="AY52" s="55" t="str">
        <f>IF(TRIM(N52)="","N/A",VLOOKUP(TRIM(N52),Table4[#All],2,0))</f>
        <v>Caynabo</v>
      </c>
      <c r="AZ52" s="55" t="str">
        <f t="shared" si="51"/>
        <v>N/A</v>
      </c>
      <c r="BA52" s="32">
        <f t="shared" si="52"/>
        <v>43646</v>
      </c>
      <c r="BB52" s="32">
        <f t="shared" si="53"/>
        <v>43646</v>
      </c>
      <c r="BC52" s="31">
        <f t="shared" si="54"/>
        <v>2019</v>
      </c>
      <c r="BD52" s="33">
        <f t="shared" si="55"/>
        <v>43830</v>
      </c>
      <c r="BE52" s="30">
        <f t="shared" si="56"/>
        <v>366</v>
      </c>
      <c r="BF52" s="30">
        <f t="shared" si="57"/>
        <v>61</v>
      </c>
      <c r="BG52" s="30">
        <f t="shared" si="58"/>
        <v>76</v>
      </c>
      <c r="BH52" s="30">
        <f t="shared" si="59"/>
        <v>74</v>
      </c>
      <c r="BI52" s="30">
        <f t="shared" si="60"/>
        <v>109</v>
      </c>
      <c r="BJ52" s="30">
        <f t="shared" si="61"/>
        <v>109</v>
      </c>
      <c r="BK52" s="30">
        <v>2300000</v>
      </c>
      <c r="BL52" s="30">
        <v>1600000</v>
      </c>
      <c r="BM52" s="30" t="str">
        <f t="shared" si="24"/>
        <v>Unk</v>
      </c>
      <c r="BN52" s="30" t="str">
        <f t="shared" si="25"/>
        <v>Unk</v>
      </c>
      <c r="BO52" s="30">
        <v>2019</v>
      </c>
      <c r="BP52" s="30">
        <v>220</v>
      </c>
      <c r="BQ52" s="30" t="str">
        <f>VLOOKUP(AQ52,Table3[#All],2,FALSE)</f>
        <v>NFI</v>
      </c>
    </row>
    <row r="53" spans="1:69" ht="28.5" customHeight="1" x14ac:dyDescent="0.25">
      <c r="A53" s="58" t="s">
        <v>171</v>
      </c>
      <c r="B53" s="58" t="s">
        <v>207</v>
      </c>
      <c r="C53" s="58" t="s">
        <v>208</v>
      </c>
      <c r="D53" s="58" t="s">
        <v>202</v>
      </c>
      <c r="E53" s="58" t="s">
        <v>415</v>
      </c>
      <c r="F53" s="58" t="s">
        <v>210</v>
      </c>
      <c r="G53" s="58" t="s">
        <v>177</v>
      </c>
      <c r="H53" s="58"/>
      <c r="I53" s="58"/>
      <c r="J53" s="58"/>
      <c r="K53" s="58"/>
      <c r="L53" s="58"/>
      <c r="M53" s="58" t="s">
        <v>35</v>
      </c>
      <c r="N53" s="58" t="s">
        <v>96</v>
      </c>
      <c r="O53" s="58" t="s">
        <v>2</v>
      </c>
      <c r="P53" s="58"/>
      <c r="Q53" s="58" t="s">
        <v>115</v>
      </c>
      <c r="R53" s="58" t="s">
        <v>167</v>
      </c>
      <c r="S53" s="58" t="s">
        <v>214</v>
      </c>
      <c r="T53" s="32">
        <v>43617</v>
      </c>
      <c r="U53" s="21">
        <v>43617</v>
      </c>
      <c r="V53" s="58">
        <v>9.7057699999999993</v>
      </c>
      <c r="W53" s="58">
        <v>43.624969999999998</v>
      </c>
      <c r="X53" s="58" t="s">
        <v>189</v>
      </c>
      <c r="Y53" s="58">
        <v>360</v>
      </c>
      <c r="Z53" s="58">
        <v>360</v>
      </c>
      <c r="AA53" s="58">
        <v>60</v>
      </c>
      <c r="AB53" s="58">
        <v>73</v>
      </c>
      <c r="AC53" s="58">
        <v>75</v>
      </c>
      <c r="AD53" s="58">
        <v>105</v>
      </c>
      <c r="AE53" s="58">
        <v>107</v>
      </c>
      <c r="AF53" s="58" t="s">
        <v>194</v>
      </c>
      <c r="AN53" s="58"/>
      <c r="AO53" s="26" t="str">
        <f t="shared" si="44"/>
        <v>UNHCR</v>
      </c>
      <c r="AP53" s="26" t="str">
        <f t="shared" si="45"/>
        <v>ARC</v>
      </c>
      <c r="AQ53" s="26" t="str">
        <f t="shared" si="46"/>
        <v>NFI KITS</v>
      </c>
      <c r="AR53" s="26" t="str">
        <f t="shared" si="47"/>
        <v>Unknown</v>
      </c>
      <c r="AS53" s="71" t="str">
        <f>_xlfn.IFNA(VLOOKUP(TRIM(AF53),Lookups!$R$1:$S$12,2,0),"N/A")</f>
        <v>Flood</v>
      </c>
      <c r="AT53" s="29" t="str">
        <f t="shared" si="48"/>
        <v>Completed</v>
      </c>
      <c r="AU53" s="72" t="str">
        <f>IF(TRIM(X53)="", "N/A",VLOOKUP(TRIM(X53),Lookups!$V$1:$W$8,2,0))</f>
        <v>NIDP</v>
      </c>
      <c r="AV53" s="26" t="str">
        <f t="shared" si="49"/>
        <v>Rural</v>
      </c>
      <c r="AW53" s="26" t="str">
        <f t="shared" si="50"/>
        <v>In-Kind</v>
      </c>
      <c r="AX53" s="55" t="str">
        <f>IF(TRIM(M53)="","N/A",VLOOKUP(TRIM(M53),Table2[#All],2,0))</f>
        <v>Woqooyi Galbeed</v>
      </c>
      <c r="AY53" s="55" t="str">
        <f>IF(TRIM(N53)="","N/A",VLOOKUP(TRIM(N53),Table4[#All],2,0))</f>
        <v>Gebiley</v>
      </c>
      <c r="AZ53" s="55" t="str">
        <f t="shared" si="51"/>
        <v>N/A</v>
      </c>
      <c r="BA53" s="32">
        <f t="shared" si="52"/>
        <v>43646</v>
      </c>
      <c r="BB53" s="32">
        <f t="shared" si="53"/>
        <v>43646</v>
      </c>
      <c r="BC53" s="31">
        <f t="shared" si="54"/>
        <v>2019</v>
      </c>
      <c r="BD53" s="33">
        <f t="shared" si="55"/>
        <v>43830</v>
      </c>
      <c r="BE53" s="30">
        <f t="shared" si="56"/>
        <v>360</v>
      </c>
      <c r="BF53" s="30">
        <f t="shared" si="57"/>
        <v>60</v>
      </c>
      <c r="BG53" s="30">
        <f t="shared" si="58"/>
        <v>75</v>
      </c>
      <c r="BH53" s="30">
        <f t="shared" si="59"/>
        <v>73</v>
      </c>
      <c r="BI53" s="30">
        <f t="shared" si="60"/>
        <v>107</v>
      </c>
      <c r="BJ53" s="30">
        <f t="shared" si="61"/>
        <v>107</v>
      </c>
      <c r="BK53" s="30">
        <v>2300000</v>
      </c>
      <c r="BL53" s="30">
        <v>1600000</v>
      </c>
      <c r="BM53" s="30" t="str">
        <f t="shared" si="24"/>
        <v>Unk</v>
      </c>
      <c r="BN53" s="30" t="str">
        <f t="shared" si="25"/>
        <v>Unk</v>
      </c>
      <c r="BO53" s="30">
        <v>2019</v>
      </c>
      <c r="BP53" s="30">
        <v>221</v>
      </c>
      <c r="BQ53" s="30" t="str">
        <f>VLOOKUP(AQ53,Table3[#All],2,FALSE)</f>
        <v>NFI</v>
      </c>
    </row>
    <row r="54" spans="1:69" ht="28.5" customHeight="1" x14ac:dyDescent="0.25">
      <c r="A54" s="58" t="s">
        <v>171</v>
      </c>
      <c r="B54" s="58" t="s">
        <v>207</v>
      </c>
      <c r="C54" s="58" t="s">
        <v>208</v>
      </c>
      <c r="D54" s="58" t="s">
        <v>202</v>
      </c>
      <c r="E54" s="58" t="s">
        <v>419</v>
      </c>
      <c r="F54" s="58" t="s">
        <v>210</v>
      </c>
      <c r="G54" s="58" t="s">
        <v>177</v>
      </c>
      <c r="H54" s="58"/>
      <c r="I54" s="58"/>
      <c r="J54" s="58"/>
      <c r="K54" s="58"/>
      <c r="L54" s="58"/>
      <c r="M54" s="58" t="s">
        <v>35</v>
      </c>
      <c r="N54" s="58" t="s">
        <v>137</v>
      </c>
      <c r="O54" s="58" t="s">
        <v>420</v>
      </c>
      <c r="P54" s="58"/>
      <c r="Q54" s="58" t="s">
        <v>179</v>
      </c>
      <c r="R54" s="58" t="s">
        <v>167</v>
      </c>
      <c r="S54" s="58" t="s">
        <v>214</v>
      </c>
      <c r="T54" s="32">
        <v>43678</v>
      </c>
      <c r="U54" s="21">
        <v>43678</v>
      </c>
      <c r="V54" s="58">
        <v>9.5541599999999995</v>
      </c>
      <c r="W54" s="58">
        <v>43.952559999999998</v>
      </c>
      <c r="X54" s="58" t="s">
        <v>189</v>
      </c>
      <c r="Y54" s="58">
        <v>2724</v>
      </c>
      <c r="Z54" s="58">
        <v>2724</v>
      </c>
      <c r="AA54" s="58">
        <v>454</v>
      </c>
      <c r="AB54" s="58">
        <v>568</v>
      </c>
      <c r="AC54" s="58">
        <v>553</v>
      </c>
      <c r="AD54" s="58">
        <v>792</v>
      </c>
      <c r="AE54" s="58">
        <v>811</v>
      </c>
      <c r="AF54" s="58" t="s">
        <v>196</v>
      </c>
      <c r="AN54" s="58"/>
      <c r="AO54" s="26" t="str">
        <f t="shared" si="44"/>
        <v>UNHCR</v>
      </c>
      <c r="AP54" s="26" t="str">
        <f t="shared" si="45"/>
        <v>ARC</v>
      </c>
      <c r="AQ54" s="26" t="str">
        <f t="shared" si="46"/>
        <v>NFI KITS</v>
      </c>
      <c r="AR54" s="26" t="str">
        <f t="shared" si="47"/>
        <v>Unknown</v>
      </c>
      <c r="AS54" s="71" t="str">
        <f>_xlfn.IFNA(VLOOKUP(TRIM(AF54),Lookups!$R$1:$S$12,2,0),"N/A")</f>
        <v>Protracted</v>
      </c>
      <c r="AT54" s="29" t="str">
        <f t="shared" si="48"/>
        <v>Completed</v>
      </c>
      <c r="AU54" s="72" t="str">
        <f>IF(TRIM(X54)="", "N/A",VLOOKUP(TRIM(X54),Lookups!$V$1:$W$8,2,0))</f>
        <v>NIDP</v>
      </c>
      <c r="AV54" s="26" t="str">
        <f t="shared" si="49"/>
        <v>Urban</v>
      </c>
      <c r="AW54" s="26" t="str">
        <f t="shared" si="50"/>
        <v>In-Kind</v>
      </c>
      <c r="AX54" s="55" t="str">
        <f>IF(TRIM(M54)="","N/A",VLOOKUP(TRIM(M54),Table2[#All],2,0))</f>
        <v>Woqooyi Galbeed</v>
      </c>
      <c r="AY54" s="55" t="str">
        <f>IF(TRIM(N54)="","N/A",VLOOKUP(TRIM(N54),Table4[#All],2,0))</f>
        <v>Hargeysa</v>
      </c>
      <c r="AZ54" s="55" t="str">
        <f t="shared" si="51"/>
        <v>N/A</v>
      </c>
      <c r="BA54" s="32">
        <f t="shared" si="52"/>
        <v>43708</v>
      </c>
      <c r="BB54" s="32">
        <f t="shared" si="53"/>
        <v>43708</v>
      </c>
      <c r="BC54" s="31">
        <f t="shared" si="54"/>
        <v>2019</v>
      </c>
      <c r="BD54" s="33">
        <f t="shared" si="55"/>
        <v>43830</v>
      </c>
      <c r="BE54" s="30">
        <f t="shared" si="56"/>
        <v>2724</v>
      </c>
      <c r="BF54" s="30">
        <f t="shared" si="57"/>
        <v>454</v>
      </c>
      <c r="BG54" s="30">
        <f t="shared" si="58"/>
        <v>553</v>
      </c>
      <c r="BH54" s="30">
        <f t="shared" si="59"/>
        <v>568</v>
      </c>
      <c r="BI54" s="30">
        <f t="shared" si="60"/>
        <v>811</v>
      </c>
      <c r="BJ54" s="30">
        <f t="shared" si="61"/>
        <v>811</v>
      </c>
      <c r="BK54" s="30">
        <v>2300000</v>
      </c>
      <c r="BL54" s="30">
        <v>1600000</v>
      </c>
      <c r="BM54" s="30" t="str">
        <f t="shared" si="24"/>
        <v>Unk</v>
      </c>
      <c r="BN54" s="30" t="str">
        <f t="shared" si="25"/>
        <v>Unk</v>
      </c>
      <c r="BO54" s="30">
        <v>2019</v>
      </c>
      <c r="BP54" s="30">
        <v>222</v>
      </c>
      <c r="BQ54" s="30" t="str">
        <f>VLOOKUP(AQ54,Table3[#All],2,FALSE)</f>
        <v>NFI</v>
      </c>
    </row>
    <row r="55" spans="1:69" ht="28.5" customHeight="1" x14ac:dyDescent="0.25">
      <c r="A55" s="58" t="s">
        <v>171</v>
      </c>
      <c r="B55" s="58" t="s">
        <v>207</v>
      </c>
      <c r="C55" s="58" t="s">
        <v>208</v>
      </c>
      <c r="D55" s="58" t="s">
        <v>186</v>
      </c>
      <c r="E55" s="58" t="s">
        <v>421</v>
      </c>
      <c r="F55" s="58" t="s">
        <v>210</v>
      </c>
      <c r="G55" s="58" t="s">
        <v>177</v>
      </c>
      <c r="H55" s="58"/>
      <c r="I55" s="58"/>
      <c r="J55" s="58"/>
      <c r="K55" s="58"/>
      <c r="L55" s="58"/>
      <c r="M55" s="58" t="s">
        <v>35</v>
      </c>
      <c r="N55" s="58" t="s">
        <v>137</v>
      </c>
      <c r="O55" s="58" t="s">
        <v>420</v>
      </c>
      <c r="P55" s="58"/>
      <c r="Q55" s="58" t="s">
        <v>179</v>
      </c>
      <c r="R55" s="58" t="s">
        <v>167</v>
      </c>
      <c r="S55" s="58" t="s">
        <v>214</v>
      </c>
      <c r="T55" s="32">
        <v>43678</v>
      </c>
      <c r="U55" s="21">
        <v>43678</v>
      </c>
      <c r="V55" s="58">
        <v>9.5541599999999995</v>
      </c>
      <c r="W55" s="58">
        <v>43.952559999999998</v>
      </c>
      <c r="X55" s="58" t="s">
        <v>190</v>
      </c>
      <c r="Y55" s="58">
        <v>2838</v>
      </c>
      <c r="Z55" s="58">
        <v>2838</v>
      </c>
      <c r="AA55" s="58">
        <v>473</v>
      </c>
      <c r="AB55" s="58">
        <v>682</v>
      </c>
      <c r="AC55" s="58">
        <v>667</v>
      </c>
      <c r="AD55" s="58">
        <v>735</v>
      </c>
      <c r="AE55" s="58">
        <v>754</v>
      </c>
      <c r="AF55" s="58" t="s">
        <v>196</v>
      </c>
      <c r="AN55" s="58"/>
      <c r="AO55" s="26" t="str">
        <f t="shared" si="44"/>
        <v>UNHCR</v>
      </c>
      <c r="AP55" s="26" t="str">
        <f t="shared" si="45"/>
        <v>ARC</v>
      </c>
      <c r="AQ55" s="26" t="str">
        <f t="shared" si="46"/>
        <v>EMERGENCY SHELTER</v>
      </c>
      <c r="AR55" s="26" t="str">
        <f t="shared" si="47"/>
        <v>Unknown</v>
      </c>
      <c r="AS55" s="71" t="str">
        <f>_xlfn.IFNA(VLOOKUP(TRIM(AF55),Lookups!$R$1:$S$12,2,0),"N/A")</f>
        <v>Protracted</v>
      </c>
      <c r="AT55" s="29" t="str">
        <f t="shared" si="48"/>
        <v>Completed</v>
      </c>
      <c r="AU55" s="72" t="str">
        <f>IF(TRIM(X55)="", "N/A",VLOOKUP(TRIM(X55),Lookups!$V$1:$W$8,2,0))</f>
        <v>PIDP</v>
      </c>
      <c r="AV55" s="26" t="str">
        <f t="shared" si="49"/>
        <v>Urban</v>
      </c>
      <c r="AW55" s="26" t="str">
        <f t="shared" si="50"/>
        <v>In-Kind</v>
      </c>
      <c r="AX55" s="55" t="str">
        <f>IF(TRIM(M55)="","N/A",VLOOKUP(TRIM(M55),Table2[#All],2,0))</f>
        <v>Woqooyi Galbeed</v>
      </c>
      <c r="AY55" s="55" t="str">
        <f>IF(TRIM(N55)="","N/A",VLOOKUP(TRIM(N55),Table4[#All],2,0))</f>
        <v>Hargeysa</v>
      </c>
      <c r="AZ55" s="55" t="str">
        <f t="shared" si="51"/>
        <v>N/A</v>
      </c>
      <c r="BA55" s="32">
        <f t="shared" si="52"/>
        <v>43708</v>
      </c>
      <c r="BB55" s="32">
        <f t="shared" si="53"/>
        <v>43708</v>
      </c>
      <c r="BC55" s="31">
        <f t="shared" si="54"/>
        <v>2019</v>
      </c>
      <c r="BD55" s="33">
        <f t="shared" si="55"/>
        <v>43830</v>
      </c>
      <c r="BE55" s="30">
        <f t="shared" si="56"/>
        <v>2838</v>
      </c>
      <c r="BF55" s="30">
        <f t="shared" si="57"/>
        <v>473</v>
      </c>
      <c r="BG55" s="30">
        <f t="shared" si="58"/>
        <v>667</v>
      </c>
      <c r="BH55" s="30">
        <f t="shared" si="59"/>
        <v>682</v>
      </c>
      <c r="BI55" s="30">
        <f t="shared" si="60"/>
        <v>754</v>
      </c>
      <c r="BJ55" s="30">
        <f t="shared" si="61"/>
        <v>754</v>
      </c>
      <c r="BK55" s="30">
        <v>2300000</v>
      </c>
      <c r="BL55" s="30">
        <v>1600000</v>
      </c>
      <c r="BM55" s="30" t="str">
        <f t="shared" si="24"/>
        <v>Unk</v>
      </c>
      <c r="BN55" s="30" t="str">
        <f t="shared" si="25"/>
        <v>Unk</v>
      </c>
      <c r="BO55" s="30">
        <v>2019</v>
      </c>
      <c r="BP55" s="30">
        <v>223</v>
      </c>
      <c r="BQ55" s="30" t="str">
        <f>VLOOKUP(AQ55,Table3[#All],2,FALSE)</f>
        <v>SHELTER</v>
      </c>
    </row>
    <row r="56" spans="1:69" ht="28.5" customHeight="1" x14ac:dyDescent="0.25">
      <c r="A56" s="58" t="s">
        <v>171</v>
      </c>
      <c r="B56" s="58" t="s">
        <v>207</v>
      </c>
      <c r="C56" s="58" t="s">
        <v>208</v>
      </c>
      <c r="D56" s="58" t="s">
        <v>202</v>
      </c>
      <c r="E56" s="58" t="s">
        <v>422</v>
      </c>
      <c r="F56" s="58" t="s">
        <v>210</v>
      </c>
      <c r="G56" s="58" t="s">
        <v>177</v>
      </c>
      <c r="H56" s="58"/>
      <c r="I56" s="58"/>
      <c r="J56" s="58"/>
      <c r="K56" s="58"/>
      <c r="L56" s="58"/>
      <c r="M56" s="58" t="s">
        <v>35</v>
      </c>
      <c r="N56" s="58" t="s">
        <v>137</v>
      </c>
      <c r="O56" s="58" t="s">
        <v>423</v>
      </c>
      <c r="P56" s="58"/>
      <c r="Q56" s="58" t="s">
        <v>179</v>
      </c>
      <c r="R56" s="58" t="s">
        <v>167</v>
      </c>
      <c r="S56" s="58" t="s">
        <v>214</v>
      </c>
      <c r="T56" s="32">
        <v>43678</v>
      </c>
      <c r="U56" s="21">
        <v>43678</v>
      </c>
      <c r="V56" s="58">
        <v>9.5510160000000006</v>
      </c>
      <c r="W56" s="58">
        <v>44.088293999999998</v>
      </c>
      <c r="X56" s="58" t="s">
        <v>190</v>
      </c>
      <c r="Y56" s="58">
        <v>114</v>
      </c>
      <c r="Z56" s="58">
        <v>114</v>
      </c>
      <c r="AA56" s="58">
        <v>19</v>
      </c>
      <c r="AB56" s="58">
        <v>24</v>
      </c>
      <c r="AC56" s="58">
        <v>19</v>
      </c>
      <c r="AD56" s="58">
        <v>32</v>
      </c>
      <c r="AE56" s="58">
        <v>39</v>
      </c>
      <c r="AF56" s="58" t="s">
        <v>424</v>
      </c>
      <c r="AN56" s="58"/>
      <c r="AO56" s="26" t="str">
        <f t="shared" si="44"/>
        <v>UNHCR</v>
      </c>
      <c r="AP56" s="26" t="str">
        <f t="shared" si="45"/>
        <v>ARC</v>
      </c>
      <c r="AQ56" s="26" t="str">
        <f t="shared" si="46"/>
        <v>NFI KITS</v>
      </c>
      <c r="AR56" s="26" t="str">
        <f t="shared" si="47"/>
        <v>Unknown</v>
      </c>
      <c r="AS56" s="71" t="str">
        <f>_xlfn.IFNA(VLOOKUP(TRIM(AF56),Lookups!$R$1:$S$12,2,0),"N/A")</f>
        <v>N/A</v>
      </c>
      <c r="AT56" s="29" t="str">
        <f t="shared" si="48"/>
        <v>Completed</v>
      </c>
      <c r="AU56" s="72" t="str">
        <f>IF(TRIM(X56)="", "N/A",VLOOKUP(TRIM(X56),Lookups!$V$1:$W$8,2,0))</f>
        <v>PIDP</v>
      </c>
      <c r="AV56" s="26" t="str">
        <f t="shared" si="49"/>
        <v>Urban</v>
      </c>
      <c r="AW56" s="26" t="str">
        <f t="shared" si="50"/>
        <v>In-Kind</v>
      </c>
      <c r="AX56" s="55" t="str">
        <f>IF(TRIM(M56)="","N/A",VLOOKUP(TRIM(M56),Table2[#All],2,0))</f>
        <v>Woqooyi Galbeed</v>
      </c>
      <c r="AY56" s="55" t="str">
        <f>IF(TRIM(N56)="","N/A",VLOOKUP(TRIM(N56),Table4[#All],2,0))</f>
        <v>Hargeysa</v>
      </c>
      <c r="AZ56" s="55" t="str">
        <f t="shared" si="51"/>
        <v>N/A</v>
      </c>
      <c r="BA56" s="32">
        <f t="shared" si="52"/>
        <v>43708</v>
      </c>
      <c r="BB56" s="32">
        <f t="shared" si="53"/>
        <v>43708</v>
      </c>
      <c r="BC56" s="31">
        <f t="shared" si="54"/>
        <v>2019</v>
      </c>
      <c r="BD56" s="33">
        <f t="shared" si="55"/>
        <v>43830</v>
      </c>
      <c r="BE56" s="30">
        <f t="shared" si="56"/>
        <v>114</v>
      </c>
      <c r="BF56" s="30">
        <f t="shared" si="57"/>
        <v>19</v>
      </c>
      <c r="BG56" s="30">
        <f t="shared" si="58"/>
        <v>19</v>
      </c>
      <c r="BH56" s="30">
        <f t="shared" si="59"/>
        <v>24</v>
      </c>
      <c r="BI56" s="30">
        <f t="shared" si="60"/>
        <v>39</v>
      </c>
      <c r="BJ56" s="30">
        <f t="shared" si="61"/>
        <v>39</v>
      </c>
      <c r="BK56" s="30">
        <v>2300000</v>
      </c>
      <c r="BL56" s="30">
        <v>1600000</v>
      </c>
      <c r="BM56" s="30" t="str">
        <f t="shared" si="24"/>
        <v>Unk</v>
      </c>
      <c r="BN56" s="30" t="str">
        <f t="shared" si="25"/>
        <v>Unk</v>
      </c>
      <c r="BO56" s="30">
        <v>2019</v>
      </c>
      <c r="BP56" s="30">
        <v>224</v>
      </c>
      <c r="BQ56" s="30" t="str">
        <f>VLOOKUP(AQ56,Table3[#All],2,FALSE)</f>
        <v>NFI</v>
      </c>
    </row>
    <row r="57" spans="1:69" ht="28.5" customHeight="1" x14ac:dyDescent="0.25">
      <c r="A57" s="58" t="s">
        <v>171</v>
      </c>
      <c r="B57" s="58" t="s">
        <v>207</v>
      </c>
      <c r="C57" s="58" t="s">
        <v>208</v>
      </c>
      <c r="D57" s="58" t="s">
        <v>202</v>
      </c>
      <c r="E57" s="58" t="s">
        <v>650</v>
      </c>
      <c r="F57" s="58" t="s">
        <v>210</v>
      </c>
      <c r="G57" s="58" t="s">
        <v>177</v>
      </c>
      <c r="H57" s="58"/>
      <c r="I57" s="58"/>
      <c r="J57" s="58"/>
      <c r="K57" s="58"/>
      <c r="L57" s="58"/>
      <c r="M57" s="58" t="s">
        <v>34</v>
      </c>
      <c r="N57" s="58" t="s">
        <v>141</v>
      </c>
      <c r="O57" s="58" t="s">
        <v>535</v>
      </c>
      <c r="P57" s="58"/>
      <c r="Q57" s="58" t="s">
        <v>115</v>
      </c>
      <c r="R57" s="58" t="s">
        <v>167</v>
      </c>
      <c r="S57" s="58" t="s">
        <v>651</v>
      </c>
      <c r="T57" s="32">
        <v>43718</v>
      </c>
      <c r="U57" s="21">
        <v>43723</v>
      </c>
      <c r="V57" s="58">
        <v>9.9276099999999996</v>
      </c>
      <c r="W57" s="58">
        <v>47.21537</v>
      </c>
      <c r="X57" s="58" t="s">
        <v>193</v>
      </c>
      <c r="Y57" s="58">
        <v>9240</v>
      </c>
      <c r="Z57" s="58">
        <v>9240</v>
      </c>
      <c r="AA57" s="58">
        <v>1540</v>
      </c>
      <c r="AB57" s="58">
        <v>1864</v>
      </c>
      <c r="AC57" s="58">
        <v>1923</v>
      </c>
      <c r="AD57" s="58">
        <v>2698</v>
      </c>
      <c r="AE57" s="58">
        <v>2755</v>
      </c>
      <c r="AF57" s="58" t="s">
        <v>447</v>
      </c>
      <c r="AN57" s="58"/>
      <c r="AO57" s="26" t="str">
        <f t="shared" si="44"/>
        <v>UNHCR</v>
      </c>
      <c r="AP57" s="26" t="str">
        <f t="shared" si="45"/>
        <v>ARC</v>
      </c>
      <c r="AQ57" s="26" t="str">
        <f t="shared" si="46"/>
        <v>NFI KITS</v>
      </c>
      <c r="AR57" s="26" t="str">
        <f t="shared" si="47"/>
        <v>Unknown</v>
      </c>
      <c r="AS57" s="71" t="str">
        <f>_xlfn.IFNA(VLOOKUP(TRIM(AF57),Lookups!$R$1:$S$12,2,0),"N/A")</f>
        <v>Eviction</v>
      </c>
      <c r="AT57" s="29" t="str">
        <f t="shared" si="48"/>
        <v>Completed</v>
      </c>
      <c r="AU57" s="72" t="str">
        <f>IF(TRIM(X57)="", "N/A",VLOOKUP(TRIM(X57),Lookups!$V$1:$W$8,2,0))</f>
        <v>EVIC</v>
      </c>
      <c r="AV57" s="26" t="str">
        <f t="shared" si="49"/>
        <v>Rural</v>
      </c>
      <c r="AW57" s="26" t="str">
        <f t="shared" si="50"/>
        <v>In-Kind</v>
      </c>
      <c r="AX57" s="55" t="str">
        <f>IF(TRIM(M57)="","N/A",VLOOKUP(TRIM(M57),Table2[#All],2,0))</f>
        <v>Sanaag</v>
      </c>
      <c r="AY57" s="55" t="str">
        <f>IF(TRIM(N57)="","N/A",VLOOKUP(TRIM(N57),Table4[#All],2,0))</f>
        <v>Ceel Afweyn</v>
      </c>
      <c r="AZ57" s="55" t="str">
        <f t="shared" si="51"/>
        <v>N/A</v>
      </c>
      <c r="BA57" s="32">
        <f t="shared" si="52"/>
        <v>43738</v>
      </c>
      <c r="BB57" s="32">
        <f t="shared" si="53"/>
        <v>43738</v>
      </c>
      <c r="BC57" s="31">
        <f t="shared" si="54"/>
        <v>2019</v>
      </c>
      <c r="BD57" s="33">
        <f t="shared" si="55"/>
        <v>43830</v>
      </c>
      <c r="BE57" s="30">
        <f t="shared" si="56"/>
        <v>9240</v>
      </c>
      <c r="BF57" s="30">
        <f t="shared" si="57"/>
        <v>1540</v>
      </c>
      <c r="BG57" s="30">
        <f t="shared" si="58"/>
        <v>1923</v>
      </c>
      <c r="BH57" s="30">
        <f t="shared" si="59"/>
        <v>1864</v>
      </c>
      <c r="BI57" s="30">
        <f t="shared" si="60"/>
        <v>2755</v>
      </c>
      <c r="BJ57" s="30">
        <f t="shared" si="61"/>
        <v>2755</v>
      </c>
      <c r="BK57" s="30">
        <v>2300000</v>
      </c>
      <c r="BL57" s="30">
        <v>1600000</v>
      </c>
      <c r="BM57" s="30" t="str">
        <f t="shared" si="24"/>
        <v>Unk</v>
      </c>
      <c r="BN57" s="30" t="str">
        <f t="shared" si="25"/>
        <v>Unk</v>
      </c>
      <c r="BO57" s="30">
        <v>2019</v>
      </c>
      <c r="BP57" s="30">
        <v>225</v>
      </c>
      <c r="BQ57" s="30" t="str">
        <f>VLOOKUP(AQ57,Table3[#All],2,FALSE)</f>
        <v>NFI</v>
      </c>
    </row>
    <row r="58" spans="1:69" ht="28.5" customHeight="1" x14ac:dyDescent="0.25">
      <c r="A58" s="58" t="s">
        <v>171</v>
      </c>
      <c r="B58" s="58" t="s">
        <v>207</v>
      </c>
      <c r="C58" s="58" t="s">
        <v>208</v>
      </c>
      <c r="D58" s="58" t="s">
        <v>202</v>
      </c>
      <c r="E58" s="58" t="s">
        <v>652</v>
      </c>
      <c r="F58" s="58" t="s">
        <v>210</v>
      </c>
      <c r="G58" s="58" t="s">
        <v>177</v>
      </c>
      <c r="H58" s="58"/>
      <c r="I58" s="58"/>
      <c r="J58" s="58"/>
      <c r="K58" s="58"/>
      <c r="L58" s="58"/>
      <c r="M58" s="58" t="s">
        <v>35</v>
      </c>
      <c r="N58" s="58" t="s">
        <v>137</v>
      </c>
      <c r="O58" s="58" t="s">
        <v>19</v>
      </c>
      <c r="P58" s="58"/>
      <c r="Q58" s="58" t="s">
        <v>115</v>
      </c>
      <c r="R58" s="58" t="s">
        <v>167</v>
      </c>
      <c r="S58" s="58" t="s">
        <v>214</v>
      </c>
      <c r="T58" s="32">
        <v>43726</v>
      </c>
      <c r="U58" s="21">
        <v>43726</v>
      </c>
      <c r="V58" s="58">
        <v>9.0268599999999992</v>
      </c>
      <c r="W58" s="58">
        <v>44.202280000000002</v>
      </c>
      <c r="X58" s="58" t="s">
        <v>190</v>
      </c>
      <c r="Y58" s="58">
        <v>606</v>
      </c>
      <c r="Z58" s="58">
        <v>606</v>
      </c>
      <c r="AA58" s="58">
        <v>101</v>
      </c>
      <c r="AB58" s="58">
        <v>122</v>
      </c>
      <c r="AC58" s="58">
        <v>126</v>
      </c>
      <c r="AD58" s="58">
        <v>177</v>
      </c>
      <c r="AE58" s="58">
        <v>181</v>
      </c>
      <c r="AF58" s="58" t="s">
        <v>195</v>
      </c>
      <c r="AN58" s="58"/>
      <c r="AO58" s="26" t="str">
        <f t="shared" si="44"/>
        <v>UNHCR</v>
      </c>
      <c r="AP58" s="26" t="str">
        <f t="shared" si="45"/>
        <v>ARC</v>
      </c>
      <c r="AQ58" s="26" t="str">
        <f t="shared" si="46"/>
        <v>NFI KITS</v>
      </c>
      <c r="AR58" s="26" t="str">
        <f t="shared" si="47"/>
        <v>Unknown</v>
      </c>
      <c r="AS58" s="71" t="str">
        <f>_xlfn.IFNA(VLOOKUP(TRIM(AF58),Lookups!$R$1:$S$12,2,0),"N/A")</f>
        <v>Drought</v>
      </c>
      <c r="AT58" s="29" t="str">
        <f t="shared" si="48"/>
        <v>Completed</v>
      </c>
      <c r="AU58" s="72" t="str">
        <f>IF(TRIM(X58)="", "N/A",VLOOKUP(TRIM(X58),Lookups!$V$1:$W$8,2,0))</f>
        <v>PIDP</v>
      </c>
      <c r="AV58" s="26" t="str">
        <f t="shared" si="49"/>
        <v>Rural</v>
      </c>
      <c r="AW58" s="26" t="str">
        <f t="shared" si="50"/>
        <v>In-Kind</v>
      </c>
      <c r="AX58" s="55" t="str">
        <f>IF(TRIM(M58)="","N/A",VLOOKUP(TRIM(M58),Table2[#All],2,0))</f>
        <v>Woqooyi Galbeed</v>
      </c>
      <c r="AY58" s="55" t="str">
        <f>IF(TRIM(N58)="","N/A",VLOOKUP(TRIM(N58),Table4[#All],2,0))</f>
        <v>Hargeysa</v>
      </c>
      <c r="AZ58" s="55" t="str">
        <f t="shared" si="51"/>
        <v>N/A</v>
      </c>
      <c r="BA58" s="32">
        <f t="shared" si="52"/>
        <v>43738</v>
      </c>
      <c r="BB58" s="32">
        <f t="shared" si="53"/>
        <v>43738</v>
      </c>
      <c r="BC58" s="31">
        <f t="shared" si="54"/>
        <v>2019</v>
      </c>
      <c r="BD58" s="33">
        <f t="shared" si="55"/>
        <v>43830</v>
      </c>
      <c r="BE58" s="30">
        <f t="shared" si="56"/>
        <v>606</v>
      </c>
      <c r="BF58" s="30">
        <f t="shared" si="57"/>
        <v>101</v>
      </c>
      <c r="BG58" s="30">
        <f t="shared" si="58"/>
        <v>126</v>
      </c>
      <c r="BH58" s="30">
        <f t="shared" si="59"/>
        <v>122</v>
      </c>
      <c r="BI58" s="30">
        <f t="shared" si="60"/>
        <v>181</v>
      </c>
      <c r="BJ58" s="30">
        <f t="shared" si="61"/>
        <v>181</v>
      </c>
      <c r="BK58" s="30">
        <v>2300000</v>
      </c>
      <c r="BL58" s="30">
        <v>1600000</v>
      </c>
      <c r="BM58" s="30" t="str">
        <f t="shared" si="24"/>
        <v>Unk</v>
      </c>
      <c r="BN58" s="30" t="str">
        <f t="shared" si="25"/>
        <v>Unk</v>
      </c>
      <c r="BO58" s="30">
        <v>2019</v>
      </c>
      <c r="BP58" s="30">
        <v>226</v>
      </c>
      <c r="BQ58" s="30" t="str">
        <f>VLOOKUP(AQ58,Table3[#All],2,FALSE)</f>
        <v>NFI</v>
      </c>
    </row>
    <row r="59" spans="1:69" ht="28.5" customHeight="1" x14ac:dyDescent="0.25">
      <c r="A59" s="58" t="s">
        <v>171</v>
      </c>
      <c r="B59" s="58" t="s">
        <v>207</v>
      </c>
      <c r="C59" s="58" t="s">
        <v>208</v>
      </c>
      <c r="D59" s="58" t="s">
        <v>202</v>
      </c>
      <c r="E59" s="58" t="s">
        <v>653</v>
      </c>
      <c r="F59" s="58" t="s">
        <v>210</v>
      </c>
      <c r="G59" s="58" t="s">
        <v>177</v>
      </c>
      <c r="H59" s="58"/>
      <c r="I59" s="58"/>
      <c r="J59" s="58"/>
      <c r="K59" s="58"/>
      <c r="L59" s="58"/>
      <c r="M59" s="58" t="s">
        <v>135</v>
      </c>
      <c r="N59" s="58" t="s">
        <v>33</v>
      </c>
      <c r="O59" s="58" t="s">
        <v>654</v>
      </c>
      <c r="P59" s="58"/>
      <c r="Q59" s="58" t="s">
        <v>115</v>
      </c>
      <c r="R59" s="58" t="s">
        <v>167</v>
      </c>
      <c r="S59" s="58" t="s">
        <v>655</v>
      </c>
      <c r="T59" s="32">
        <v>43741</v>
      </c>
      <c r="U59" s="21">
        <v>43743</v>
      </c>
      <c r="V59" s="58">
        <v>10.313044</v>
      </c>
      <c r="W59" s="58">
        <v>43.805888000000003</v>
      </c>
      <c r="X59" s="58" t="s">
        <v>189</v>
      </c>
      <c r="Y59" s="58">
        <v>3000</v>
      </c>
      <c r="Z59" s="58">
        <v>3000</v>
      </c>
      <c r="AA59" s="58">
        <v>500</v>
      </c>
      <c r="AB59" s="58">
        <v>605</v>
      </c>
      <c r="AC59" s="58">
        <v>624</v>
      </c>
      <c r="AD59" s="58">
        <v>876</v>
      </c>
      <c r="AE59" s="58">
        <v>895</v>
      </c>
      <c r="AF59" s="58" t="s">
        <v>195</v>
      </c>
      <c r="AN59" s="58"/>
      <c r="AO59" s="26" t="str">
        <f t="shared" si="44"/>
        <v>UNHCR</v>
      </c>
      <c r="AP59" s="26" t="str">
        <f t="shared" si="45"/>
        <v>ARC</v>
      </c>
      <c r="AQ59" s="26" t="str">
        <f t="shared" si="46"/>
        <v>NFI KITS</v>
      </c>
      <c r="AR59" s="26" t="str">
        <f t="shared" si="47"/>
        <v>Unknown</v>
      </c>
      <c r="AS59" s="71" t="str">
        <f>_xlfn.IFNA(VLOOKUP(TRIM(AF59),Lookups!$R$1:$S$12,2,0),"N/A")</f>
        <v>Drought</v>
      </c>
      <c r="AT59" s="29" t="str">
        <f t="shared" si="48"/>
        <v>Completed</v>
      </c>
      <c r="AU59" s="72" t="str">
        <f>IF(TRIM(X59)="", "N/A",VLOOKUP(TRIM(X59),Lookups!$V$1:$W$8,2,0))</f>
        <v>NIDP</v>
      </c>
      <c r="AV59" s="26" t="str">
        <f t="shared" si="49"/>
        <v>Rural</v>
      </c>
      <c r="AW59" s="26" t="str">
        <f t="shared" si="50"/>
        <v>In-Kind</v>
      </c>
      <c r="AX59" s="55" t="str">
        <f>IF(TRIM(M59)="","N/A",VLOOKUP(TRIM(M59),Table2[#All],2,0))</f>
        <v>Awdal</v>
      </c>
      <c r="AY59" s="55" t="str">
        <f>IF(TRIM(N59)="","N/A",VLOOKUP(TRIM(N59),Table4[#All],2,0))</f>
        <v>Baki</v>
      </c>
      <c r="AZ59" s="55" t="str">
        <f t="shared" si="51"/>
        <v>N/A</v>
      </c>
      <c r="BA59" s="32">
        <f t="shared" si="52"/>
        <v>43769</v>
      </c>
      <c r="BB59" s="32">
        <f t="shared" si="53"/>
        <v>43769</v>
      </c>
      <c r="BC59" s="31">
        <f t="shared" si="54"/>
        <v>2019</v>
      </c>
      <c r="BD59" s="33">
        <f t="shared" si="55"/>
        <v>43830</v>
      </c>
      <c r="BE59" s="30">
        <f t="shared" si="56"/>
        <v>3000</v>
      </c>
      <c r="BF59" s="30">
        <f t="shared" si="57"/>
        <v>500</v>
      </c>
      <c r="BG59" s="30">
        <f t="shared" si="58"/>
        <v>624</v>
      </c>
      <c r="BH59" s="30">
        <f t="shared" si="59"/>
        <v>605</v>
      </c>
      <c r="BI59" s="30">
        <f t="shared" si="60"/>
        <v>895</v>
      </c>
      <c r="BJ59" s="30">
        <f t="shared" si="61"/>
        <v>895</v>
      </c>
      <c r="BK59" s="30">
        <v>2300000</v>
      </c>
      <c r="BL59" s="30">
        <v>1600000</v>
      </c>
      <c r="BM59" s="30" t="str">
        <f t="shared" si="24"/>
        <v>Unk</v>
      </c>
      <c r="BN59" s="30" t="str">
        <f t="shared" si="25"/>
        <v>Unk</v>
      </c>
      <c r="BO59" s="30">
        <v>2019</v>
      </c>
      <c r="BP59" s="30">
        <v>227</v>
      </c>
      <c r="BQ59" s="30" t="str">
        <f>VLOOKUP(AQ59,Table3[#All],2,FALSE)</f>
        <v>NFI</v>
      </c>
    </row>
    <row r="60" spans="1:69" ht="28.5" customHeight="1" x14ac:dyDescent="0.25">
      <c r="A60" s="58" t="s">
        <v>171</v>
      </c>
      <c r="B60" s="58" t="s">
        <v>207</v>
      </c>
      <c r="C60" s="58" t="s">
        <v>208</v>
      </c>
      <c r="D60" s="58" t="s">
        <v>202</v>
      </c>
      <c r="E60" s="58" t="s">
        <v>657</v>
      </c>
      <c r="F60" s="58" t="s">
        <v>210</v>
      </c>
      <c r="G60" s="58" t="s">
        <v>177</v>
      </c>
      <c r="H60" s="58"/>
      <c r="I60" s="58"/>
      <c r="J60" s="58"/>
      <c r="K60" s="58"/>
      <c r="L60" s="58"/>
      <c r="M60" s="58" t="s">
        <v>35</v>
      </c>
      <c r="N60" s="58" t="s">
        <v>137</v>
      </c>
      <c r="O60" s="58" t="s">
        <v>14</v>
      </c>
      <c r="P60" s="58"/>
      <c r="Q60" s="58" t="s">
        <v>179</v>
      </c>
      <c r="R60" s="58" t="s">
        <v>167</v>
      </c>
      <c r="S60" s="58" t="s">
        <v>214</v>
      </c>
      <c r="T60" s="32">
        <v>43745</v>
      </c>
      <c r="U60" s="21">
        <v>43806</v>
      </c>
      <c r="V60" s="58">
        <v>9.5597499999999993</v>
      </c>
      <c r="W60" s="58">
        <v>44.066780000000001</v>
      </c>
      <c r="X60" s="58" t="s">
        <v>189</v>
      </c>
      <c r="Y60" s="58">
        <v>84</v>
      </c>
      <c r="Z60" s="58">
        <v>84</v>
      </c>
      <c r="AA60" s="58">
        <v>14</v>
      </c>
      <c r="AB60" s="58">
        <v>17</v>
      </c>
      <c r="AC60" s="58">
        <v>17</v>
      </c>
      <c r="AD60" s="58">
        <v>25</v>
      </c>
      <c r="AE60" s="58">
        <v>25</v>
      </c>
      <c r="AF60" s="58" t="s">
        <v>194</v>
      </c>
      <c r="AN60" s="58"/>
      <c r="AO60" s="26" t="str">
        <f t="shared" si="44"/>
        <v>UNHCR</v>
      </c>
      <c r="AP60" s="26" t="str">
        <f t="shared" si="45"/>
        <v>ARC</v>
      </c>
      <c r="AQ60" s="26" t="str">
        <f t="shared" si="46"/>
        <v>NFI KITS</v>
      </c>
      <c r="AR60" s="26" t="str">
        <f t="shared" si="47"/>
        <v>Unknown</v>
      </c>
      <c r="AS60" s="71" t="str">
        <f>_xlfn.IFNA(VLOOKUP(TRIM(AF60),Lookups!$R$1:$S$12,2,0),"N/A")</f>
        <v>Flood</v>
      </c>
      <c r="AT60" s="29" t="str">
        <f t="shared" si="48"/>
        <v>Completed</v>
      </c>
      <c r="AU60" s="72" t="str">
        <f>IF(TRIM(X60)="", "N/A",VLOOKUP(TRIM(X60),Lookups!$V$1:$W$8,2,0))</f>
        <v>NIDP</v>
      </c>
      <c r="AV60" s="26" t="str">
        <f t="shared" si="49"/>
        <v>Urban</v>
      </c>
      <c r="AW60" s="26" t="str">
        <f t="shared" si="50"/>
        <v>In-Kind</v>
      </c>
      <c r="AX60" s="55" t="str">
        <f>IF(TRIM(M60)="","N/A",VLOOKUP(TRIM(M60),Table2[#All],2,0))</f>
        <v>Woqooyi Galbeed</v>
      </c>
      <c r="AY60" s="55" t="str">
        <f>IF(TRIM(N60)="","N/A",VLOOKUP(TRIM(N60),Table4[#All],2,0))</f>
        <v>Hargeysa</v>
      </c>
      <c r="AZ60" s="55" t="str">
        <f t="shared" si="51"/>
        <v>N/A</v>
      </c>
      <c r="BA60" s="32">
        <f t="shared" si="52"/>
        <v>43769</v>
      </c>
      <c r="BB60" s="32">
        <f t="shared" si="53"/>
        <v>43830</v>
      </c>
      <c r="BC60" s="31">
        <f t="shared" si="54"/>
        <v>2019</v>
      </c>
      <c r="BD60" s="33">
        <f t="shared" si="55"/>
        <v>43830</v>
      </c>
      <c r="BE60" s="30">
        <f t="shared" si="56"/>
        <v>84</v>
      </c>
      <c r="BF60" s="30">
        <f t="shared" si="57"/>
        <v>14</v>
      </c>
      <c r="BG60" s="30">
        <f t="shared" si="58"/>
        <v>17</v>
      </c>
      <c r="BH60" s="30">
        <f t="shared" si="59"/>
        <v>17</v>
      </c>
      <c r="BI60" s="30">
        <f t="shared" si="60"/>
        <v>25</v>
      </c>
      <c r="BJ60" s="30">
        <f t="shared" si="61"/>
        <v>25</v>
      </c>
      <c r="BK60" s="30">
        <v>2300000</v>
      </c>
      <c r="BL60" s="30">
        <v>1600000</v>
      </c>
      <c r="BM60" s="30" t="str">
        <f t="shared" si="24"/>
        <v>Unk</v>
      </c>
      <c r="BN60" s="30" t="str">
        <f t="shared" si="25"/>
        <v>Unk</v>
      </c>
      <c r="BO60" s="30">
        <v>2019</v>
      </c>
      <c r="BP60" s="30">
        <v>228</v>
      </c>
      <c r="BQ60" s="30" t="str">
        <f>VLOOKUP(AQ60,Table3[#All],2,FALSE)</f>
        <v>NFI</v>
      </c>
    </row>
    <row r="61" spans="1:69" ht="28.5" customHeight="1" x14ac:dyDescent="0.25">
      <c r="A61" s="58" t="s">
        <v>171</v>
      </c>
      <c r="B61" s="58" t="s">
        <v>207</v>
      </c>
      <c r="C61" s="58" t="s">
        <v>208</v>
      </c>
      <c r="D61" s="58" t="s">
        <v>202</v>
      </c>
      <c r="E61" s="58" t="s">
        <v>657</v>
      </c>
      <c r="F61" s="58" t="s">
        <v>210</v>
      </c>
      <c r="G61" s="58" t="s">
        <v>177</v>
      </c>
      <c r="H61" s="58"/>
      <c r="I61" s="58"/>
      <c r="J61" s="58"/>
      <c r="K61" s="58"/>
      <c r="L61" s="58"/>
      <c r="M61" s="58" t="s">
        <v>35</v>
      </c>
      <c r="N61" s="58" t="s">
        <v>137</v>
      </c>
      <c r="O61" s="58" t="s">
        <v>658</v>
      </c>
      <c r="P61" s="58"/>
      <c r="Q61" s="58" t="s">
        <v>115</v>
      </c>
      <c r="R61" s="58" t="s">
        <v>167</v>
      </c>
      <c r="S61" s="58" t="s">
        <v>655</v>
      </c>
      <c r="T61" s="32">
        <v>43745</v>
      </c>
      <c r="U61" s="21">
        <v>43745</v>
      </c>
      <c r="V61" s="58">
        <v>9.5381129999999992</v>
      </c>
      <c r="W61" s="58">
        <v>44.034278</v>
      </c>
      <c r="X61" s="58" t="s">
        <v>190</v>
      </c>
      <c r="Y61" s="58">
        <v>1494</v>
      </c>
      <c r="Z61" s="58">
        <v>1494</v>
      </c>
      <c r="AA61" s="58">
        <v>249</v>
      </c>
      <c r="AB61" s="58">
        <v>301</v>
      </c>
      <c r="AC61" s="58">
        <v>311</v>
      </c>
      <c r="AD61" s="58">
        <v>436</v>
      </c>
      <c r="AE61" s="58">
        <v>445</v>
      </c>
      <c r="AF61" s="58" t="s">
        <v>195</v>
      </c>
      <c r="AG61" s="26" t="s">
        <v>656</v>
      </c>
      <c r="AN61" s="58"/>
      <c r="AO61" s="26" t="str">
        <f t="shared" si="44"/>
        <v>UNHCR</v>
      </c>
      <c r="AP61" s="26" t="str">
        <f t="shared" si="45"/>
        <v>ARC</v>
      </c>
      <c r="AQ61" s="26" t="str">
        <f t="shared" si="46"/>
        <v>NFI KITS</v>
      </c>
      <c r="AR61" s="26" t="str">
        <f t="shared" si="47"/>
        <v>Unknown</v>
      </c>
      <c r="AS61" s="71" t="str">
        <f>_xlfn.IFNA(VLOOKUP(TRIM(AF61),Lookups!$R$1:$S$12,2,0),"N/A")</f>
        <v>Drought</v>
      </c>
      <c r="AT61" s="29" t="str">
        <f t="shared" si="48"/>
        <v>Completed</v>
      </c>
      <c r="AU61" s="72" t="str">
        <f>IF(TRIM(X61)="", "N/A",VLOOKUP(TRIM(X61),Lookups!$V$1:$W$8,2,0))</f>
        <v>PIDP</v>
      </c>
      <c r="AV61" s="26" t="str">
        <f t="shared" si="49"/>
        <v>Rural</v>
      </c>
      <c r="AW61" s="26" t="str">
        <f t="shared" si="50"/>
        <v>In-Kind</v>
      </c>
      <c r="AX61" s="55" t="str">
        <f>IF(TRIM(M61)="","N/A",VLOOKUP(TRIM(M61),Table2[#All],2,0))</f>
        <v>Woqooyi Galbeed</v>
      </c>
      <c r="AY61" s="55" t="str">
        <f>IF(TRIM(N61)="","N/A",VLOOKUP(TRIM(N61),Table4[#All],2,0))</f>
        <v>Hargeysa</v>
      </c>
      <c r="AZ61" s="55" t="str">
        <f t="shared" si="51"/>
        <v>N/A</v>
      </c>
      <c r="BA61" s="32">
        <f t="shared" si="52"/>
        <v>43769</v>
      </c>
      <c r="BB61" s="32">
        <f t="shared" si="53"/>
        <v>43769</v>
      </c>
      <c r="BC61" s="31">
        <f t="shared" si="54"/>
        <v>2019</v>
      </c>
      <c r="BD61" s="33">
        <f t="shared" si="55"/>
        <v>43830</v>
      </c>
      <c r="BE61" s="30">
        <f t="shared" si="56"/>
        <v>1494</v>
      </c>
      <c r="BF61" s="30">
        <f t="shared" si="57"/>
        <v>249</v>
      </c>
      <c r="BG61" s="30">
        <f t="shared" si="58"/>
        <v>311</v>
      </c>
      <c r="BH61" s="30">
        <f t="shared" si="59"/>
        <v>301</v>
      </c>
      <c r="BI61" s="30">
        <f t="shared" si="60"/>
        <v>445</v>
      </c>
      <c r="BJ61" s="30">
        <f t="shared" si="61"/>
        <v>445</v>
      </c>
      <c r="BK61" s="30">
        <v>2300000</v>
      </c>
      <c r="BL61" s="30">
        <v>1600000</v>
      </c>
      <c r="BM61" s="30" t="str">
        <f t="shared" si="24"/>
        <v>Unk</v>
      </c>
      <c r="BN61" s="30" t="str">
        <f t="shared" si="25"/>
        <v>Unk</v>
      </c>
      <c r="BO61" s="30">
        <v>2019</v>
      </c>
      <c r="BP61" s="30">
        <v>229</v>
      </c>
      <c r="BQ61" s="30" t="str">
        <f>VLOOKUP(AQ61,Table3[#All],2,FALSE)</f>
        <v>NFI</v>
      </c>
    </row>
    <row r="62" spans="1:69" ht="28.5" customHeight="1" x14ac:dyDescent="0.25">
      <c r="A62" s="58" t="s">
        <v>171</v>
      </c>
      <c r="B62" s="58" t="s">
        <v>207</v>
      </c>
      <c r="C62" s="58" t="s">
        <v>208</v>
      </c>
      <c r="D62" s="58" t="s">
        <v>202</v>
      </c>
      <c r="E62" s="58" t="s">
        <v>657</v>
      </c>
      <c r="F62" s="58" t="s">
        <v>210</v>
      </c>
      <c r="G62" s="58" t="s">
        <v>177</v>
      </c>
      <c r="H62" s="58"/>
      <c r="I62" s="58"/>
      <c r="J62" s="58"/>
      <c r="K62" s="58"/>
      <c r="L62" s="58"/>
      <c r="M62" s="58" t="s">
        <v>35</v>
      </c>
      <c r="N62" s="58" t="s">
        <v>137</v>
      </c>
      <c r="O62" s="58" t="s">
        <v>659</v>
      </c>
      <c r="P62" s="58"/>
      <c r="Q62" s="58" t="s">
        <v>179</v>
      </c>
      <c r="R62" s="58" t="s">
        <v>167</v>
      </c>
      <c r="S62" s="58" t="s">
        <v>214</v>
      </c>
      <c r="T62" s="32">
        <v>43745</v>
      </c>
      <c r="U62" s="21">
        <v>43745</v>
      </c>
      <c r="V62" s="58">
        <v>9.5581739999999993</v>
      </c>
      <c r="W62" s="58">
        <v>44.040913000000003</v>
      </c>
      <c r="X62" s="58" t="s">
        <v>189</v>
      </c>
      <c r="Y62" s="58">
        <v>120</v>
      </c>
      <c r="Z62" s="58">
        <v>120</v>
      </c>
      <c r="AA62" s="58">
        <v>20</v>
      </c>
      <c r="AB62" s="58">
        <v>24</v>
      </c>
      <c r="AC62" s="58">
        <v>25</v>
      </c>
      <c r="AD62" s="58">
        <v>35</v>
      </c>
      <c r="AE62" s="58">
        <v>36</v>
      </c>
      <c r="AF62" s="58" t="s">
        <v>194</v>
      </c>
      <c r="AN62" s="58"/>
      <c r="AO62" s="26" t="str">
        <f t="shared" si="44"/>
        <v>UNHCR</v>
      </c>
      <c r="AP62" s="26" t="str">
        <f t="shared" si="45"/>
        <v>ARC</v>
      </c>
      <c r="AQ62" s="26" t="str">
        <f t="shared" si="46"/>
        <v>NFI KITS</v>
      </c>
      <c r="AR62" s="26" t="str">
        <f t="shared" si="47"/>
        <v>Unknown</v>
      </c>
      <c r="AS62" s="71" t="str">
        <f>_xlfn.IFNA(VLOOKUP(TRIM(AF62),Lookups!$R$1:$S$12,2,0),"N/A")</f>
        <v>Flood</v>
      </c>
      <c r="AT62" s="29" t="str">
        <f t="shared" si="48"/>
        <v>Completed</v>
      </c>
      <c r="AU62" s="72" t="str">
        <f>IF(TRIM(X62)="", "N/A",VLOOKUP(TRIM(X62),Lookups!$V$1:$W$8,2,0))</f>
        <v>NIDP</v>
      </c>
      <c r="AV62" s="26" t="str">
        <f t="shared" si="49"/>
        <v>Urban</v>
      </c>
      <c r="AW62" s="26" t="str">
        <f t="shared" si="50"/>
        <v>In-Kind</v>
      </c>
      <c r="AX62" s="55" t="str">
        <f>IF(TRIM(M62)="","N/A",VLOOKUP(TRIM(M62),Table2[#All],2,0))</f>
        <v>Woqooyi Galbeed</v>
      </c>
      <c r="AY62" s="55" t="str">
        <f>IF(TRIM(N62)="","N/A",VLOOKUP(TRIM(N62),Table4[#All],2,0))</f>
        <v>Hargeysa</v>
      </c>
      <c r="AZ62" s="55" t="str">
        <f t="shared" si="51"/>
        <v>N/A</v>
      </c>
      <c r="BA62" s="32">
        <f t="shared" si="52"/>
        <v>43769</v>
      </c>
      <c r="BB62" s="32">
        <f t="shared" si="53"/>
        <v>43769</v>
      </c>
      <c r="BC62" s="31">
        <f t="shared" si="54"/>
        <v>2019</v>
      </c>
      <c r="BD62" s="33">
        <f t="shared" si="55"/>
        <v>43830</v>
      </c>
      <c r="BE62" s="30">
        <f t="shared" si="56"/>
        <v>120</v>
      </c>
      <c r="BF62" s="30">
        <f t="shared" si="57"/>
        <v>20</v>
      </c>
      <c r="BG62" s="30">
        <f t="shared" si="58"/>
        <v>25</v>
      </c>
      <c r="BH62" s="30">
        <f t="shared" si="59"/>
        <v>24</v>
      </c>
      <c r="BI62" s="30">
        <f t="shared" si="60"/>
        <v>36</v>
      </c>
      <c r="BJ62" s="30">
        <f t="shared" si="61"/>
        <v>36</v>
      </c>
      <c r="BK62" s="30">
        <v>2300000</v>
      </c>
      <c r="BL62" s="30">
        <v>1600000</v>
      </c>
      <c r="BM62" s="30" t="str">
        <f t="shared" si="24"/>
        <v>Unk</v>
      </c>
      <c r="BN62" s="30" t="str">
        <f t="shared" si="25"/>
        <v>Unk</v>
      </c>
      <c r="BO62" s="30">
        <v>2019</v>
      </c>
      <c r="BP62" s="30">
        <v>230</v>
      </c>
      <c r="BQ62" s="30" t="str">
        <f>VLOOKUP(AQ62,Table3[#All],2,FALSE)</f>
        <v>NFI</v>
      </c>
    </row>
    <row r="63" spans="1:69" ht="28.5" customHeight="1" x14ac:dyDescent="0.25">
      <c r="A63" s="58" t="s">
        <v>171</v>
      </c>
      <c r="B63" s="58" t="s">
        <v>207</v>
      </c>
      <c r="C63" s="58" t="s">
        <v>208</v>
      </c>
      <c r="D63" s="58" t="s">
        <v>202</v>
      </c>
      <c r="E63" s="58" t="s">
        <v>691</v>
      </c>
      <c r="F63" s="58" t="s">
        <v>210</v>
      </c>
      <c r="G63" s="58" t="s">
        <v>177</v>
      </c>
      <c r="H63" s="58"/>
      <c r="I63" s="58"/>
      <c r="J63" s="58"/>
      <c r="K63" s="58"/>
      <c r="L63" s="58"/>
      <c r="M63" s="58" t="s">
        <v>143</v>
      </c>
      <c r="N63" s="58" t="s">
        <v>39</v>
      </c>
      <c r="O63" s="58" t="s">
        <v>660</v>
      </c>
      <c r="P63" s="58"/>
      <c r="Q63" s="58" t="s">
        <v>115</v>
      </c>
      <c r="R63" s="58" t="s">
        <v>167</v>
      </c>
      <c r="S63" s="58" t="s">
        <v>692</v>
      </c>
      <c r="T63" s="32">
        <v>43797</v>
      </c>
      <c r="U63" s="21">
        <v>43798</v>
      </c>
      <c r="V63" s="58">
        <v>9.397945</v>
      </c>
      <c r="W63" s="58">
        <v>47.346029000000001</v>
      </c>
      <c r="X63" s="58" t="s">
        <v>190</v>
      </c>
      <c r="Y63" s="58">
        <v>2700</v>
      </c>
      <c r="Z63" s="58">
        <v>2700</v>
      </c>
      <c r="AA63" s="58">
        <v>450</v>
      </c>
      <c r="AB63" s="58">
        <v>545</v>
      </c>
      <c r="AC63" s="58">
        <v>562</v>
      </c>
      <c r="AD63" s="58">
        <v>788</v>
      </c>
      <c r="AE63" s="58">
        <v>805</v>
      </c>
      <c r="AF63" s="58" t="s">
        <v>195</v>
      </c>
      <c r="AN63" s="58"/>
      <c r="AO63" s="26" t="str">
        <f t="shared" si="44"/>
        <v>UNHCR</v>
      </c>
      <c r="AP63" s="26" t="str">
        <f t="shared" si="45"/>
        <v>ARC</v>
      </c>
      <c r="AQ63" s="26" t="str">
        <f t="shared" si="46"/>
        <v>NFI KITS</v>
      </c>
      <c r="AR63" s="26" t="str">
        <f t="shared" si="47"/>
        <v>Unknown</v>
      </c>
      <c r="AS63" s="71" t="str">
        <f>_xlfn.IFNA(VLOOKUP(TRIM(AF63),Lookups!$R$1:$S$12,2,0),"N/A")</f>
        <v>Drought</v>
      </c>
      <c r="AT63" s="29" t="str">
        <f t="shared" si="48"/>
        <v>Completed</v>
      </c>
      <c r="AU63" s="72" t="str">
        <f>IF(TRIM(X63)="", "N/A",VLOOKUP(TRIM(X63),Lookups!$V$1:$W$8,2,0))</f>
        <v>PIDP</v>
      </c>
      <c r="AV63" s="26" t="str">
        <f t="shared" si="49"/>
        <v>Rural</v>
      </c>
      <c r="AW63" s="26" t="str">
        <f t="shared" si="50"/>
        <v>In-Kind</v>
      </c>
      <c r="AX63" s="55" t="str">
        <f>IF(TRIM(M63)="","N/A",VLOOKUP(TRIM(M63),Table2[#All],2,0))</f>
        <v>Sool</v>
      </c>
      <c r="AY63" s="55" t="str">
        <f>IF(TRIM(N63)="","N/A",VLOOKUP(TRIM(N63),Table4[#All],2,0))</f>
        <v>Xudun</v>
      </c>
      <c r="AZ63" s="55" t="str">
        <f t="shared" si="51"/>
        <v>N/A</v>
      </c>
      <c r="BA63" s="32">
        <f t="shared" si="52"/>
        <v>43799</v>
      </c>
      <c r="BB63" s="32">
        <f t="shared" si="53"/>
        <v>43799</v>
      </c>
      <c r="BC63" s="31">
        <f t="shared" si="54"/>
        <v>2019</v>
      </c>
      <c r="BD63" s="33">
        <f t="shared" si="55"/>
        <v>43830</v>
      </c>
      <c r="BE63" s="30">
        <f t="shared" si="56"/>
        <v>2700</v>
      </c>
      <c r="BF63" s="30">
        <f t="shared" si="57"/>
        <v>450</v>
      </c>
      <c r="BG63" s="30">
        <f t="shared" si="58"/>
        <v>562</v>
      </c>
      <c r="BH63" s="30">
        <f t="shared" si="59"/>
        <v>545</v>
      </c>
      <c r="BI63" s="30">
        <f t="shared" si="60"/>
        <v>805</v>
      </c>
      <c r="BJ63" s="30">
        <f t="shared" si="61"/>
        <v>805</v>
      </c>
      <c r="BK63" s="30">
        <v>2300000</v>
      </c>
      <c r="BL63" s="30">
        <v>1600000</v>
      </c>
      <c r="BM63" s="30" t="str">
        <f t="shared" si="24"/>
        <v>Unk</v>
      </c>
      <c r="BN63" s="30" t="str">
        <f t="shared" si="25"/>
        <v>Unk</v>
      </c>
      <c r="BO63" s="30">
        <v>2019</v>
      </c>
      <c r="BP63" s="30">
        <v>232</v>
      </c>
      <c r="BQ63" s="30" t="str">
        <f>VLOOKUP(AQ63,Table3[#All],2,FALSE)</f>
        <v>NFI</v>
      </c>
    </row>
    <row r="64" spans="1:69" ht="28.5" customHeight="1" x14ac:dyDescent="0.25">
      <c r="A64" s="58" t="s">
        <v>171</v>
      </c>
      <c r="B64" s="58" t="s">
        <v>207</v>
      </c>
      <c r="C64" s="58" t="s">
        <v>208</v>
      </c>
      <c r="D64" s="58" t="s">
        <v>202</v>
      </c>
      <c r="E64" s="58" t="s">
        <v>693</v>
      </c>
      <c r="F64" s="58" t="s">
        <v>210</v>
      </c>
      <c r="G64" s="58" t="s">
        <v>177</v>
      </c>
      <c r="H64" s="58"/>
      <c r="I64" s="58"/>
      <c r="J64" s="58"/>
      <c r="K64" s="58"/>
      <c r="L64" s="58"/>
      <c r="M64" s="58" t="s">
        <v>135</v>
      </c>
      <c r="N64" s="58" t="s">
        <v>110</v>
      </c>
      <c r="O64" s="58" t="s">
        <v>694</v>
      </c>
      <c r="P64" s="58"/>
      <c r="Q64" s="58" t="s">
        <v>179</v>
      </c>
      <c r="R64" s="58" t="s">
        <v>167</v>
      </c>
      <c r="S64" s="58" t="s">
        <v>692</v>
      </c>
      <c r="T64" s="32">
        <v>43811</v>
      </c>
      <c r="U64" s="21">
        <v>43814</v>
      </c>
      <c r="V64" s="58">
        <v>11.175884</v>
      </c>
      <c r="W64" s="58">
        <v>43.43947</v>
      </c>
      <c r="X64" s="58" t="s">
        <v>189</v>
      </c>
      <c r="Y64" s="58">
        <v>660</v>
      </c>
      <c r="Z64" s="58">
        <v>660</v>
      </c>
      <c r="AA64" s="58">
        <v>110</v>
      </c>
      <c r="AB64" s="58">
        <v>133</v>
      </c>
      <c r="AC64" s="58">
        <v>137</v>
      </c>
      <c r="AD64" s="58">
        <v>193</v>
      </c>
      <c r="AE64" s="58">
        <v>197</v>
      </c>
      <c r="AF64" s="58" t="s">
        <v>194</v>
      </c>
      <c r="AN64" s="58"/>
      <c r="AO64" s="26" t="str">
        <f t="shared" si="44"/>
        <v>UNHCR</v>
      </c>
      <c r="AP64" s="26" t="str">
        <f t="shared" si="45"/>
        <v>ARC</v>
      </c>
      <c r="AQ64" s="26" t="str">
        <f t="shared" si="46"/>
        <v>NFI KITS</v>
      </c>
      <c r="AR64" s="26" t="str">
        <f t="shared" si="47"/>
        <v>Unknown</v>
      </c>
      <c r="AS64" s="71" t="str">
        <f>_xlfn.IFNA(VLOOKUP(TRIM(AF64),Lookups!$R$1:$S$12,2,0),"N/A")</f>
        <v>Flood</v>
      </c>
      <c r="AT64" s="29" t="str">
        <f t="shared" si="48"/>
        <v>Completed</v>
      </c>
      <c r="AU64" s="72" t="str">
        <f>IF(TRIM(X64)="", "N/A",VLOOKUP(TRIM(X64),Lookups!$V$1:$W$8,2,0))</f>
        <v>NIDP</v>
      </c>
      <c r="AV64" s="26" t="str">
        <f t="shared" si="49"/>
        <v>Urban</v>
      </c>
      <c r="AW64" s="26" t="str">
        <f t="shared" si="50"/>
        <v>In-Kind</v>
      </c>
      <c r="AX64" s="55" t="str">
        <f>IF(TRIM(M64)="","N/A",VLOOKUP(TRIM(M64),Table2[#All],2,0))</f>
        <v>Awdal</v>
      </c>
      <c r="AY64" s="55" t="str">
        <f>IF(TRIM(N64)="","N/A",VLOOKUP(TRIM(N64),Table4[#All],2,0))</f>
        <v>Zeylac</v>
      </c>
      <c r="AZ64" s="55" t="str">
        <f t="shared" si="51"/>
        <v>N/A</v>
      </c>
      <c r="BA64" s="32">
        <f t="shared" si="52"/>
        <v>43830</v>
      </c>
      <c r="BB64" s="32">
        <f t="shared" si="53"/>
        <v>43830</v>
      </c>
      <c r="BC64" s="31">
        <f t="shared" si="54"/>
        <v>2019</v>
      </c>
      <c r="BD64" s="33">
        <f t="shared" si="55"/>
        <v>43830</v>
      </c>
      <c r="BE64" s="30">
        <f t="shared" si="56"/>
        <v>660</v>
      </c>
      <c r="BF64" s="30">
        <f t="shared" si="57"/>
        <v>110</v>
      </c>
      <c r="BG64" s="30">
        <f t="shared" si="58"/>
        <v>137</v>
      </c>
      <c r="BH64" s="30">
        <f t="shared" si="59"/>
        <v>133</v>
      </c>
      <c r="BI64" s="30">
        <f t="shared" si="60"/>
        <v>197</v>
      </c>
      <c r="BJ64" s="30">
        <f t="shared" si="61"/>
        <v>197</v>
      </c>
      <c r="BK64" s="30">
        <v>2300000</v>
      </c>
      <c r="BL64" s="30">
        <v>1600000</v>
      </c>
      <c r="BM64" s="30" t="str">
        <f t="shared" si="24"/>
        <v>Unk</v>
      </c>
      <c r="BN64" s="30" t="str">
        <f t="shared" si="25"/>
        <v>Unk</v>
      </c>
      <c r="BO64" s="30">
        <v>2019</v>
      </c>
      <c r="BP64" s="30">
        <v>233</v>
      </c>
      <c r="BQ64" s="30" t="str">
        <f>VLOOKUP(AQ64,Table3[#All],2,FALSE)</f>
        <v>NFI</v>
      </c>
    </row>
    <row r="65" spans="1:69" ht="28.5" customHeight="1" x14ac:dyDescent="0.25">
      <c r="A65" s="58" t="s">
        <v>171</v>
      </c>
      <c r="B65" s="58" t="s">
        <v>207</v>
      </c>
      <c r="C65" s="58" t="s">
        <v>207</v>
      </c>
      <c r="D65" s="58" t="s">
        <v>202</v>
      </c>
      <c r="E65" s="58" t="s">
        <v>219</v>
      </c>
      <c r="F65" s="58" t="s">
        <v>210</v>
      </c>
      <c r="G65" s="58" t="s">
        <v>216</v>
      </c>
      <c r="H65" s="58"/>
      <c r="I65" s="58"/>
      <c r="J65" s="58"/>
      <c r="K65" s="58"/>
      <c r="L65" s="58"/>
      <c r="M65" s="58" t="s">
        <v>59</v>
      </c>
      <c r="N65" s="58" t="s">
        <v>103</v>
      </c>
      <c r="O65" s="58" t="s">
        <v>98</v>
      </c>
      <c r="P65" s="58"/>
      <c r="Q65" s="58" t="s">
        <v>180</v>
      </c>
      <c r="R65" s="58" t="s">
        <v>215</v>
      </c>
      <c r="S65" s="58" t="s">
        <v>214</v>
      </c>
      <c r="T65" s="32">
        <v>43800</v>
      </c>
      <c r="U65" s="21">
        <v>43800</v>
      </c>
      <c r="V65" s="58">
        <v>0.40627000000000002</v>
      </c>
      <c r="W65" s="58">
        <v>41.01238</v>
      </c>
      <c r="X65" s="58" t="s">
        <v>189</v>
      </c>
      <c r="Y65" s="58">
        <v>4680</v>
      </c>
      <c r="Z65" s="58">
        <v>4680</v>
      </c>
      <c r="AA65" s="58">
        <v>780</v>
      </c>
      <c r="AB65" s="58">
        <v>944</v>
      </c>
      <c r="AC65" s="58">
        <v>974</v>
      </c>
      <c r="AD65" s="58">
        <v>1366</v>
      </c>
      <c r="AE65" s="58">
        <v>1396</v>
      </c>
      <c r="AF65" s="58" t="s">
        <v>199</v>
      </c>
      <c r="AN65" s="58"/>
      <c r="AO65" s="26" t="str">
        <f t="shared" si="44"/>
        <v>UNHCR</v>
      </c>
      <c r="AP65" s="26" t="str">
        <f t="shared" si="45"/>
        <v>UNHCR</v>
      </c>
      <c r="AQ65" s="26" t="str">
        <f t="shared" si="46"/>
        <v>NFI KITS</v>
      </c>
      <c r="AR65" s="26" t="str">
        <f t="shared" si="47"/>
        <v>Unknown</v>
      </c>
      <c r="AS65" s="71" t="str">
        <f>_xlfn.IFNA(VLOOKUP(TRIM(AF65),Lookups!$R$1:$S$12,2,0),"N/A")</f>
        <v>Conflict/Insecurity</v>
      </c>
      <c r="AT65" s="29" t="str">
        <f t="shared" si="48"/>
        <v>Completed</v>
      </c>
      <c r="AU65" s="72" t="str">
        <f>IF(TRIM(X65)="", "N/A",VLOOKUP(TRIM(X65),Lookups!$V$1:$W$8,2,0))</f>
        <v>NIDP</v>
      </c>
      <c r="AV65" s="26" t="str">
        <f t="shared" si="49"/>
        <v>Mixed</v>
      </c>
      <c r="AW65" s="26" t="str">
        <f t="shared" si="50"/>
        <v>In-Kind</v>
      </c>
      <c r="AX65" s="55" t="str">
        <f>IF(TRIM(M65)="","N/A",VLOOKUP(TRIM(M65),Table2[#All],2,0))</f>
        <v>Lower Juba</v>
      </c>
      <c r="AY65" s="55" t="str">
        <f>IF(TRIM(N65)="","N/A",VLOOKUP(TRIM(N65),Table4[#All],2,0))</f>
        <v>Afmadow</v>
      </c>
      <c r="AZ65" s="55" t="str">
        <f t="shared" si="51"/>
        <v>N/A</v>
      </c>
      <c r="BA65" s="32">
        <f t="shared" si="52"/>
        <v>43830</v>
      </c>
      <c r="BB65" s="32">
        <f t="shared" si="53"/>
        <v>43830</v>
      </c>
      <c r="BC65" s="31">
        <f t="shared" si="54"/>
        <v>2019</v>
      </c>
      <c r="BD65" s="33">
        <f t="shared" si="55"/>
        <v>43830</v>
      </c>
      <c r="BE65" s="30">
        <f t="shared" si="56"/>
        <v>4680</v>
      </c>
      <c r="BF65" s="30">
        <f t="shared" si="57"/>
        <v>780</v>
      </c>
      <c r="BG65" s="30">
        <f t="shared" si="58"/>
        <v>974</v>
      </c>
      <c r="BH65" s="30">
        <f t="shared" si="59"/>
        <v>944</v>
      </c>
      <c r="BI65" s="30">
        <f t="shared" si="60"/>
        <v>1396</v>
      </c>
      <c r="BJ65" s="30">
        <f t="shared" si="61"/>
        <v>1396</v>
      </c>
      <c r="BK65" s="30">
        <v>2300000</v>
      </c>
      <c r="BL65" s="30">
        <v>1600000</v>
      </c>
      <c r="BM65" s="30" t="str">
        <f t="shared" si="24"/>
        <v>Unk</v>
      </c>
      <c r="BN65" s="30" t="str">
        <f t="shared" si="25"/>
        <v>Unk</v>
      </c>
      <c r="BO65" s="30">
        <v>2019</v>
      </c>
      <c r="BP65" s="30">
        <v>235</v>
      </c>
      <c r="BQ65" s="30" t="str">
        <f>VLOOKUP(AQ65,Table3[#All],2,FALSE)</f>
        <v>NFI</v>
      </c>
    </row>
    <row r="66" spans="1:69" ht="28.5" customHeight="1" x14ac:dyDescent="0.25">
      <c r="A66" s="58" t="s">
        <v>171</v>
      </c>
      <c r="B66" s="58" t="s">
        <v>207</v>
      </c>
      <c r="C66" s="58" t="s">
        <v>207</v>
      </c>
      <c r="D66" s="58" t="s">
        <v>202</v>
      </c>
      <c r="E66" s="58" t="s">
        <v>695</v>
      </c>
      <c r="F66" s="58" t="s">
        <v>210</v>
      </c>
      <c r="G66" s="58" t="s">
        <v>216</v>
      </c>
      <c r="H66" s="58"/>
      <c r="I66" s="58"/>
      <c r="J66" s="58"/>
      <c r="K66" s="58"/>
      <c r="L66" s="58"/>
      <c r="M66" s="58" t="s">
        <v>59</v>
      </c>
      <c r="N66" s="58" t="s">
        <v>103</v>
      </c>
      <c r="O66" s="58" t="s">
        <v>696</v>
      </c>
      <c r="P66" s="58"/>
      <c r="Q66" s="58" t="s">
        <v>180</v>
      </c>
      <c r="R66" s="58" t="s">
        <v>215</v>
      </c>
      <c r="S66" s="58" t="s">
        <v>214</v>
      </c>
      <c r="T66" s="32">
        <v>43800</v>
      </c>
      <c r="U66" s="21">
        <v>43800</v>
      </c>
      <c r="V66" s="58">
        <v>0.51485999999999998</v>
      </c>
      <c r="W66" s="58">
        <v>42.073008999999999</v>
      </c>
      <c r="X66" s="58" t="s">
        <v>189</v>
      </c>
      <c r="Y66" s="58">
        <v>7014</v>
      </c>
      <c r="Z66" s="58">
        <v>7014</v>
      </c>
      <c r="AA66" s="58">
        <v>1169</v>
      </c>
      <c r="AB66" s="58">
        <v>1415</v>
      </c>
      <c r="AC66" s="58">
        <v>1460</v>
      </c>
      <c r="AD66" s="58">
        <v>2048</v>
      </c>
      <c r="AE66" s="58">
        <v>2091</v>
      </c>
      <c r="AF66" s="58" t="s">
        <v>199</v>
      </c>
      <c r="AN66" s="58"/>
      <c r="AO66" s="26" t="str">
        <f t="shared" si="44"/>
        <v>UNHCR</v>
      </c>
      <c r="AP66" s="26" t="str">
        <f t="shared" si="45"/>
        <v>UNHCR</v>
      </c>
      <c r="AQ66" s="26" t="str">
        <f t="shared" si="46"/>
        <v>NFI KITS</v>
      </c>
      <c r="AR66" s="26" t="str">
        <f t="shared" si="47"/>
        <v>Unknown</v>
      </c>
      <c r="AS66" s="71" t="str">
        <f>_xlfn.IFNA(VLOOKUP(TRIM(AF66),Lookups!$R$1:$S$12,2,0),"N/A")</f>
        <v>Conflict/Insecurity</v>
      </c>
      <c r="AT66" s="29" t="str">
        <f t="shared" si="48"/>
        <v>Completed</v>
      </c>
      <c r="AU66" s="72" t="str">
        <f>IF(TRIM(X66)="", "N/A",VLOOKUP(TRIM(X66),Lookups!$V$1:$W$8,2,0))</f>
        <v>NIDP</v>
      </c>
      <c r="AV66" s="26" t="str">
        <f t="shared" si="49"/>
        <v>Mixed</v>
      </c>
      <c r="AW66" s="26" t="str">
        <f t="shared" si="50"/>
        <v>In-Kind</v>
      </c>
      <c r="AX66" s="55" t="str">
        <f>IF(TRIM(M66)="","N/A",VLOOKUP(TRIM(M66),Table2[#All],2,0))</f>
        <v>Lower Juba</v>
      </c>
      <c r="AY66" s="55" t="str">
        <f>IF(TRIM(N66)="","N/A",VLOOKUP(TRIM(N66),Table4[#All],2,0))</f>
        <v>Afmadow</v>
      </c>
      <c r="AZ66" s="55" t="str">
        <f t="shared" si="51"/>
        <v>N/A</v>
      </c>
      <c r="BA66" s="32">
        <f t="shared" si="52"/>
        <v>43830</v>
      </c>
      <c r="BB66" s="32">
        <f t="shared" si="53"/>
        <v>43830</v>
      </c>
      <c r="BC66" s="31">
        <f t="shared" si="54"/>
        <v>2019</v>
      </c>
      <c r="BD66" s="33">
        <f t="shared" si="55"/>
        <v>43830</v>
      </c>
      <c r="BE66" s="30">
        <f t="shared" si="56"/>
        <v>7014</v>
      </c>
      <c r="BF66" s="30">
        <f t="shared" si="57"/>
        <v>1169</v>
      </c>
      <c r="BG66" s="30">
        <f t="shared" si="58"/>
        <v>1460</v>
      </c>
      <c r="BH66" s="30">
        <f t="shared" si="59"/>
        <v>1415</v>
      </c>
      <c r="BI66" s="30">
        <f t="shared" si="60"/>
        <v>2091</v>
      </c>
      <c r="BJ66" s="30">
        <f t="shared" si="61"/>
        <v>2091</v>
      </c>
      <c r="BK66" s="30">
        <v>2300000</v>
      </c>
      <c r="BL66" s="30">
        <v>1600000</v>
      </c>
      <c r="BM66" s="30" t="str">
        <f t="shared" si="24"/>
        <v>Unk</v>
      </c>
      <c r="BN66" s="30" t="str">
        <f t="shared" si="25"/>
        <v>Unk</v>
      </c>
      <c r="BO66" s="30">
        <v>2019</v>
      </c>
      <c r="BP66" s="30">
        <v>236</v>
      </c>
      <c r="BQ66" s="30" t="str">
        <f>VLOOKUP(AQ66,Table3[#All],2,FALSE)</f>
        <v>NFI</v>
      </c>
    </row>
    <row r="67" spans="1:69" ht="28.5" customHeight="1" x14ac:dyDescent="0.25">
      <c r="A67" s="58" t="s">
        <v>171</v>
      </c>
      <c r="B67" s="58" t="s">
        <v>344</v>
      </c>
      <c r="C67" s="58" t="s">
        <v>344</v>
      </c>
      <c r="D67" s="58" t="s">
        <v>202</v>
      </c>
      <c r="E67" s="58" t="s">
        <v>352</v>
      </c>
      <c r="F67" s="58" t="s">
        <v>222</v>
      </c>
      <c r="G67" s="58" t="s">
        <v>213</v>
      </c>
      <c r="H67" s="58"/>
      <c r="I67" s="58"/>
      <c r="J67" s="58"/>
      <c r="K67" s="58"/>
      <c r="L67" s="58"/>
      <c r="M67" s="58" t="s">
        <v>83</v>
      </c>
      <c r="N67" s="58" t="s">
        <v>84</v>
      </c>
      <c r="O67" s="58" t="s">
        <v>1</v>
      </c>
      <c r="P67" s="58"/>
      <c r="Q67" s="58" t="s">
        <v>179</v>
      </c>
      <c r="R67" s="58" t="s">
        <v>167</v>
      </c>
      <c r="S67" s="58" t="s">
        <v>259</v>
      </c>
      <c r="T67" s="32">
        <v>43454</v>
      </c>
      <c r="U67" s="21">
        <v>43635</v>
      </c>
      <c r="V67" s="58">
        <v>3.1171799999999998</v>
      </c>
      <c r="W67" s="58">
        <v>43.646900000000002</v>
      </c>
      <c r="X67" s="58" t="s">
        <v>190</v>
      </c>
      <c r="Y67" s="58">
        <v>5880</v>
      </c>
      <c r="Z67" s="58">
        <v>5880</v>
      </c>
      <c r="AA67" s="58">
        <v>980</v>
      </c>
      <c r="AB67" s="58">
        <v>2352</v>
      </c>
      <c r="AC67" s="58">
        <v>1764</v>
      </c>
      <c r="AD67" s="58">
        <v>882</v>
      </c>
      <c r="AE67" s="58">
        <v>882</v>
      </c>
      <c r="AF67" s="58" t="s">
        <v>199</v>
      </c>
      <c r="AN67" s="58"/>
      <c r="AO67" s="26" t="str">
        <f t="shared" si="44"/>
        <v>AVORD</v>
      </c>
      <c r="AP67" s="26" t="str">
        <f t="shared" si="45"/>
        <v>AVORD</v>
      </c>
      <c r="AQ67" s="26" t="str">
        <f t="shared" si="46"/>
        <v>NFI KITS</v>
      </c>
      <c r="AR67" s="26" t="str">
        <f t="shared" si="47"/>
        <v>SHF</v>
      </c>
      <c r="AS67" s="71" t="str">
        <f>_xlfn.IFNA(VLOOKUP(TRIM(AF67),Lookups!$R$1:$S$12,2,0),"N/A")</f>
        <v>Conflict/Insecurity</v>
      </c>
      <c r="AT67" s="29" t="str">
        <f t="shared" si="48"/>
        <v>Completed</v>
      </c>
      <c r="AU67" s="72" t="str">
        <f>IF(TRIM(X67)="", "N/A",VLOOKUP(TRIM(X67),Lookups!$V$1:$W$8,2,0))</f>
        <v>PIDP</v>
      </c>
      <c r="AV67" s="26" t="str">
        <f t="shared" si="49"/>
        <v>Urban</v>
      </c>
      <c r="AW67" s="26" t="str">
        <f t="shared" si="50"/>
        <v>In-Kind</v>
      </c>
      <c r="AX67" s="55" t="str">
        <f>IF(TRIM(M67)="","N/A",VLOOKUP(TRIM(M67),Table2[#All],2,0))</f>
        <v>Bay</v>
      </c>
      <c r="AY67" s="55" t="str">
        <f>IF(TRIM(N67)="","N/A",VLOOKUP(TRIM(N67),Table4[#All],2,0))</f>
        <v>Baidoa</v>
      </c>
      <c r="AZ67" s="55" t="str">
        <f t="shared" si="51"/>
        <v>N/A</v>
      </c>
      <c r="BA67" s="32">
        <f t="shared" si="52"/>
        <v>43465</v>
      </c>
      <c r="BB67" s="32">
        <f t="shared" si="53"/>
        <v>43646</v>
      </c>
      <c r="BC67" s="31">
        <f t="shared" si="54"/>
        <v>2019</v>
      </c>
      <c r="BD67" s="33">
        <f t="shared" si="55"/>
        <v>43830</v>
      </c>
      <c r="BE67" s="30">
        <f t="shared" si="56"/>
        <v>5880</v>
      </c>
      <c r="BF67" s="30">
        <f t="shared" si="57"/>
        <v>980</v>
      </c>
      <c r="BG67" s="30">
        <f t="shared" si="58"/>
        <v>1764</v>
      </c>
      <c r="BH67" s="30">
        <f t="shared" si="59"/>
        <v>2352</v>
      </c>
      <c r="BI67" s="30">
        <f t="shared" si="60"/>
        <v>882</v>
      </c>
      <c r="BJ67" s="30">
        <f t="shared" si="61"/>
        <v>882</v>
      </c>
      <c r="BK67" s="30">
        <v>2300000</v>
      </c>
      <c r="BL67" s="30">
        <v>1600000</v>
      </c>
      <c r="BM67" s="30" t="str">
        <f t="shared" si="24"/>
        <v>Unk</v>
      </c>
      <c r="BN67" s="30" t="str">
        <f t="shared" si="25"/>
        <v>Unk</v>
      </c>
      <c r="BO67" s="30">
        <v>2019</v>
      </c>
      <c r="BP67" s="30">
        <v>237</v>
      </c>
      <c r="BQ67" s="30" t="str">
        <f>VLOOKUP(AQ67,Table3[#All],2,FALSE)</f>
        <v>NFI</v>
      </c>
    </row>
    <row r="68" spans="1:69" ht="28.5" customHeight="1" x14ac:dyDescent="0.25">
      <c r="A68" s="58" t="s">
        <v>171</v>
      </c>
      <c r="B68" s="58" t="s">
        <v>344</v>
      </c>
      <c r="C68" s="58" t="s">
        <v>344</v>
      </c>
      <c r="D68" s="58" t="s">
        <v>202</v>
      </c>
      <c r="E68" s="58" t="s">
        <v>425</v>
      </c>
      <c r="F68" s="58" t="s">
        <v>222</v>
      </c>
      <c r="G68" s="58" t="s">
        <v>213</v>
      </c>
      <c r="H68" s="58"/>
      <c r="I68" s="58"/>
      <c r="J68" s="58"/>
      <c r="K68" s="58"/>
      <c r="L68" s="58"/>
      <c r="M68" s="58" t="s">
        <v>144</v>
      </c>
      <c r="N68" s="58" t="s">
        <v>111</v>
      </c>
      <c r="O68" s="58" t="s">
        <v>42</v>
      </c>
      <c r="P68" s="58"/>
      <c r="Q68" s="58" t="s">
        <v>179</v>
      </c>
      <c r="R68" s="58" t="s">
        <v>215</v>
      </c>
      <c r="S68" s="58" t="s">
        <v>259</v>
      </c>
      <c r="T68" s="32">
        <v>43590</v>
      </c>
      <c r="U68" s="21">
        <v>43684</v>
      </c>
      <c r="V68" s="58">
        <v>4.8282100000000003</v>
      </c>
      <c r="W68" s="58">
        <v>43.659931</v>
      </c>
      <c r="X68" s="58" t="s">
        <v>190</v>
      </c>
      <c r="Y68" s="58">
        <v>6720</v>
      </c>
      <c r="Z68" s="58">
        <v>6720</v>
      </c>
      <c r="AA68" s="58">
        <v>1120</v>
      </c>
      <c r="AB68" s="58">
        <v>2688</v>
      </c>
      <c r="AC68" s="58">
        <v>2016</v>
      </c>
      <c r="AD68" s="58">
        <v>1008</v>
      </c>
      <c r="AE68" s="58">
        <v>1008</v>
      </c>
      <c r="AF68" s="58" t="s">
        <v>199</v>
      </c>
      <c r="AN68" s="58"/>
      <c r="AO68" s="26" t="str">
        <f t="shared" si="44"/>
        <v>AVORD</v>
      </c>
      <c r="AP68" s="26" t="str">
        <f t="shared" si="45"/>
        <v>AVORD</v>
      </c>
      <c r="AQ68" s="26" t="str">
        <f t="shared" si="46"/>
        <v>NFI KITS</v>
      </c>
      <c r="AR68" s="26" t="str">
        <f t="shared" si="47"/>
        <v>SHF</v>
      </c>
      <c r="AS68" s="71" t="str">
        <f>_xlfn.IFNA(VLOOKUP(TRIM(AF68),Lookups!$R$1:$S$12,2,0),"N/A")</f>
        <v>Conflict/Insecurity</v>
      </c>
      <c r="AT68" s="29" t="str">
        <f t="shared" si="48"/>
        <v>Completed</v>
      </c>
      <c r="AU68" s="72" t="str">
        <f>IF(TRIM(X68)="", "N/A",VLOOKUP(TRIM(X68),Lookups!$V$1:$W$8,2,0))</f>
        <v>PIDP</v>
      </c>
      <c r="AV68" s="26" t="str">
        <f t="shared" si="49"/>
        <v>Urban</v>
      </c>
      <c r="AW68" s="26" t="str">
        <f t="shared" si="50"/>
        <v>In-Kind</v>
      </c>
      <c r="AX68" s="55" t="str">
        <f>IF(TRIM(M68)="","N/A",VLOOKUP(TRIM(M68),Table2[#All],2,0))</f>
        <v>Bakool</v>
      </c>
      <c r="AY68" s="55" t="str">
        <f>IF(TRIM(N68)="","N/A",VLOOKUP(TRIM(N68),Table4[#All],2,0))</f>
        <v>Ceel Barde</v>
      </c>
      <c r="AZ68" s="55" t="str">
        <f t="shared" si="51"/>
        <v>N/A</v>
      </c>
      <c r="BA68" s="32">
        <f t="shared" si="52"/>
        <v>43616</v>
      </c>
      <c r="BB68" s="32">
        <f t="shared" si="53"/>
        <v>43708</v>
      </c>
      <c r="BC68" s="31">
        <f t="shared" si="54"/>
        <v>2019</v>
      </c>
      <c r="BD68" s="33">
        <f t="shared" si="55"/>
        <v>43830</v>
      </c>
      <c r="BE68" s="30">
        <f t="shared" si="56"/>
        <v>6720</v>
      </c>
      <c r="BF68" s="30">
        <f t="shared" si="57"/>
        <v>1120</v>
      </c>
      <c r="BG68" s="30">
        <f t="shared" si="58"/>
        <v>2016</v>
      </c>
      <c r="BH68" s="30">
        <f t="shared" si="59"/>
        <v>2688</v>
      </c>
      <c r="BI68" s="30">
        <f t="shared" si="60"/>
        <v>1008</v>
      </c>
      <c r="BJ68" s="30">
        <f t="shared" si="61"/>
        <v>1008</v>
      </c>
      <c r="BK68" s="30">
        <v>2300000</v>
      </c>
      <c r="BL68" s="30">
        <v>1600000</v>
      </c>
      <c r="BM68" s="30" t="str">
        <f t="shared" si="24"/>
        <v>Unk</v>
      </c>
      <c r="BN68" s="30" t="str">
        <f t="shared" si="25"/>
        <v>Unk</v>
      </c>
      <c r="BO68" s="30">
        <v>2019</v>
      </c>
      <c r="BP68" s="30">
        <v>239</v>
      </c>
      <c r="BQ68" s="30" t="str">
        <f>VLOOKUP(AQ68,Table3[#All],2,FALSE)</f>
        <v>NFI</v>
      </c>
    </row>
    <row r="69" spans="1:69" ht="28.5" customHeight="1" x14ac:dyDescent="0.25">
      <c r="A69" s="58" t="s">
        <v>171</v>
      </c>
      <c r="B69" s="58" t="s">
        <v>344</v>
      </c>
      <c r="C69" s="58" t="s">
        <v>344</v>
      </c>
      <c r="D69" s="58" t="s">
        <v>202</v>
      </c>
      <c r="E69" s="58" t="s">
        <v>547</v>
      </c>
      <c r="F69" s="58" t="s">
        <v>222</v>
      </c>
      <c r="G69" s="58" t="s">
        <v>213</v>
      </c>
      <c r="H69" s="58"/>
      <c r="I69" s="58"/>
      <c r="J69" s="58"/>
      <c r="K69" s="58"/>
      <c r="L69" s="58"/>
      <c r="M69" s="58" t="s">
        <v>144</v>
      </c>
      <c r="N69" s="58" t="s">
        <v>111</v>
      </c>
      <c r="O69" s="58" t="s">
        <v>43</v>
      </c>
      <c r="P69" s="58"/>
      <c r="Q69" s="58" t="s">
        <v>179</v>
      </c>
      <c r="R69" s="58" t="s">
        <v>215</v>
      </c>
      <c r="S69" s="58" t="s">
        <v>259</v>
      </c>
      <c r="T69" s="32">
        <v>43590</v>
      </c>
      <c r="U69" s="21">
        <v>43684</v>
      </c>
      <c r="V69" s="58">
        <v>4.9439000000000002</v>
      </c>
      <c r="W69" s="58">
        <v>44.301279999999998</v>
      </c>
      <c r="X69" s="58" t="s">
        <v>190</v>
      </c>
      <c r="Y69" s="58">
        <v>6000</v>
      </c>
      <c r="Z69" s="58">
        <v>6000</v>
      </c>
      <c r="AA69" s="58">
        <v>1000</v>
      </c>
      <c r="AB69" s="58">
        <v>1210</v>
      </c>
      <c r="AC69" s="58">
        <v>1249</v>
      </c>
      <c r="AD69" s="58">
        <v>1752</v>
      </c>
      <c r="AE69" s="58">
        <v>1789</v>
      </c>
      <c r="AF69" s="58" t="s">
        <v>199</v>
      </c>
      <c r="AN69" s="58"/>
      <c r="AO69" s="26" t="str">
        <f t="shared" si="44"/>
        <v>AVORD</v>
      </c>
      <c r="AP69" s="26" t="str">
        <f t="shared" si="45"/>
        <v>AVORD</v>
      </c>
      <c r="AQ69" s="26" t="str">
        <f t="shared" si="46"/>
        <v>NFI KITS</v>
      </c>
      <c r="AR69" s="26" t="str">
        <f t="shared" si="47"/>
        <v>SHF</v>
      </c>
      <c r="AS69" s="71" t="str">
        <f>_xlfn.IFNA(VLOOKUP(TRIM(AF69),Lookups!$R$1:$S$12,2,0),"N/A")</f>
        <v>Conflict/Insecurity</v>
      </c>
      <c r="AT69" s="29" t="str">
        <f t="shared" si="48"/>
        <v>Completed</v>
      </c>
      <c r="AU69" s="72" t="str">
        <f>IF(TRIM(X69)="", "N/A",VLOOKUP(TRIM(X69),Lookups!$V$1:$W$8,2,0))</f>
        <v>PIDP</v>
      </c>
      <c r="AV69" s="26" t="str">
        <f t="shared" si="49"/>
        <v>Urban</v>
      </c>
      <c r="AW69" s="26" t="str">
        <f t="shared" si="50"/>
        <v>In-Kind</v>
      </c>
      <c r="AX69" s="55" t="str">
        <f>IF(TRIM(M69)="","N/A",VLOOKUP(TRIM(M69),Table2[#All],2,0))</f>
        <v>Bakool</v>
      </c>
      <c r="AY69" s="55" t="str">
        <f>IF(TRIM(N69)="","N/A",VLOOKUP(TRIM(N69),Table4[#All],2,0))</f>
        <v>Ceel Barde</v>
      </c>
      <c r="AZ69" s="55" t="str">
        <f t="shared" si="51"/>
        <v>N/A</v>
      </c>
      <c r="BA69" s="32">
        <f t="shared" si="52"/>
        <v>43616</v>
      </c>
      <c r="BB69" s="32">
        <f t="shared" si="53"/>
        <v>43708</v>
      </c>
      <c r="BC69" s="31">
        <f t="shared" si="54"/>
        <v>2019</v>
      </c>
      <c r="BD69" s="33">
        <f t="shared" si="55"/>
        <v>43830</v>
      </c>
      <c r="BE69" s="30">
        <f t="shared" si="56"/>
        <v>6000</v>
      </c>
      <c r="BF69" s="30">
        <f t="shared" si="57"/>
        <v>1000</v>
      </c>
      <c r="BG69" s="30">
        <f t="shared" si="58"/>
        <v>1249</v>
      </c>
      <c r="BH69" s="30">
        <f t="shared" si="59"/>
        <v>1210</v>
      </c>
      <c r="BI69" s="30">
        <f t="shared" si="60"/>
        <v>1789</v>
      </c>
      <c r="BJ69" s="30">
        <f t="shared" si="61"/>
        <v>1789</v>
      </c>
      <c r="BK69" s="30">
        <v>2300000</v>
      </c>
      <c r="BL69" s="30">
        <v>1600000</v>
      </c>
      <c r="BM69" s="30" t="str">
        <f t="shared" ref="BM69:BM132" si="62">IF(ISBLANK(AH69),"Unk",AH69)</f>
        <v>Unk</v>
      </c>
      <c r="BN69" s="30" t="str">
        <f t="shared" ref="BN69:BN132" si="63">IF(ISBLANK(AI69),"Unk",AI69)</f>
        <v>Unk</v>
      </c>
      <c r="BO69" s="30">
        <v>2019</v>
      </c>
      <c r="BP69" s="30">
        <v>240</v>
      </c>
      <c r="BQ69" s="30" t="str">
        <f>VLOOKUP(AQ69,Table3[#All],2,FALSE)</f>
        <v>NFI</v>
      </c>
    </row>
    <row r="70" spans="1:69" ht="28.5" customHeight="1" x14ac:dyDescent="0.25">
      <c r="A70" s="58" t="s">
        <v>171</v>
      </c>
      <c r="B70" s="58" t="s">
        <v>344</v>
      </c>
      <c r="C70" s="58" t="s">
        <v>344</v>
      </c>
      <c r="D70" s="58" t="s">
        <v>202</v>
      </c>
      <c r="E70" s="58" t="s">
        <v>547</v>
      </c>
      <c r="F70" s="58" t="s">
        <v>222</v>
      </c>
      <c r="G70" s="58" t="s">
        <v>213</v>
      </c>
      <c r="H70" s="58"/>
      <c r="I70" s="58"/>
      <c r="J70" s="58"/>
      <c r="K70" s="58"/>
      <c r="L70" s="58"/>
      <c r="M70" s="58" t="s">
        <v>144</v>
      </c>
      <c r="N70" s="58" t="s">
        <v>111</v>
      </c>
      <c r="O70" s="58" t="s">
        <v>43</v>
      </c>
      <c r="P70" s="58"/>
      <c r="Q70" s="58" t="s">
        <v>179</v>
      </c>
      <c r="R70" s="58" t="s">
        <v>215</v>
      </c>
      <c r="S70" s="58" t="s">
        <v>259</v>
      </c>
      <c r="T70" s="32">
        <v>43590</v>
      </c>
      <c r="U70" s="21">
        <v>43715</v>
      </c>
      <c r="V70" s="58">
        <v>4.9439000000000002</v>
      </c>
      <c r="W70" s="58">
        <v>44.301279999999998</v>
      </c>
      <c r="X70" s="58" t="s">
        <v>190</v>
      </c>
      <c r="Y70" s="58">
        <v>600</v>
      </c>
      <c r="Z70" s="58">
        <v>600</v>
      </c>
      <c r="AA70" s="58">
        <v>100</v>
      </c>
      <c r="AB70" s="58">
        <v>121</v>
      </c>
      <c r="AC70" s="58">
        <v>125</v>
      </c>
      <c r="AD70" s="58">
        <v>175</v>
      </c>
      <c r="AE70" s="58">
        <v>179</v>
      </c>
      <c r="AF70" s="58" t="s">
        <v>199</v>
      </c>
      <c r="AN70" s="58"/>
      <c r="AO70" s="26" t="str">
        <f t="shared" si="44"/>
        <v>AVORD</v>
      </c>
      <c r="AP70" s="26" t="str">
        <f t="shared" si="45"/>
        <v>AVORD</v>
      </c>
      <c r="AQ70" s="26" t="str">
        <f t="shared" si="46"/>
        <v>NFI KITS</v>
      </c>
      <c r="AR70" s="26" t="str">
        <f t="shared" si="47"/>
        <v>SHF</v>
      </c>
      <c r="AS70" s="71" t="str">
        <f>_xlfn.IFNA(VLOOKUP(TRIM(AF70),Lookups!$R$1:$S$12,2,0),"N/A")</f>
        <v>Conflict/Insecurity</v>
      </c>
      <c r="AT70" s="29" t="str">
        <f t="shared" si="48"/>
        <v>Completed</v>
      </c>
      <c r="AU70" s="72" t="str">
        <f>IF(TRIM(X70)="", "N/A",VLOOKUP(TRIM(X70),Lookups!$V$1:$W$8,2,0))</f>
        <v>PIDP</v>
      </c>
      <c r="AV70" s="26" t="str">
        <f t="shared" si="49"/>
        <v>Urban</v>
      </c>
      <c r="AW70" s="26" t="str">
        <f t="shared" si="50"/>
        <v>In-Kind</v>
      </c>
      <c r="AX70" s="55" t="str">
        <f>IF(TRIM(M70)="","N/A",VLOOKUP(TRIM(M70),Table2[#All],2,0))</f>
        <v>Bakool</v>
      </c>
      <c r="AY70" s="55" t="str">
        <f>IF(TRIM(N70)="","N/A",VLOOKUP(TRIM(N70),Table4[#All],2,0))</f>
        <v>Ceel Barde</v>
      </c>
      <c r="AZ70" s="55" t="str">
        <f t="shared" si="51"/>
        <v>N/A</v>
      </c>
      <c r="BA70" s="32">
        <f t="shared" si="52"/>
        <v>43616</v>
      </c>
      <c r="BB70" s="32">
        <f t="shared" si="53"/>
        <v>43738</v>
      </c>
      <c r="BC70" s="31">
        <f t="shared" si="54"/>
        <v>2019</v>
      </c>
      <c r="BD70" s="33">
        <f t="shared" si="55"/>
        <v>43830</v>
      </c>
      <c r="BE70" s="30">
        <f t="shared" si="56"/>
        <v>600</v>
      </c>
      <c r="BF70" s="30">
        <f t="shared" si="57"/>
        <v>100</v>
      </c>
      <c r="BG70" s="30">
        <f t="shared" si="58"/>
        <v>125</v>
      </c>
      <c r="BH70" s="30">
        <f t="shared" si="59"/>
        <v>121</v>
      </c>
      <c r="BI70" s="30">
        <f t="shared" si="60"/>
        <v>179</v>
      </c>
      <c r="BJ70" s="30">
        <f t="shared" si="61"/>
        <v>179</v>
      </c>
      <c r="BK70" s="30">
        <v>2300000</v>
      </c>
      <c r="BL70" s="30">
        <v>1600000</v>
      </c>
      <c r="BM70" s="30" t="str">
        <f t="shared" si="62"/>
        <v>Unk</v>
      </c>
      <c r="BN70" s="30" t="str">
        <f t="shared" si="63"/>
        <v>Unk</v>
      </c>
      <c r="BO70" s="30">
        <v>2019</v>
      </c>
      <c r="BP70" s="30">
        <v>241</v>
      </c>
      <c r="BQ70" s="30" t="str">
        <f>VLOOKUP(AQ70,Table3[#All],2,FALSE)</f>
        <v>NFI</v>
      </c>
    </row>
    <row r="71" spans="1:69" ht="28.5" customHeight="1" x14ac:dyDescent="0.25">
      <c r="A71" s="58" t="s">
        <v>171</v>
      </c>
      <c r="B71" s="58" t="s">
        <v>344</v>
      </c>
      <c r="C71" s="58" t="s">
        <v>344</v>
      </c>
      <c r="D71" s="58" t="s">
        <v>186</v>
      </c>
      <c r="E71" s="58" t="s">
        <v>353</v>
      </c>
      <c r="F71" s="58" t="s">
        <v>222</v>
      </c>
      <c r="G71" s="58" t="s">
        <v>213</v>
      </c>
      <c r="H71" s="58"/>
      <c r="I71" s="58"/>
      <c r="J71" s="58"/>
      <c r="K71" s="58"/>
      <c r="L71" s="58"/>
      <c r="M71" s="58" t="s">
        <v>144</v>
      </c>
      <c r="N71" s="58" t="s">
        <v>87</v>
      </c>
      <c r="O71" s="58" t="s">
        <v>22</v>
      </c>
      <c r="P71" s="58"/>
      <c r="Q71" s="58" t="s">
        <v>179</v>
      </c>
      <c r="R71" s="58" t="s">
        <v>215</v>
      </c>
      <c r="S71" s="58" t="s">
        <v>259</v>
      </c>
      <c r="T71" s="32">
        <v>43590</v>
      </c>
      <c r="U71" s="21">
        <v>43715</v>
      </c>
      <c r="V71" s="58">
        <v>4.12303</v>
      </c>
      <c r="W71" s="58">
        <v>43.890121000000001</v>
      </c>
      <c r="X71" s="58" t="s">
        <v>189</v>
      </c>
      <c r="Y71" s="58">
        <v>600</v>
      </c>
      <c r="Z71" s="58">
        <v>600</v>
      </c>
      <c r="AA71" s="58">
        <v>100</v>
      </c>
      <c r="AB71" s="58">
        <v>240</v>
      </c>
      <c r="AC71" s="58">
        <v>180</v>
      </c>
      <c r="AD71" s="58">
        <v>90</v>
      </c>
      <c r="AE71" s="58">
        <v>90</v>
      </c>
      <c r="AF71" s="58" t="s">
        <v>199</v>
      </c>
      <c r="AN71" s="58"/>
      <c r="AO71" s="26" t="str">
        <f t="shared" si="44"/>
        <v>AVORD</v>
      </c>
      <c r="AP71" s="26" t="str">
        <f t="shared" si="45"/>
        <v>AVORD</v>
      </c>
      <c r="AQ71" s="26" t="str">
        <f t="shared" si="46"/>
        <v>EMERGENCY SHELTER</v>
      </c>
      <c r="AR71" s="26" t="str">
        <f t="shared" si="47"/>
        <v>SHF</v>
      </c>
      <c r="AS71" s="71" t="str">
        <f>_xlfn.IFNA(VLOOKUP(TRIM(AF71),Lookups!$R$1:$S$12,2,0),"N/A")</f>
        <v>Conflict/Insecurity</v>
      </c>
      <c r="AT71" s="29" t="str">
        <f t="shared" si="48"/>
        <v>Completed</v>
      </c>
      <c r="AU71" s="72" t="str">
        <f>IF(TRIM(X71)="", "N/A",VLOOKUP(TRIM(X71),Lookups!$V$1:$W$8,2,0))</f>
        <v>NIDP</v>
      </c>
      <c r="AV71" s="26" t="str">
        <f t="shared" si="49"/>
        <v>Urban</v>
      </c>
      <c r="AW71" s="26" t="str">
        <f t="shared" si="50"/>
        <v>In-Kind</v>
      </c>
      <c r="AX71" s="55" t="str">
        <f>IF(TRIM(M71)="","N/A",VLOOKUP(TRIM(M71),Table2[#All],2,0))</f>
        <v>Bakool</v>
      </c>
      <c r="AY71" s="55" t="str">
        <f>IF(TRIM(N71)="","N/A",VLOOKUP(TRIM(N71),Table4[#All],2,0))</f>
        <v>Xudur</v>
      </c>
      <c r="AZ71" s="55" t="str">
        <f t="shared" si="51"/>
        <v>N/A</v>
      </c>
      <c r="BA71" s="32">
        <f t="shared" si="52"/>
        <v>43616</v>
      </c>
      <c r="BB71" s="32">
        <f t="shared" si="53"/>
        <v>43738</v>
      </c>
      <c r="BC71" s="31">
        <f t="shared" si="54"/>
        <v>2019</v>
      </c>
      <c r="BD71" s="33">
        <f t="shared" si="55"/>
        <v>43830</v>
      </c>
      <c r="BE71" s="30">
        <f t="shared" si="56"/>
        <v>600</v>
      </c>
      <c r="BF71" s="30">
        <f t="shared" si="57"/>
        <v>100</v>
      </c>
      <c r="BG71" s="30">
        <f t="shared" si="58"/>
        <v>180</v>
      </c>
      <c r="BH71" s="30">
        <f t="shared" si="59"/>
        <v>240</v>
      </c>
      <c r="BI71" s="30">
        <f t="shared" si="60"/>
        <v>90</v>
      </c>
      <c r="BJ71" s="30">
        <f t="shared" si="61"/>
        <v>90</v>
      </c>
      <c r="BK71" s="30">
        <v>2300000</v>
      </c>
      <c r="BL71" s="30">
        <v>1600000</v>
      </c>
      <c r="BM71" s="30" t="str">
        <f t="shared" si="62"/>
        <v>Unk</v>
      </c>
      <c r="BN71" s="30" t="str">
        <f t="shared" si="63"/>
        <v>Unk</v>
      </c>
      <c r="BO71" s="30">
        <v>2019</v>
      </c>
      <c r="BP71" s="30">
        <v>242</v>
      </c>
      <c r="BQ71" s="30" t="str">
        <f>VLOOKUP(AQ71,Table3[#All],2,FALSE)</f>
        <v>SHELTER</v>
      </c>
    </row>
    <row r="72" spans="1:69" ht="28.5" customHeight="1" x14ac:dyDescent="0.25">
      <c r="A72" s="58" t="s">
        <v>171</v>
      </c>
      <c r="B72" s="58" t="s">
        <v>344</v>
      </c>
      <c r="C72" s="58" t="s">
        <v>344</v>
      </c>
      <c r="D72" s="58" t="s">
        <v>186</v>
      </c>
      <c r="E72" s="58" t="s">
        <v>354</v>
      </c>
      <c r="F72" s="58" t="s">
        <v>222</v>
      </c>
      <c r="G72" s="58" t="s">
        <v>213</v>
      </c>
      <c r="H72" s="58"/>
      <c r="I72" s="58"/>
      <c r="J72" s="58"/>
      <c r="K72" s="58"/>
      <c r="L72" s="58"/>
      <c r="M72" s="58" t="s">
        <v>144</v>
      </c>
      <c r="N72" s="58" t="s">
        <v>111</v>
      </c>
      <c r="O72" s="58" t="s">
        <v>42</v>
      </c>
      <c r="P72" s="58"/>
      <c r="Q72" s="58" t="s">
        <v>179</v>
      </c>
      <c r="R72" s="58" t="s">
        <v>215</v>
      </c>
      <c r="S72" s="58" t="s">
        <v>259</v>
      </c>
      <c r="T72" s="32">
        <v>43590</v>
      </c>
      <c r="U72" s="21">
        <v>43684</v>
      </c>
      <c r="V72" s="58">
        <v>4.8282100000000003</v>
      </c>
      <c r="W72" s="58">
        <v>43.659931</v>
      </c>
      <c r="X72" s="58" t="s">
        <v>189</v>
      </c>
      <c r="Y72" s="58">
        <v>600</v>
      </c>
      <c r="Z72" s="58">
        <v>600</v>
      </c>
      <c r="AA72" s="58">
        <v>100</v>
      </c>
      <c r="AB72" s="58">
        <v>240</v>
      </c>
      <c r="AC72" s="58">
        <v>180</v>
      </c>
      <c r="AD72" s="58">
        <v>90</v>
      </c>
      <c r="AE72" s="58">
        <v>90</v>
      </c>
      <c r="AF72" s="58" t="s">
        <v>199</v>
      </c>
      <c r="AN72" s="58"/>
      <c r="AO72" s="26" t="str">
        <f t="shared" si="44"/>
        <v>AVORD</v>
      </c>
      <c r="AP72" s="26" t="str">
        <f t="shared" si="45"/>
        <v>AVORD</v>
      </c>
      <c r="AQ72" s="26" t="str">
        <f t="shared" si="46"/>
        <v>EMERGENCY SHELTER</v>
      </c>
      <c r="AR72" s="26" t="str">
        <f t="shared" si="47"/>
        <v>SHF</v>
      </c>
      <c r="AS72" s="71" t="str">
        <f>_xlfn.IFNA(VLOOKUP(TRIM(AF72),Lookups!$R$1:$S$12,2,0),"N/A")</f>
        <v>Conflict/Insecurity</v>
      </c>
      <c r="AT72" s="29" t="str">
        <f t="shared" si="48"/>
        <v>Completed</v>
      </c>
      <c r="AU72" s="72" t="str">
        <f>IF(TRIM(X72)="", "N/A",VLOOKUP(TRIM(X72),Lookups!$V$1:$W$8,2,0))</f>
        <v>NIDP</v>
      </c>
      <c r="AV72" s="26" t="str">
        <f t="shared" si="49"/>
        <v>Urban</v>
      </c>
      <c r="AW72" s="26" t="str">
        <f t="shared" si="50"/>
        <v>In-Kind</v>
      </c>
      <c r="AX72" s="55" t="str">
        <f>IF(TRIM(M72)="","N/A",VLOOKUP(TRIM(M72),Table2[#All],2,0))</f>
        <v>Bakool</v>
      </c>
      <c r="AY72" s="55" t="str">
        <f>IF(TRIM(N72)="","N/A",VLOOKUP(TRIM(N72),Table4[#All],2,0))</f>
        <v>Ceel Barde</v>
      </c>
      <c r="AZ72" s="55" t="str">
        <f t="shared" si="51"/>
        <v>N/A</v>
      </c>
      <c r="BA72" s="32">
        <f t="shared" si="52"/>
        <v>43616</v>
      </c>
      <c r="BB72" s="32">
        <f t="shared" si="53"/>
        <v>43708</v>
      </c>
      <c r="BC72" s="31">
        <f t="shared" si="54"/>
        <v>2019</v>
      </c>
      <c r="BD72" s="33">
        <f t="shared" si="55"/>
        <v>43830</v>
      </c>
      <c r="BE72" s="30">
        <f t="shared" si="56"/>
        <v>600</v>
      </c>
      <c r="BF72" s="30">
        <f t="shared" si="57"/>
        <v>100</v>
      </c>
      <c r="BG72" s="30">
        <f t="shared" si="58"/>
        <v>180</v>
      </c>
      <c r="BH72" s="30">
        <f t="shared" si="59"/>
        <v>240</v>
      </c>
      <c r="BI72" s="30">
        <f t="shared" si="60"/>
        <v>90</v>
      </c>
      <c r="BJ72" s="30">
        <f t="shared" si="61"/>
        <v>90</v>
      </c>
      <c r="BK72" s="30">
        <v>2300000</v>
      </c>
      <c r="BL72" s="30">
        <v>1600000</v>
      </c>
      <c r="BM72" s="30" t="str">
        <f t="shared" si="62"/>
        <v>Unk</v>
      </c>
      <c r="BN72" s="30" t="str">
        <f t="shared" si="63"/>
        <v>Unk</v>
      </c>
      <c r="BO72" s="30">
        <v>2019</v>
      </c>
      <c r="BP72" s="30">
        <v>243</v>
      </c>
      <c r="BQ72" s="30" t="str">
        <f>VLOOKUP(AQ72,Table3[#All],2,FALSE)</f>
        <v>SHELTER</v>
      </c>
    </row>
    <row r="73" spans="1:69" ht="28.5" customHeight="1" x14ac:dyDescent="0.25">
      <c r="A73" s="58" t="s">
        <v>171</v>
      </c>
      <c r="B73" s="58" t="s">
        <v>344</v>
      </c>
      <c r="C73" s="58" t="s">
        <v>344</v>
      </c>
      <c r="D73" s="58" t="s">
        <v>202</v>
      </c>
      <c r="E73" s="58" t="s">
        <v>697</v>
      </c>
      <c r="F73" s="58" t="s">
        <v>207</v>
      </c>
      <c r="G73" s="58" t="s">
        <v>213</v>
      </c>
      <c r="H73" s="58"/>
      <c r="I73" s="58"/>
      <c r="J73" s="58"/>
      <c r="K73" s="58"/>
      <c r="L73" s="58"/>
      <c r="M73" s="58" t="s">
        <v>89</v>
      </c>
      <c r="N73" s="58" t="s">
        <v>67</v>
      </c>
      <c r="O73" s="58" t="s">
        <v>62</v>
      </c>
      <c r="P73" s="58"/>
      <c r="Q73" s="58" t="s">
        <v>179</v>
      </c>
      <c r="R73" s="58" t="s">
        <v>167</v>
      </c>
      <c r="S73" s="58" t="s">
        <v>211</v>
      </c>
      <c r="T73" s="32">
        <v>43770</v>
      </c>
      <c r="U73" s="21">
        <v>43830</v>
      </c>
      <c r="V73" s="58">
        <v>4.7359840000000002</v>
      </c>
      <c r="W73" s="58">
        <v>45.204267999999999</v>
      </c>
      <c r="X73" s="58" t="s">
        <v>189</v>
      </c>
      <c r="Y73" s="58">
        <v>21000</v>
      </c>
      <c r="Z73" s="58">
        <v>21000</v>
      </c>
      <c r="AA73" s="58">
        <v>3500</v>
      </c>
      <c r="AB73" s="58">
        <v>8400</v>
      </c>
      <c r="AC73" s="58">
        <v>6300</v>
      </c>
      <c r="AD73" s="58">
        <v>3150</v>
      </c>
      <c r="AE73" s="58">
        <v>3150</v>
      </c>
      <c r="AF73" s="58" t="s">
        <v>199</v>
      </c>
      <c r="AL73" s="16" t="s">
        <v>549</v>
      </c>
      <c r="AN73" s="58"/>
      <c r="AO73" s="26" t="str">
        <f t="shared" si="44"/>
        <v>AVORD</v>
      </c>
      <c r="AP73" s="26" t="str">
        <f t="shared" si="45"/>
        <v>AVORD</v>
      </c>
      <c r="AQ73" s="26" t="str">
        <f t="shared" si="46"/>
        <v>NFI KITS</v>
      </c>
      <c r="AR73" s="26" t="str">
        <f t="shared" si="47"/>
        <v>UNHCR</v>
      </c>
      <c r="AS73" s="71" t="str">
        <f>_xlfn.IFNA(VLOOKUP(TRIM(AF73),Lookups!$R$1:$S$12,2,0),"N/A")</f>
        <v>Conflict/Insecurity</v>
      </c>
      <c r="AT73" s="29" t="str">
        <f t="shared" si="48"/>
        <v>Completed</v>
      </c>
      <c r="AU73" s="72" t="str">
        <f>IF(TRIM(X73)="", "N/A",VLOOKUP(TRIM(X73),Lookups!$V$1:$W$8,2,0))</f>
        <v>NIDP</v>
      </c>
      <c r="AV73" s="26" t="str">
        <f t="shared" si="49"/>
        <v>Urban</v>
      </c>
      <c r="AW73" s="26" t="str">
        <f t="shared" si="50"/>
        <v>In-Kind</v>
      </c>
      <c r="AX73" s="55" t="str">
        <f>IF(TRIM(M73)="","N/A",VLOOKUP(TRIM(M73),Table2[#All],2,0))</f>
        <v>Hiraan</v>
      </c>
      <c r="AY73" s="55" t="str">
        <f>IF(TRIM(N73)="","N/A",VLOOKUP(TRIM(N73),Table4[#All],2,0))</f>
        <v>Belet Weyne</v>
      </c>
      <c r="AZ73" s="55" t="str">
        <f t="shared" si="51"/>
        <v>N/A</v>
      </c>
      <c r="BA73" s="32">
        <f t="shared" si="52"/>
        <v>43799</v>
      </c>
      <c r="BB73" s="32">
        <f t="shared" si="53"/>
        <v>43830</v>
      </c>
      <c r="BC73" s="31">
        <f t="shared" si="54"/>
        <v>2019</v>
      </c>
      <c r="BD73" s="33">
        <f t="shared" si="55"/>
        <v>43830</v>
      </c>
      <c r="BE73" s="30">
        <f t="shared" si="56"/>
        <v>21000</v>
      </c>
      <c r="BF73" s="30">
        <f t="shared" si="57"/>
        <v>3500</v>
      </c>
      <c r="BG73" s="30">
        <f t="shared" si="58"/>
        <v>6300</v>
      </c>
      <c r="BH73" s="30">
        <f t="shared" si="59"/>
        <v>8400</v>
      </c>
      <c r="BI73" s="30">
        <f t="shared" si="60"/>
        <v>3150</v>
      </c>
      <c r="BJ73" s="30">
        <f t="shared" si="61"/>
        <v>3150</v>
      </c>
      <c r="BK73" s="30">
        <v>2300000</v>
      </c>
      <c r="BL73" s="30">
        <v>1600000</v>
      </c>
      <c r="BM73" s="30" t="str">
        <f t="shared" si="62"/>
        <v>Unk</v>
      </c>
      <c r="BN73" s="30" t="str">
        <f t="shared" si="63"/>
        <v>Unk</v>
      </c>
      <c r="BO73" s="30">
        <v>2019</v>
      </c>
      <c r="BP73" s="30">
        <v>247</v>
      </c>
      <c r="BQ73" s="30" t="str">
        <f>VLOOKUP(AQ73,Table3[#All],2,FALSE)</f>
        <v>NFI</v>
      </c>
    </row>
    <row r="74" spans="1:69" ht="28.5" customHeight="1" x14ac:dyDescent="0.25">
      <c r="A74" s="58" t="s">
        <v>171</v>
      </c>
      <c r="B74" s="58" t="s">
        <v>344</v>
      </c>
      <c r="C74" s="58" t="s">
        <v>344</v>
      </c>
      <c r="D74" s="58" t="s">
        <v>186</v>
      </c>
      <c r="E74" s="58" t="s">
        <v>698</v>
      </c>
      <c r="F74" s="58" t="s">
        <v>207</v>
      </c>
      <c r="G74" s="58" t="s">
        <v>213</v>
      </c>
      <c r="H74" s="58"/>
      <c r="I74" s="58"/>
      <c r="J74" s="58"/>
      <c r="K74" s="58"/>
      <c r="L74" s="58"/>
      <c r="M74" s="58" t="s">
        <v>89</v>
      </c>
      <c r="N74" s="58" t="s">
        <v>67</v>
      </c>
      <c r="O74" s="58" t="s">
        <v>62</v>
      </c>
      <c r="P74" s="58"/>
      <c r="Q74" s="58" t="s">
        <v>179</v>
      </c>
      <c r="R74" s="58" t="s">
        <v>167</v>
      </c>
      <c r="S74" s="58" t="s">
        <v>211</v>
      </c>
      <c r="T74" s="32">
        <v>43770</v>
      </c>
      <c r="U74" s="21">
        <v>43830</v>
      </c>
      <c r="V74" s="58">
        <v>4.7359840000000002</v>
      </c>
      <c r="W74" s="58">
        <v>45.204267999999999</v>
      </c>
      <c r="X74" s="58" t="s">
        <v>189</v>
      </c>
      <c r="Y74" s="58">
        <v>12408</v>
      </c>
      <c r="Z74" s="58">
        <v>12408</v>
      </c>
      <c r="AA74" s="58">
        <v>2068</v>
      </c>
      <c r="AB74" s="58">
        <v>2503</v>
      </c>
      <c r="AC74" s="58">
        <v>2582</v>
      </c>
      <c r="AD74" s="58">
        <v>3623</v>
      </c>
      <c r="AE74" s="58">
        <v>3700</v>
      </c>
      <c r="AF74" s="58" t="s">
        <v>199</v>
      </c>
      <c r="AL74" s="16" t="s">
        <v>549</v>
      </c>
      <c r="AN74" s="58"/>
      <c r="AO74" s="26" t="str">
        <f t="shared" si="44"/>
        <v>AVORD</v>
      </c>
      <c r="AP74" s="26" t="str">
        <f t="shared" si="45"/>
        <v>AVORD</v>
      </c>
      <c r="AQ74" s="26" t="str">
        <f t="shared" si="46"/>
        <v>EMERGENCY SHELTER</v>
      </c>
      <c r="AR74" s="26" t="str">
        <f t="shared" si="47"/>
        <v>UNHCR</v>
      </c>
      <c r="AS74" s="71" t="str">
        <f>_xlfn.IFNA(VLOOKUP(TRIM(AF74),Lookups!$R$1:$S$12,2,0),"N/A")</f>
        <v>Conflict/Insecurity</v>
      </c>
      <c r="AT74" s="29" t="str">
        <f t="shared" si="48"/>
        <v>Completed</v>
      </c>
      <c r="AU74" s="72" t="str">
        <f>IF(TRIM(X74)="", "N/A",VLOOKUP(TRIM(X74),Lookups!$V$1:$W$8,2,0))</f>
        <v>NIDP</v>
      </c>
      <c r="AV74" s="26" t="str">
        <f t="shared" si="49"/>
        <v>Urban</v>
      </c>
      <c r="AW74" s="26" t="str">
        <f t="shared" si="50"/>
        <v>In-Kind</v>
      </c>
      <c r="AX74" s="55" t="str">
        <f>IF(TRIM(M74)="","N/A",VLOOKUP(TRIM(M74),Table2[#All],2,0))</f>
        <v>Hiraan</v>
      </c>
      <c r="AY74" s="55" t="str">
        <f>IF(TRIM(N74)="","N/A",VLOOKUP(TRIM(N74),Table4[#All],2,0))</f>
        <v>Belet Weyne</v>
      </c>
      <c r="AZ74" s="55" t="str">
        <f t="shared" si="51"/>
        <v>N/A</v>
      </c>
      <c r="BA74" s="32">
        <f t="shared" si="52"/>
        <v>43799</v>
      </c>
      <c r="BB74" s="32">
        <f t="shared" si="53"/>
        <v>43830</v>
      </c>
      <c r="BC74" s="31">
        <f t="shared" si="54"/>
        <v>2019</v>
      </c>
      <c r="BD74" s="33">
        <f t="shared" si="55"/>
        <v>43830</v>
      </c>
      <c r="BE74" s="30">
        <f t="shared" si="56"/>
        <v>12408</v>
      </c>
      <c r="BF74" s="30">
        <f t="shared" si="57"/>
        <v>2068</v>
      </c>
      <c r="BG74" s="30">
        <f t="shared" si="58"/>
        <v>2582</v>
      </c>
      <c r="BH74" s="30">
        <f t="shared" si="59"/>
        <v>2503</v>
      </c>
      <c r="BI74" s="30">
        <f t="shared" si="60"/>
        <v>3700</v>
      </c>
      <c r="BJ74" s="30">
        <f t="shared" si="61"/>
        <v>3700</v>
      </c>
      <c r="BK74" s="30">
        <v>2300000</v>
      </c>
      <c r="BL74" s="30">
        <v>1600000</v>
      </c>
      <c r="BM74" s="30" t="str">
        <f t="shared" si="62"/>
        <v>Unk</v>
      </c>
      <c r="BN74" s="30" t="str">
        <f t="shared" si="63"/>
        <v>Unk</v>
      </c>
      <c r="BO74" s="30">
        <v>2019</v>
      </c>
      <c r="BP74" s="30">
        <v>248</v>
      </c>
      <c r="BQ74" s="30" t="str">
        <f>VLOOKUP(AQ74,Table3[#All],2,FALSE)</f>
        <v>SHELTER</v>
      </c>
    </row>
    <row r="75" spans="1:69" ht="28.5" customHeight="1" x14ac:dyDescent="0.25">
      <c r="A75" s="58" t="s">
        <v>171</v>
      </c>
      <c r="B75" s="58" t="s">
        <v>344</v>
      </c>
      <c r="C75" s="58" t="s">
        <v>344</v>
      </c>
      <c r="D75" s="58" t="s">
        <v>202</v>
      </c>
      <c r="E75" s="58" t="s">
        <v>699</v>
      </c>
      <c r="F75" s="58" t="s">
        <v>207</v>
      </c>
      <c r="G75" s="58" t="s">
        <v>213</v>
      </c>
      <c r="H75" s="58"/>
      <c r="I75" s="58"/>
      <c r="J75" s="58"/>
      <c r="K75" s="58"/>
      <c r="L75" s="58"/>
      <c r="M75" s="58" t="s">
        <v>83</v>
      </c>
      <c r="N75" s="58" t="s">
        <v>84</v>
      </c>
      <c r="O75" s="58" t="s">
        <v>1</v>
      </c>
      <c r="P75" s="58"/>
      <c r="Q75" s="58" t="s">
        <v>179</v>
      </c>
      <c r="R75" s="58" t="s">
        <v>167</v>
      </c>
      <c r="S75" s="58" t="s">
        <v>211</v>
      </c>
      <c r="T75" s="32">
        <v>43770</v>
      </c>
      <c r="U75" s="21">
        <v>43799</v>
      </c>
      <c r="V75" s="58">
        <v>3.1171799999999998</v>
      </c>
      <c r="W75" s="58">
        <v>43.646900000000002</v>
      </c>
      <c r="X75" s="58" t="s">
        <v>189</v>
      </c>
      <c r="Y75" s="58">
        <v>2040</v>
      </c>
      <c r="Z75" s="58">
        <v>2040</v>
      </c>
      <c r="AA75" s="58">
        <v>340</v>
      </c>
      <c r="AB75" s="58">
        <v>816</v>
      </c>
      <c r="AC75" s="58">
        <v>612</v>
      </c>
      <c r="AD75" s="58">
        <v>306</v>
      </c>
      <c r="AE75" s="58">
        <v>306</v>
      </c>
      <c r="AF75" s="58" t="s">
        <v>199</v>
      </c>
      <c r="AN75" s="58"/>
      <c r="AO75" s="26" t="str">
        <f t="shared" si="44"/>
        <v>AVORD</v>
      </c>
      <c r="AP75" s="26" t="str">
        <f t="shared" si="45"/>
        <v>AVORD</v>
      </c>
      <c r="AQ75" s="26" t="str">
        <f t="shared" si="46"/>
        <v>NFI KITS</v>
      </c>
      <c r="AR75" s="26" t="str">
        <f t="shared" si="47"/>
        <v>UNHCR</v>
      </c>
      <c r="AS75" s="71" t="str">
        <f>_xlfn.IFNA(VLOOKUP(TRIM(AF75),Lookups!$R$1:$S$12,2,0),"N/A")</f>
        <v>Conflict/Insecurity</v>
      </c>
      <c r="AT75" s="29" t="str">
        <f t="shared" si="48"/>
        <v>Completed</v>
      </c>
      <c r="AU75" s="72" t="str">
        <f>IF(TRIM(X75)="", "N/A",VLOOKUP(TRIM(X75),Lookups!$V$1:$W$8,2,0))</f>
        <v>NIDP</v>
      </c>
      <c r="AV75" s="26" t="str">
        <f t="shared" si="49"/>
        <v>Urban</v>
      </c>
      <c r="AW75" s="26" t="str">
        <f t="shared" si="50"/>
        <v>In-Kind</v>
      </c>
      <c r="AX75" s="55" t="str">
        <f>IF(TRIM(M75)="","N/A",VLOOKUP(TRIM(M75),Table2[#All],2,0))</f>
        <v>Bay</v>
      </c>
      <c r="AY75" s="55" t="str">
        <f>IF(TRIM(N75)="","N/A",VLOOKUP(TRIM(N75),Table4[#All],2,0))</f>
        <v>Baidoa</v>
      </c>
      <c r="AZ75" s="55" t="str">
        <f t="shared" si="51"/>
        <v>N/A</v>
      </c>
      <c r="BA75" s="32">
        <f t="shared" si="52"/>
        <v>43799</v>
      </c>
      <c r="BB75" s="32">
        <f t="shared" si="53"/>
        <v>43799</v>
      </c>
      <c r="BC75" s="31">
        <f t="shared" si="54"/>
        <v>2019</v>
      </c>
      <c r="BD75" s="33">
        <f t="shared" si="55"/>
        <v>43830</v>
      </c>
      <c r="BE75" s="30">
        <f t="shared" si="56"/>
        <v>2040</v>
      </c>
      <c r="BF75" s="30">
        <f t="shared" si="57"/>
        <v>340</v>
      </c>
      <c r="BG75" s="30">
        <f t="shared" si="58"/>
        <v>612</v>
      </c>
      <c r="BH75" s="30">
        <f t="shared" si="59"/>
        <v>816</v>
      </c>
      <c r="BI75" s="30">
        <f t="shared" si="60"/>
        <v>306</v>
      </c>
      <c r="BJ75" s="30">
        <f t="shared" si="61"/>
        <v>306</v>
      </c>
      <c r="BK75" s="30">
        <v>2300000</v>
      </c>
      <c r="BL75" s="30">
        <v>1600000</v>
      </c>
      <c r="BM75" s="30" t="str">
        <f t="shared" si="62"/>
        <v>Unk</v>
      </c>
      <c r="BN75" s="30" t="str">
        <f t="shared" si="63"/>
        <v>Unk</v>
      </c>
      <c r="BO75" s="30">
        <v>2019</v>
      </c>
      <c r="BP75" s="30">
        <v>249</v>
      </c>
      <c r="BQ75" s="30" t="str">
        <f>VLOOKUP(AQ75,Table3[#All],2,FALSE)</f>
        <v>NFI</v>
      </c>
    </row>
    <row r="76" spans="1:69" ht="28.5" customHeight="1" x14ac:dyDescent="0.25">
      <c r="A76" s="58" t="s">
        <v>171</v>
      </c>
      <c r="B76" s="58" t="s">
        <v>344</v>
      </c>
      <c r="C76" s="58" t="s">
        <v>344</v>
      </c>
      <c r="D76" s="58" t="s">
        <v>202</v>
      </c>
      <c r="E76" s="58" t="s">
        <v>700</v>
      </c>
      <c r="F76" s="58" t="s">
        <v>207</v>
      </c>
      <c r="G76" s="58" t="s">
        <v>213</v>
      </c>
      <c r="H76" s="58"/>
      <c r="I76" s="58"/>
      <c r="J76" s="58"/>
      <c r="K76" s="58"/>
      <c r="L76" s="58"/>
      <c r="M76" s="58" t="s">
        <v>83</v>
      </c>
      <c r="N76" s="58" t="s">
        <v>84</v>
      </c>
      <c r="O76" s="58" t="s">
        <v>701</v>
      </c>
      <c r="P76" s="58"/>
      <c r="Q76" s="58" t="s">
        <v>179</v>
      </c>
      <c r="R76" s="58" t="s">
        <v>167</v>
      </c>
      <c r="S76" s="58" t="s">
        <v>211</v>
      </c>
      <c r="T76" s="32">
        <v>43770</v>
      </c>
      <c r="U76" s="21">
        <v>43799</v>
      </c>
      <c r="V76" s="58">
        <v>3.2143670000000002</v>
      </c>
      <c r="W76" s="58">
        <v>43.198048</v>
      </c>
      <c r="X76" s="58" t="s">
        <v>189</v>
      </c>
      <c r="Y76" s="58">
        <v>2040</v>
      </c>
      <c r="Z76" s="58">
        <v>2040</v>
      </c>
      <c r="AA76" s="58">
        <v>340</v>
      </c>
      <c r="AB76" s="58">
        <v>816</v>
      </c>
      <c r="AC76" s="58">
        <v>612</v>
      </c>
      <c r="AD76" s="58">
        <v>306</v>
      </c>
      <c r="AE76" s="58">
        <v>306</v>
      </c>
      <c r="AF76" s="58" t="s">
        <v>194</v>
      </c>
      <c r="AN76" s="58"/>
      <c r="AO76" s="26" t="str">
        <f t="shared" si="44"/>
        <v>AVORD</v>
      </c>
      <c r="AP76" s="26" t="str">
        <f t="shared" si="45"/>
        <v>AVORD</v>
      </c>
      <c r="AQ76" s="26" t="str">
        <f t="shared" si="46"/>
        <v>NFI KITS</v>
      </c>
      <c r="AR76" s="26" t="str">
        <f t="shared" si="47"/>
        <v>UNHCR</v>
      </c>
      <c r="AS76" s="71" t="str">
        <f>_xlfn.IFNA(VLOOKUP(TRIM(AF76),Lookups!$R$1:$S$12,2,0),"N/A")</f>
        <v>Flood</v>
      </c>
      <c r="AT76" s="29" t="str">
        <f t="shared" si="48"/>
        <v>Completed</v>
      </c>
      <c r="AU76" s="72" t="str">
        <f>IF(TRIM(X76)="", "N/A",VLOOKUP(TRIM(X76),Lookups!$V$1:$W$8,2,0))</f>
        <v>NIDP</v>
      </c>
      <c r="AV76" s="26" t="str">
        <f t="shared" si="49"/>
        <v>Urban</v>
      </c>
      <c r="AW76" s="26" t="str">
        <f t="shared" si="50"/>
        <v>In-Kind</v>
      </c>
      <c r="AX76" s="55" t="str">
        <f>IF(TRIM(M76)="","N/A",VLOOKUP(TRIM(M76),Table2[#All],2,0))</f>
        <v>Bay</v>
      </c>
      <c r="AY76" s="55" t="str">
        <f>IF(TRIM(N76)="","N/A",VLOOKUP(TRIM(N76),Table4[#All],2,0))</f>
        <v>Baidoa</v>
      </c>
      <c r="AZ76" s="55" t="str">
        <f t="shared" si="51"/>
        <v>N/A</v>
      </c>
      <c r="BA76" s="32">
        <f t="shared" si="52"/>
        <v>43799</v>
      </c>
      <c r="BB76" s="32">
        <f t="shared" si="53"/>
        <v>43799</v>
      </c>
      <c r="BC76" s="31">
        <f t="shared" si="54"/>
        <v>2019</v>
      </c>
      <c r="BD76" s="33">
        <f t="shared" si="55"/>
        <v>43830</v>
      </c>
      <c r="BE76" s="30">
        <f t="shared" si="56"/>
        <v>2040</v>
      </c>
      <c r="BF76" s="30">
        <f t="shared" si="57"/>
        <v>340</v>
      </c>
      <c r="BG76" s="30">
        <f t="shared" si="58"/>
        <v>612</v>
      </c>
      <c r="BH76" s="30">
        <f t="shared" si="59"/>
        <v>816</v>
      </c>
      <c r="BI76" s="30">
        <f t="shared" si="60"/>
        <v>306</v>
      </c>
      <c r="BJ76" s="30">
        <f t="shared" si="61"/>
        <v>306</v>
      </c>
      <c r="BK76" s="30">
        <v>2300000</v>
      </c>
      <c r="BL76" s="30">
        <v>1600000</v>
      </c>
      <c r="BM76" s="30" t="str">
        <f t="shared" si="62"/>
        <v>Unk</v>
      </c>
      <c r="BN76" s="30" t="str">
        <f t="shared" si="63"/>
        <v>Unk</v>
      </c>
      <c r="BO76" s="30">
        <v>2019</v>
      </c>
      <c r="BP76" s="30">
        <v>250</v>
      </c>
      <c r="BQ76" s="30" t="str">
        <f>VLOOKUP(AQ76,Table3[#All],2,FALSE)</f>
        <v>NFI</v>
      </c>
    </row>
    <row r="77" spans="1:69" ht="28.5" customHeight="1" x14ac:dyDescent="0.25">
      <c r="A77" s="58" t="s">
        <v>171</v>
      </c>
      <c r="B77" s="58" t="s">
        <v>344</v>
      </c>
      <c r="C77" s="58" t="s">
        <v>344</v>
      </c>
      <c r="D77" s="58" t="s">
        <v>202</v>
      </c>
      <c r="E77" s="58" t="s">
        <v>355</v>
      </c>
      <c r="F77" s="58" t="s">
        <v>222</v>
      </c>
      <c r="G77" s="58" t="s">
        <v>213</v>
      </c>
      <c r="H77" s="58"/>
      <c r="I77" s="58"/>
      <c r="J77" s="58"/>
      <c r="K77" s="58"/>
      <c r="L77" s="58"/>
      <c r="M77" s="58" t="s">
        <v>150</v>
      </c>
      <c r="N77" s="58" t="s">
        <v>116</v>
      </c>
      <c r="O77" s="58" t="s">
        <v>8</v>
      </c>
      <c r="P77" s="58"/>
      <c r="Q77" s="58" t="s">
        <v>179</v>
      </c>
      <c r="R77" s="58" t="s">
        <v>167</v>
      </c>
      <c r="S77" s="58" t="s">
        <v>259</v>
      </c>
      <c r="T77" s="32">
        <v>43445</v>
      </c>
      <c r="U77" s="21">
        <v>43497</v>
      </c>
      <c r="V77" s="58">
        <v>2.7753700000000001</v>
      </c>
      <c r="W77" s="58">
        <v>45.517479999999999</v>
      </c>
      <c r="X77" s="58" t="s">
        <v>189</v>
      </c>
      <c r="Y77" s="58">
        <v>6000</v>
      </c>
      <c r="Z77" s="58">
        <v>6000</v>
      </c>
      <c r="AA77" s="58">
        <v>1000</v>
      </c>
      <c r="AB77" s="58">
        <v>2400</v>
      </c>
      <c r="AC77" s="58">
        <v>1800</v>
      </c>
      <c r="AD77" s="58">
        <v>900</v>
      </c>
      <c r="AE77" s="58">
        <v>900</v>
      </c>
      <c r="AF77" s="58" t="s">
        <v>199</v>
      </c>
      <c r="AN77" s="58"/>
      <c r="AO77" s="26" t="str">
        <f t="shared" si="44"/>
        <v>AVORD</v>
      </c>
      <c r="AP77" s="26" t="str">
        <f t="shared" si="45"/>
        <v>AVORD</v>
      </c>
      <c r="AQ77" s="26" t="str">
        <f t="shared" si="46"/>
        <v>NFI KITS</v>
      </c>
      <c r="AR77" s="26" t="str">
        <f t="shared" si="47"/>
        <v>SHF</v>
      </c>
      <c r="AS77" s="71" t="str">
        <f>_xlfn.IFNA(VLOOKUP(TRIM(AF77),Lookups!$R$1:$S$12,2,0),"N/A")</f>
        <v>Conflict/Insecurity</v>
      </c>
      <c r="AT77" s="29" t="str">
        <f t="shared" si="48"/>
        <v>Completed</v>
      </c>
      <c r="AU77" s="72" t="str">
        <f>IF(TRIM(X77)="", "N/A",VLOOKUP(TRIM(X77),Lookups!$V$1:$W$8,2,0))</f>
        <v>NIDP</v>
      </c>
      <c r="AV77" s="26" t="str">
        <f t="shared" si="49"/>
        <v>Urban</v>
      </c>
      <c r="AW77" s="26" t="str">
        <f t="shared" si="50"/>
        <v>In-Kind</v>
      </c>
      <c r="AX77" s="55" t="str">
        <f>IF(TRIM(M77)="","N/A",VLOOKUP(TRIM(M77),Table2[#All],2,0))</f>
        <v>Middle Shabelle</v>
      </c>
      <c r="AY77" s="55" t="str">
        <f>IF(TRIM(N77)="","N/A",VLOOKUP(TRIM(N77),Table4[#All],2,0))</f>
        <v>Jowhar</v>
      </c>
      <c r="AZ77" s="55" t="str">
        <f t="shared" si="51"/>
        <v>N/A</v>
      </c>
      <c r="BA77" s="32">
        <f t="shared" si="52"/>
        <v>43465</v>
      </c>
      <c r="BB77" s="32">
        <f t="shared" si="53"/>
        <v>43524</v>
      </c>
      <c r="BC77" s="31">
        <f t="shared" si="54"/>
        <v>2019</v>
      </c>
      <c r="BD77" s="33">
        <f t="shared" si="55"/>
        <v>43830</v>
      </c>
      <c r="BE77" s="30">
        <f t="shared" si="56"/>
        <v>6000</v>
      </c>
      <c r="BF77" s="30">
        <f t="shared" si="57"/>
        <v>1000</v>
      </c>
      <c r="BG77" s="30">
        <f t="shared" si="58"/>
        <v>1800</v>
      </c>
      <c r="BH77" s="30">
        <f t="shared" si="59"/>
        <v>2400</v>
      </c>
      <c r="BI77" s="30">
        <f t="shared" si="60"/>
        <v>900</v>
      </c>
      <c r="BJ77" s="30">
        <f t="shared" si="61"/>
        <v>900</v>
      </c>
      <c r="BK77" s="30">
        <v>2300000</v>
      </c>
      <c r="BL77" s="30">
        <v>1600000</v>
      </c>
      <c r="BM77" s="30" t="str">
        <f t="shared" si="62"/>
        <v>Unk</v>
      </c>
      <c r="BN77" s="30" t="str">
        <f t="shared" si="63"/>
        <v>Unk</v>
      </c>
      <c r="BO77" s="30">
        <v>2019</v>
      </c>
      <c r="BP77" s="30">
        <v>254</v>
      </c>
      <c r="BQ77" s="30" t="str">
        <f>VLOOKUP(AQ77,Table3[#All],2,FALSE)</f>
        <v>NFI</v>
      </c>
    </row>
    <row r="78" spans="1:69" ht="28.5" customHeight="1" x14ac:dyDescent="0.25">
      <c r="A78" s="58" t="s">
        <v>171</v>
      </c>
      <c r="B78" s="58" t="s">
        <v>344</v>
      </c>
      <c r="C78" s="58" t="s">
        <v>344</v>
      </c>
      <c r="D78" s="58" t="s">
        <v>186</v>
      </c>
      <c r="E78" s="58" t="s">
        <v>356</v>
      </c>
      <c r="F78" s="58" t="s">
        <v>222</v>
      </c>
      <c r="G78" s="58" t="s">
        <v>177</v>
      </c>
      <c r="H78" s="58"/>
      <c r="I78" s="58"/>
      <c r="J78" s="58"/>
      <c r="K78" s="58"/>
      <c r="L78" s="58"/>
      <c r="M78" s="58" t="s">
        <v>150</v>
      </c>
      <c r="N78" s="58" t="s">
        <v>116</v>
      </c>
      <c r="O78" s="58" t="s">
        <v>8</v>
      </c>
      <c r="P78" s="58"/>
      <c r="Q78" s="58" t="s">
        <v>179</v>
      </c>
      <c r="R78" s="58" t="s">
        <v>167</v>
      </c>
      <c r="S78" s="58" t="s">
        <v>259</v>
      </c>
      <c r="T78" s="32">
        <v>43445</v>
      </c>
      <c r="U78" s="21">
        <v>43497</v>
      </c>
      <c r="V78" s="58">
        <v>2.7753700000000001</v>
      </c>
      <c r="W78" s="58">
        <v>45.517479999999999</v>
      </c>
      <c r="X78" s="58" t="s">
        <v>189</v>
      </c>
      <c r="Y78" s="58">
        <v>600</v>
      </c>
      <c r="Z78" s="58">
        <v>600</v>
      </c>
      <c r="AA78" s="58">
        <v>100</v>
      </c>
      <c r="AB78" s="58">
        <v>240</v>
      </c>
      <c r="AC78" s="58">
        <v>180</v>
      </c>
      <c r="AD78" s="58">
        <v>90</v>
      </c>
      <c r="AE78" s="58">
        <v>90</v>
      </c>
      <c r="AF78" s="58" t="s">
        <v>199</v>
      </c>
      <c r="AN78" s="58"/>
      <c r="AO78" s="26" t="str">
        <f t="shared" si="44"/>
        <v>AVORD</v>
      </c>
      <c r="AP78" s="26" t="str">
        <f t="shared" si="45"/>
        <v>AVORD</v>
      </c>
      <c r="AQ78" s="26" t="str">
        <f t="shared" si="46"/>
        <v>EMERGENCY SHELTER</v>
      </c>
      <c r="AR78" s="26" t="str">
        <f t="shared" si="47"/>
        <v>SHF</v>
      </c>
      <c r="AS78" s="71" t="str">
        <f>_xlfn.IFNA(VLOOKUP(TRIM(AF78),Lookups!$R$1:$S$12,2,0),"N/A")</f>
        <v>Conflict/Insecurity</v>
      </c>
      <c r="AT78" s="29" t="str">
        <f t="shared" si="48"/>
        <v>Completed</v>
      </c>
      <c r="AU78" s="72" t="str">
        <f>IF(TRIM(X78)="", "N/A",VLOOKUP(TRIM(X78),Lookups!$V$1:$W$8,2,0))</f>
        <v>NIDP</v>
      </c>
      <c r="AV78" s="26" t="str">
        <f t="shared" si="49"/>
        <v>Urban</v>
      </c>
      <c r="AW78" s="26" t="str">
        <f t="shared" si="50"/>
        <v>In-Kind</v>
      </c>
      <c r="AX78" s="55" t="str">
        <f>IF(TRIM(M78)="","N/A",VLOOKUP(TRIM(M78),Table2[#All],2,0))</f>
        <v>Middle Shabelle</v>
      </c>
      <c r="AY78" s="55" t="str">
        <f>IF(TRIM(N78)="","N/A",VLOOKUP(TRIM(N78),Table4[#All],2,0))</f>
        <v>Jowhar</v>
      </c>
      <c r="AZ78" s="55" t="str">
        <f t="shared" si="51"/>
        <v>N/A</v>
      </c>
      <c r="BA78" s="32">
        <f t="shared" si="52"/>
        <v>43465</v>
      </c>
      <c r="BB78" s="32">
        <f t="shared" si="53"/>
        <v>43524</v>
      </c>
      <c r="BC78" s="31">
        <f t="shared" si="54"/>
        <v>2019</v>
      </c>
      <c r="BD78" s="33">
        <f t="shared" si="55"/>
        <v>43830</v>
      </c>
      <c r="BE78" s="30">
        <f t="shared" si="56"/>
        <v>600</v>
      </c>
      <c r="BF78" s="30">
        <f t="shared" si="57"/>
        <v>100</v>
      </c>
      <c r="BG78" s="30">
        <f t="shared" si="58"/>
        <v>180</v>
      </c>
      <c r="BH78" s="30">
        <f t="shared" si="59"/>
        <v>240</v>
      </c>
      <c r="BI78" s="30">
        <f t="shared" si="60"/>
        <v>90</v>
      </c>
      <c r="BJ78" s="30">
        <f t="shared" si="61"/>
        <v>90</v>
      </c>
      <c r="BK78" s="30">
        <v>2300000</v>
      </c>
      <c r="BL78" s="30">
        <v>1600000</v>
      </c>
      <c r="BM78" s="30" t="str">
        <f t="shared" si="62"/>
        <v>Unk</v>
      </c>
      <c r="BN78" s="30" t="str">
        <f t="shared" si="63"/>
        <v>Unk</v>
      </c>
      <c r="BO78" s="30">
        <v>2019</v>
      </c>
      <c r="BP78" s="30">
        <v>255</v>
      </c>
      <c r="BQ78" s="30" t="str">
        <f>VLOOKUP(AQ78,Table3[#All],2,FALSE)</f>
        <v>SHELTER</v>
      </c>
    </row>
    <row r="79" spans="1:69" ht="28.5" customHeight="1" x14ac:dyDescent="0.25">
      <c r="A79" s="58" t="s">
        <v>171</v>
      </c>
      <c r="B79" s="58" t="s">
        <v>344</v>
      </c>
      <c r="C79" s="58" t="s">
        <v>344</v>
      </c>
      <c r="D79" s="58" t="s">
        <v>202</v>
      </c>
      <c r="E79" s="58" t="s">
        <v>345</v>
      </c>
      <c r="F79" s="58" t="s">
        <v>222</v>
      </c>
      <c r="G79" s="58" t="s">
        <v>213</v>
      </c>
      <c r="H79" s="58"/>
      <c r="I79" s="58"/>
      <c r="J79" s="58"/>
      <c r="K79" s="58"/>
      <c r="L79" s="58"/>
      <c r="M79" s="58" t="s">
        <v>83</v>
      </c>
      <c r="N79" s="58" t="s">
        <v>84</v>
      </c>
      <c r="O79" s="58" t="s">
        <v>1</v>
      </c>
      <c r="P79" s="58"/>
      <c r="Q79" s="58" t="s">
        <v>179</v>
      </c>
      <c r="R79" s="58" t="s">
        <v>167</v>
      </c>
      <c r="S79" s="58" t="s">
        <v>259</v>
      </c>
      <c r="T79" s="32">
        <v>43454</v>
      </c>
      <c r="U79" s="21">
        <v>43543</v>
      </c>
      <c r="V79" s="58">
        <v>3.1171799999999998</v>
      </c>
      <c r="W79" s="58">
        <v>43.646900000000002</v>
      </c>
      <c r="X79" s="58" t="s">
        <v>189</v>
      </c>
      <c r="Y79" s="58">
        <v>4320</v>
      </c>
      <c r="Z79" s="58">
        <v>4320</v>
      </c>
      <c r="AA79" s="58">
        <v>720</v>
      </c>
      <c r="AB79" s="58">
        <v>1728</v>
      </c>
      <c r="AC79" s="58">
        <v>1296</v>
      </c>
      <c r="AD79" s="58">
        <v>648</v>
      </c>
      <c r="AE79" s="58">
        <v>648</v>
      </c>
      <c r="AF79" s="58" t="s">
        <v>199</v>
      </c>
      <c r="AN79" s="58"/>
      <c r="AO79" s="26" t="str">
        <f t="shared" si="44"/>
        <v>AVORD</v>
      </c>
      <c r="AP79" s="26" t="str">
        <f t="shared" si="45"/>
        <v>AVORD</v>
      </c>
      <c r="AQ79" s="26" t="str">
        <f t="shared" si="46"/>
        <v>NFI KITS</v>
      </c>
      <c r="AR79" s="26" t="str">
        <f t="shared" si="47"/>
        <v>SHF</v>
      </c>
      <c r="AS79" s="71" t="str">
        <f>_xlfn.IFNA(VLOOKUP(TRIM(AF79),Lookups!$R$1:$S$12,2,0),"N/A")</f>
        <v>Conflict/Insecurity</v>
      </c>
      <c r="AT79" s="29" t="str">
        <f t="shared" si="48"/>
        <v>Completed</v>
      </c>
      <c r="AU79" s="72" t="str">
        <f>IF(TRIM(X79)="", "N/A",VLOOKUP(TRIM(X79),Lookups!$V$1:$W$8,2,0))</f>
        <v>NIDP</v>
      </c>
      <c r="AV79" s="26" t="str">
        <f t="shared" si="49"/>
        <v>Urban</v>
      </c>
      <c r="AW79" s="26" t="str">
        <f t="shared" si="50"/>
        <v>In-Kind</v>
      </c>
      <c r="AX79" s="55" t="str">
        <f>IF(TRIM(M79)="","N/A",VLOOKUP(TRIM(M79),Table2[#All],2,0))</f>
        <v>Bay</v>
      </c>
      <c r="AY79" s="55" t="str">
        <f>IF(TRIM(N79)="","N/A",VLOOKUP(TRIM(N79),Table4[#All],2,0))</f>
        <v>Baidoa</v>
      </c>
      <c r="AZ79" s="55" t="str">
        <f t="shared" si="51"/>
        <v>N/A</v>
      </c>
      <c r="BA79" s="32">
        <f t="shared" si="52"/>
        <v>43465</v>
      </c>
      <c r="BB79" s="32">
        <f t="shared" si="53"/>
        <v>43555</v>
      </c>
      <c r="BC79" s="31">
        <f t="shared" si="54"/>
        <v>2019</v>
      </c>
      <c r="BD79" s="33">
        <f t="shared" si="55"/>
        <v>43830</v>
      </c>
      <c r="BE79" s="30">
        <f t="shared" si="56"/>
        <v>4320</v>
      </c>
      <c r="BF79" s="30">
        <f t="shared" si="57"/>
        <v>720</v>
      </c>
      <c r="BG79" s="30">
        <f t="shared" si="58"/>
        <v>1296</v>
      </c>
      <c r="BH79" s="30">
        <f t="shared" si="59"/>
        <v>1728</v>
      </c>
      <c r="BI79" s="30">
        <f t="shared" si="60"/>
        <v>648</v>
      </c>
      <c r="BJ79" s="30">
        <f t="shared" si="61"/>
        <v>648</v>
      </c>
      <c r="BK79" s="30">
        <v>2300000</v>
      </c>
      <c r="BL79" s="30">
        <v>1600000</v>
      </c>
      <c r="BM79" s="30" t="str">
        <f t="shared" si="62"/>
        <v>Unk</v>
      </c>
      <c r="BN79" s="30" t="str">
        <f t="shared" si="63"/>
        <v>Unk</v>
      </c>
      <c r="BO79" s="30">
        <v>2019</v>
      </c>
      <c r="BP79" s="30">
        <v>256</v>
      </c>
      <c r="BQ79" s="30" t="str">
        <f>VLOOKUP(AQ79,Table3[#All],2,FALSE)</f>
        <v>NFI</v>
      </c>
    </row>
    <row r="80" spans="1:69" ht="28.5" customHeight="1" x14ac:dyDescent="0.25">
      <c r="A80" s="58" t="s">
        <v>171</v>
      </c>
      <c r="B80" s="58" t="s">
        <v>344</v>
      </c>
      <c r="C80" s="58" t="s">
        <v>344</v>
      </c>
      <c r="D80" s="58" t="s">
        <v>186</v>
      </c>
      <c r="E80" s="58" t="s">
        <v>346</v>
      </c>
      <c r="F80" s="58" t="s">
        <v>222</v>
      </c>
      <c r="G80" s="58" t="s">
        <v>213</v>
      </c>
      <c r="H80" s="58"/>
      <c r="I80" s="58"/>
      <c r="J80" s="58"/>
      <c r="K80" s="58"/>
      <c r="L80" s="58"/>
      <c r="M80" s="58" t="s">
        <v>83</v>
      </c>
      <c r="N80" s="58" t="s">
        <v>84</v>
      </c>
      <c r="O80" s="58" t="s">
        <v>1</v>
      </c>
      <c r="P80" s="58"/>
      <c r="Q80" s="58" t="s">
        <v>179</v>
      </c>
      <c r="R80" s="58" t="s">
        <v>167</v>
      </c>
      <c r="S80" s="58" t="s">
        <v>347</v>
      </c>
      <c r="T80" s="32">
        <v>43454</v>
      </c>
      <c r="U80" s="21">
        <v>43543</v>
      </c>
      <c r="V80" s="58">
        <v>3.1171799999999998</v>
      </c>
      <c r="W80" s="58">
        <v>43.646900000000002</v>
      </c>
      <c r="X80" s="58" t="s">
        <v>189</v>
      </c>
      <c r="Y80" s="58">
        <v>1320</v>
      </c>
      <c r="Z80" s="58">
        <v>1320</v>
      </c>
      <c r="AA80" s="58">
        <v>220</v>
      </c>
      <c r="AB80" s="58">
        <v>528</v>
      </c>
      <c r="AC80" s="58">
        <v>396</v>
      </c>
      <c r="AD80" s="58">
        <v>198</v>
      </c>
      <c r="AE80" s="58">
        <v>198</v>
      </c>
      <c r="AF80" s="58" t="s">
        <v>199</v>
      </c>
      <c r="AN80" s="58"/>
      <c r="AO80" s="26" t="str">
        <f t="shared" si="44"/>
        <v>AVORD</v>
      </c>
      <c r="AP80" s="26" t="str">
        <f t="shared" si="45"/>
        <v>AVORD</v>
      </c>
      <c r="AQ80" s="26" t="str">
        <f t="shared" si="46"/>
        <v>EMERGENCY SHELTER</v>
      </c>
      <c r="AR80" s="26" t="str">
        <f t="shared" si="47"/>
        <v>SHF</v>
      </c>
      <c r="AS80" s="71" t="str">
        <f>_xlfn.IFNA(VLOOKUP(TRIM(AF80),Lookups!$R$1:$S$12,2,0),"N/A")</f>
        <v>Conflict/Insecurity</v>
      </c>
      <c r="AT80" s="29" t="str">
        <f t="shared" si="48"/>
        <v>Completed</v>
      </c>
      <c r="AU80" s="72" t="str">
        <f>IF(TRIM(X80)="", "N/A",VLOOKUP(TRIM(X80),Lookups!$V$1:$W$8,2,0))</f>
        <v>NIDP</v>
      </c>
      <c r="AV80" s="26" t="str">
        <f t="shared" si="49"/>
        <v>Urban</v>
      </c>
      <c r="AW80" s="26" t="str">
        <f t="shared" si="50"/>
        <v>In-Kind</v>
      </c>
      <c r="AX80" s="55" t="str">
        <f>IF(TRIM(M80)="","N/A",VLOOKUP(TRIM(M80),Table2[#All],2,0))</f>
        <v>Bay</v>
      </c>
      <c r="AY80" s="55" t="str">
        <f>IF(TRIM(N80)="","N/A",VLOOKUP(TRIM(N80),Table4[#All],2,0))</f>
        <v>Baidoa</v>
      </c>
      <c r="AZ80" s="55" t="str">
        <f t="shared" si="51"/>
        <v>N/A</v>
      </c>
      <c r="BA80" s="32">
        <f t="shared" si="52"/>
        <v>43465</v>
      </c>
      <c r="BB80" s="32">
        <f t="shared" si="53"/>
        <v>43555</v>
      </c>
      <c r="BC80" s="31">
        <f t="shared" si="54"/>
        <v>2019</v>
      </c>
      <c r="BD80" s="33">
        <f t="shared" ref="BD80:BD133" si="64">DATE(2019,12,31)</f>
        <v>43830</v>
      </c>
      <c r="BE80" s="30">
        <f t="shared" si="56"/>
        <v>1320</v>
      </c>
      <c r="BF80" s="30">
        <f t="shared" si="57"/>
        <v>220</v>
      </c>
      <c r="BG80" s="30">
        <f t="shared" si="58"/>
        <v>396</v>
      </c>
      <c r="BH80" s="30">
        <f t="shared" si="59"/>
        <v>528</v>
      </c>
      <c r="BI80" s="30">
        <f t="shared" si="60"/>
        <v>198</v>
      </c>
      <c r="BJ80" s="30">
        <f t="shared" si="61"/>
        <v>198</v>
      </c>
      <c r="BK80" s="30">
        <v>2300000</v>
      </c>
      <c r="BL80" s="30">
        <v>1600000</v>
      </c>
      <c r="BM80" s="30" t="str">
        <f t="shared" si="62"/>
        <v>Unk</v>
      </c>
      <c r="BN80" s="30" t="str">
        <f t="shared" si="63"/>
        <v>Unk</v>
      </c>
      <c r="BO80" s="30">
        <v>2019</v>
      </c>
      <c r="BP80" s="30">
        <v>257</v>
      </c>
      <c r="BQ80" s="30" t="str">
        <f>VLOOKUP(AQ80,Table3[#All],2,FALSE)</f>
        <v>SHELTER</v>
      </c>
    </row>
    <row r="81" spans="1:69" ht="28.5" customHeight="1" x14ac:dyDescent="0.25">
      <c r="A81" s="58" t="s">
        <v>171</v>
      </c>
      <c r="B81" s="58" t="s">
        <v>344</v>
      </c>
      <c r="C81" s="58" t="s">
        <v>344</v>
      </c>
      <c r="D81" s="58" t="s">
        <v>202</v>
      </c>
      <c r="E81" s="58" t="s">
        <v>348</v>
      </c>
      <c r="F81" s="58" t="s">
        <v>222</v>
      </c>
      <c r="G81" s="58" t="s">
        <v>213</v>
      </c>
      <c r="H81" s="58"/>
      <c r="I81" s="58"/>
      <c r="J81" s="58"/>
      <c r="K81" s="58"/>
      <c r="L81" s="58"/>
      <c r="M81" s="58" t="s">
        <v>150</v>
      </c>
      <c r="N81" s="58" t="s">
        <v>116</v>
      </c>
      <c r="O81" s="58" t="s">
        <v>8</v>
      </c>
      <c r="P81" s="58"/>
      <c r="Q81" s="58" t="s">
        <v>179</v>
      </c>
      <c r="R81" s="58" t="s">
        <v>167</v>
      </c>
      <c r="S81" s="58" t="s">
        <v>349</v>
      </c>
      <c r="T81" s="32">
        <v>43445</v>
      </c>
      <c r="U81" s="21">
        <v>43566</v>
      </c>
      <c r="V81" s="58">
        <v>2.7753700000000001</v>
      </c>
      <c r="W81" s="58">
        <v>45.517479999999999</v>
      </c>
      <c r="X81" s="58" t="s">
        <v>189</v>
      </c>
      <c r="Y81" s="58">
        <v>33000</v>
      </c>
      <c r="Z81" s="58">
        <v>33000</v>
      </c>
      <c r="AA81" s="58">
        <v>5500</v>
      </c>
      <c r="AB81" s="58">
        <v>13200</v>
      </c>
      <c r="AC81" s="58">
        <v>9900</v>
      </c>
      <c r="AD81" s="58">
        <v>4950</v>
      </c>
      <c r="AE81" s="58">
        <v>4950</v>
      </c>
      <c r="AF81" s="58" t="s">
        <v>199</v>
      </c>
      <c r="AN81" s="58"/>
      <c r="AO81" s="26" t="str">
        <f t="shared" si="44"/>
        <v>AVORD</v>
      </c>
      <c r="AP81" s="26" t="str">
        <f t="shared" si="45"/>
        <v>AVORD</v>
      </c>
      <c r="AQ81" s="26" t="str">
        <f t="shared" si="46"/>
        <v>NFI KITS</v>
      </c>
      <c r="AR81" s="26" t="str">
        <f t="shared" si="47"/>
        <v>SHF</v>
      </c>
      <c r="AS81" s="71" t="str">
        <f>_xlfn.IFNA(VLOOKUP(TRIM(AF81),Lookups!$R$1:$S$12,2,0),"N/A")</f>
        <v>Conflict/Insecurity</v>
      </c>
      <c r="AT81" s="29" t="str">
        <f t="shared" si="48"/>
        <v>Completed</v>
      </c>
      <c r="AU81" s="72" t="str">
        <f>IF(TRIM(X81)="", "N/A",VLOOKUP(TRIM(X81),Lookups!$V$1:$W$8,2,0))</f>
        <v>NIDP</v>
      </c>
      <c r="AV81" s="26" t="str">
        <f t="shared" si="49"/>
        <v>Urban</v>
      </c>
      <c r="AW81" s="26" t="str">
        <f t="shared" si="50"/>
        <v>In-Kind</v>
      </c>
      <c r="AX81" s="55" t="str">
        <f>IF(TRIM(M81)="","N/A",VLOOKUP(TRIM(M81),Table2[#All],2,0))</f>
        <v>Middle Shabelle</v>
      </c>
      <c r="AY81" s="55" t="str">
        <f>IF(TRIM(N81)="","N/A",VLOOKUP(TRIM(N81),Table4[#All],2,0))</f>
        <v>Jowhar</v>
      </c>
      <c r="AZ81" s="55" t="str">
        <f t="shared" si="51"/>
        <v>N/A</v>
      </c>
      <c r="BA81" s="32">
        <f t="shared" si="52"/>
        <v>43465</v>
      </c>
      <c r="BB81" s="32">
        <f t="shared" si="53"/>
        <v>43585</v>
      </c>
      <c r="BC81" s="31">
        <f t="shared" si="54"/>
        <v>2019</v>
      </c>
      <c r="BD81" s="33">
        <f t="shared" si="64"/>
        <v>43830</v>
      </c>
      <c r="BE81" s="30">
        <f t="shared" si="56"/>
        <v>33000</v>
      </c>
      <c r="BF81" s="30">
        <f t="shared" si="57"/>
        <v>5500</v>
      </c>
      <c r="BG81" s="30">
        <f t="shared" si="58"/>
        <v>9900</v>
      </c>
      <c r="BH81" s="30">
        <f t="shared" si="59"/>
        <v>13200</v>
      </c>
      <c r="BI81" s="30">
        <f t="shared" si="60"/>
        <v>4950</v>
      </c>
      <c r="BJ81" s="30">
        <f t="shared" si="61"/>
        <v>4950</v>
      </c>
      <c r="BK81" s="30">
        <v>2300000</v>
      </c>
      <c r="BL81" s="30">
        <v>1600000</v>
      </c>
      <c r="BM81" s="30" t="str">
        <f t="shared" si="62"/>
        <v>Unk</v>
      </c>
      <c r="BN81" s="30" t="str">
        <f t="shared" si="63"/>
        <v>Unk</v>
      </c>
      <c r="BO81" s="30">
        <v>2019</v>
      </c>
      <c r="BP81" s="30">
        <v>258</v>
      </c>
      <c r="BQ81" s="30" t="str">
        <f>VLOOKUP(AQ81,Table3[#All],2,FALSE)</f>
        <v>NFI</v>
      </c>
    </row>
    <row r="82" spans="1:69" ht="28.5" customHeight="1" x14ac:dyDescent="0.25">
      <c r="A82" s="58" t="s">
        <v>171</v>
      </c>
      <c r="B82" s="58" t="s">
        <v>344</v>
      </c>
      <c r="C82" s="58" t="s">
        <v>344</v>
      </c>
      <c r="D82" s="58" t="s">
        <v>202</v>
      </c>
      <c r="E82" s="58" t="s">
        <v>350</v>
      </c>
      <c r="F82" s="58" t="s">
        <v>222</v>
      </c>
      <c r="G82" s="58" t="s">
        <v>213</v>
      </c>
      <c r="H82" s="58"/>
      <c r="I82" s="58"/>
      <c r="J82" s="58"/>
      <c r="K82" s="58"/>
      <c r="L82" s="58"/>
      <c r="M82" s="58" t="s">
        <v>83</v>
      </c>
      <c r="N82" s="58" t="s">
        <v>84</v>
      </c>
      <c r="O82" s="58" t="s">
        <v>1</v>
      </c>
      <c r="P82" s="58"/>
      <c r="Q82" s="58" t="s">
        <v>179</v>
      </c>
      <c r="R82" s="58" t="s">
        <v>167</v>
      </c>
      <c r="S82" s="58" t="s">
        <v>259</v>
      </c>
      <c r="T82" s="32">
        <v>43454</v>
      </c>
      <c r="U82" s="21">
        <v>43604</v>
      </c>
      <c r="V82" s="58">
        <v>3.1171799999999998</v>
      </c>
      <c r="W82" s="58">
        <v>43.646900000000002</v>
      </c>
      <c r="X82" s="58" t="s">
        <v>190</v>
      </c>
      <c r="Y82" s="58">
        <v>12000</v>
      </c>
      <c r="Z82" s="58">
        <v>12000</v>
      </c>
      <c r="AA82" s="58">
        <v>2000</v>
      </c>
      <c r="AB82" s="58">
        <v>4800</v>
      </c>
      <c r="AC82" s="58">
        <v>3600</v>
      </c>
      <c r="AD82" s="58">
        <v>1800</v>
      </c>
      <c r="AE82" s="58">
        <v>1800</v>
      </c>
      <c r="AF82" s="58" t="s">
        <v>199</v>
      </c>
      <c r="AN82" s="58"/>
      <c r="AO82" s="26" t="str">
        <f t="shared" ref="AO82:AO135" si="65">TRIM(IF(TRIM(B82)="","N/A",B82))</f>
        <v>AVORD</v>
      </c>
      <c r="AP82" s="26" t="str">
        <f t="shared" ref="AP82:AP135" si="66">TRIM(IF(TRIM(C82)="","N/A",C82))</f>
        <v>AVORD</v>
      </c>
      <c r="AQ82" s="26" t="str">
        <f t="shared" ref="AQ82:AQ135" si="67">TRIM(UPPER(IF(TRIM(D82)="","N/A",D82)))</f>
        <v>NFI KITS</v>
      </c>
      <c r="AR82" s="26" t="str">
        <f t="shared" ref="AR82:AR135" si="68">TRIM(IF(TRIM(F82)="","N/A",F82))</f>
        <v>SHF</v>
      </c>
      <c r="AS82" s="71" t="str">
        <f>_xlfn.IFNA(VLOOKUP(TRIM(AF82),Lookups!$R$1:$S$12,2,0),"N/A")</f>
        <v>Conflict/Insecurity</v>
      </c>
      <c r="AT82" s="29" t="str">
        <f t="shared" ref="AT82:AT135" si="69">TRIM(IF(TRIM(R82)="","N/A",PROPER(R82)))</f>
        <v>Completed</v>
      </c>
      <c r="AU82" s="72" t="str">
        <f>IF(TRIM(X82)="", "N/A",VLOOKUP(TRIM(X82),Lookups!$V$1:$W$8,2,0))</f>
        <v>PIDP</v>
      </c>
      <c r="AV82" s="26" t="str">
        <f t="shared" ref="AV82:AV135" si="70">TRIM(IF(TRIM(Q82)="","N/A",Q82))</f>
        <v>Urban</v>
      </c>
      <c r="AW82" s="26" t="str">
        <f t="shared" ref="AW82:AW135" si="71">TRIM(IF(TRIM(G82)="","N/A",PROPER(LEFT(TRIM(G82),10))))</f>
        <v>In-Kind</v>
      </c>
      <c r="AX82" s="55" t="str">
        <f>IF(TRIM(M82)="","N/A",VLOOKUP(TRIM(M82),Table2[#All],2,0))</f>
        <v>Bay</v>
      </c>
      <c r="AY82" s="55" t="str">
        <f>IF(TRIM(N82)="","N/A",VLOOKUP(TRIM(N82),Table4[#All],2,0))</f>
        <v>Baidoa</v>
      </c>
      <c r="AZ82" s="55" t="str">
        <f t="shared" ref="AZ82:AZ135" si="72">IF(TRIM(P82)="","N/A",TRIM(P82))</f>
        <v>N/A</v>
      </c>
      <c r="BA82" s="32">
        <f t="shared" ref="BA82:BA135" si="73">EOMONTH(T82,0)</f>
        <v>43465</v>
      </c>
      <c r="BB82" s="32">
        <f t="shared" ref="BB82:BB135" si="74">EOMONTH(U82,0)</f>
        <v>43616</v>
      </c>
      <c r="BC82" s="31">
        <f t="shared" ref="BC82:BC135" si="75">YEAR(BB82)</f>
        <v>2019</v>
      </c>
      <c r="BD82" s="33">
        <f t="shared" si="64"/>
        <v>43830</v>
      </c>
      <c r="BE82" s="30">
        <f t="shared" ref="BE82:BE135" si="76">Y82</f>
        <v>12000</v>
      </c>
      <c r="BF82" s="30">
        <f t="shared" ref="BF82:BF135" si="77">AA82</f>
        <v>2000</v>
      </c>
      <c r="BG82" s="30">
        <f t="shared" ref="BG82:BG135" si="78">AC82</f>
        <v>3600</v>
      </c>
      <c r="BH82" s="30">
        <f t="shared" ref="BH82:BH135" si="79">AB82</f>
        <v>4800</v>
      </c>
      <c r="BI82" s="30">
        <f t="shared" ref="BI82:BI135" si="80">AE82</f>
        <v>1800</v>
      </c>
      <c r="BJ82" s="30">
        <f t="shared" ref="BJ82:BJ135" si="81">AE82</f>
        <v>1800</v>
      </c>
      <c r="BK82" s="30">
        <v>2300000</v>
      </c>
      <c r="BL82" s="30">
        <v>1600000</v>
      </c>
      <c r="BM82" s="30" t="str">
        <f t="shared" si="62"/>
        <v>Unk</v>
      </c>
      <c r="BN82" s="30" t="str">
        <f t="shared" si="63"/>
        <v>Unk</v>
      </c>
      <c r="BO82" s="30">
        <v>2019</v>
      </c>
      <c r="BP82" s="30">
        <v>259</v>
      </c>
      <c r="BQ82" s="30" t="str">
        <f>VLOOKUP(AQ82,Table3[#All],2,FALSE)</f>
        <v>NFI</v>
      </c>
    </row>
    <row r="83" spans="1:69" ht="28.5" customHeight="1" x14ac:dyDescent="0.25">
      <c r="A83" s="58" t="s">
        <v>171</v>
      </c>
      <c r="B83" s="58" t="s">
        <v>256</v>
      </c>
      <c r="C83" s="58" t="s">
        <v>256</v>
      </c>
      <c r="D83" s="58" t="s">
        <v>202</v>
      </c>
      <c r="E83" s="58" t="s">
        <v>257</v>
      </c>
      <c r="F83" s="58" t="s">
        <v>258</v>
      </c>
      <c r="G83" s="58" t="s">
        <v>213</v>
      </c>
      <c r="H83" s="58"/>
      <c r="I83" s="58"/>
      <c r="J83" s="58"/>
      <c r="K83" s="58"/>
      <c r="L83" s="58"/>
      <c r="M83" s="58" t="s">
        <v>85</v>
      </c>
      <c r="N83" s="58" t="s">
        <v>73</v>
      </c>
      <c r="O83" s="58" t="s">
        <v>12</v>
      </c>
      <c r="P83" s="58"/>
      <c r="Q83" s="58" t="s">
        <v>179</v>
      </c>
      <c r="R83" s="58" t="s">
        <v>167</v>
      </c>
      <c r="S83" s="58" t="s">
        <v>259</v>
      </c>
      <c r="T83" s="32">
        <v>43466</v>
      </c>
      <c r="U83" s="21">
        <v>43635</v>
      </c>
      <c r="V83" s="58">
        <v>1.78677</v>
      </c>
      <c r="W83" s="58">
        <v>44.533969999999997</v>
      </c>
      <c r="X83" s="58" t="s">
        <v>189</v>
      </c>
      <c r="Y83" s="58">
        <v>8400</v>
      </c>
      <c r="Z83" s="58">
        <v>8400</v>
      </c>
      <c r="AA83" s="58">
        <v>1400</v>
      </c>
      <c r="AB83" s="58">
        <v>1694</v>
      </c>
      <c r="AC83" s="58">
        <v>1748</v>
      </c>
      <c r="AD83" s="58">
        <v>2453</v>
      </c>
      <c r="AE83" s="58">
        <v>2505</v>
      </c>
      <c r="AF83" s="58" t="s">
        <v>195</v>
      </c>
      <c r="AG83" s="26" t="s">
        <v>708</v>
      </c>
      <c r="AN83" s="58"/>
      <c r="AO83" s="26" t="str">
        <f t="shared" si="65"/>
        <v>AYUUB</v>
      </c>
      <c r="AP83" s="26" t="str">
        <f t="shared" si="66"/>
        <v>AYUUB</v>
      </c>
      <c r="AQ83" s="26" t="str">
        <f t="shared" si="67"/>
        <v>NFI KITS</v>
      </c>
      <c r="AR83" s="26" t="str">
        <f t="shared" si="68"/>
        <v>SHF</v>
      </c>
      <c r="AS83" s="71" t="str">
        <f>_xlfn.IFNA(VLOOKUP(TRIM(AF83),Lookups!$R$1:$S$12,2,0),"N/A")</f>
        <v>Drought</v>
      </c>
      <c r="AT83" s="29" t="str">
        <f t="shared" si="69"/>
        <v>Completed</v>
      </c>
      <c r="AU83" s="72" t="str">
        <f>IF(TRIM(X83)="", "N/A",VLOOKUP(TRIM(X83),Lookups!$V$1:$W$8,2,0))</f>
        <v>NIDP</v>
      </c>
      <c r="AV83" s="26" t="str">
        <f t="shared" si="70"/>
        <v>Urban</v>
      </c>
      <c r="AW83" s="26" t="str">
        <f t="shared" si="71"/>
        <v>In-Kind</v>
      </c>
      <c r="AX83" s="55" t="str">
        <f>IF(TRIM(M83)="","N/A",VLOOKUP(TRIM(M83),Table2[#All],2,0))</f>
        <v>Lower Shabelle</v>
      </c>
      <c r="AY83" s="55" t="str">
        <f>IF(TRIM(N83)="","N/A",VLOOKUP(TRIM(N83),Table4[#All],2,0))</f>
        <v>Qoryooley</v>
      </c>
      <c r="AZ83" s="55" t="str">
        <f t="shared" si="72"/>
        <v>N/A</v>
      </c>
      <c r="BA83" s="32">
        <f t="shared" si="73"/>
        <v>43496</v>
      </c>
      <c r="BB83" s="32">
        <f t="shared" si="74"/>
        <v>43646</v>
      </c>
      <c r="BC83" s="31">
        <f t="shared" si="75"/>
        <v>2019</v>
      </c>
      <c r="BD83" s="33">
        <f t="shared" si="64"/>
        <v>43830</v>
      </c>
      <c r="BE83" s="30">
        <f t="shared" si="76"/>
        <v>8400</v>
      </c>
      <c r="BF83" s="30">
        <f t="shared" si="77"/>
        <v>1400</v>
      </c>
      <c r="BG83" s="30">
        <f t="shared" si="78"/>
        <v>1748</v>
      </c>
      <c r="BH83" s="30">
        <f t="shared" si="79"/>
        <v>1694</v>
      </c>
      <c r="BI83" s="30">
        <f t="shared" si="80"/>
        <v>2505</v>
      </c>
      <c r="BJ83" s="30">
        <f t="shared" si="81"/>
        <v>2505</v>
      </c>
      <c r="BK83" s="30">
        <v>2300000</v>
      </c>
      <c r="BL83" s="30">
        <v>1600000</v>
      </c>
      <c r="BM83" s="30" t="str">
        <f t="shared" si="62"/>
        <v>Unk</v>
      </c>
      <c r="BN83" s="30" t="str">
        <f t="shared" si="63"/>
        <v>Unk</v>
      </c>
      <c r="BO83" s="30">
        <v>2019</v>
      </c>
      <c r="BP83" s="30">
        <v>269</v>
      </c>
      <c r="BQ83" s="30" t="str">
        <f>VLOOKUP(AQ83,Table3[#All],2,FALSE)</f>
        <v>NFI</v>
      </c>
    </row>
    <row r="84" spans="1:69" ht="28.5" customHeight="1" x14ac:dyDescent="0.25">
      <c r="A84" s="58" t="s">
        <v>171</v>
      </c>
      <c r="B84" s="58" t="s">
        <v>256</v>
      </c>
      <c r="C84" s="58" t="s">
        <v>256</v>
      </c>
      <c r="D84" s="58" t="s">
        <v>186</v>
      </c>
      <c r="E84" s="58" t="s">
        <v>260</v>
      </c>
      <c r="F84" s="58" t="s">
        <v>258</v>
      </c>
      <c r="G84" s="58" t="s">
        <v>213</v>
      </c>
      <c r="H84" s="58"/>
      <c r="I84" s="58"/>
      <c r="J84" s="58"/>
      <c r="K84" s="58"/>
      <c r="L84" s="58"/>
      <c r="M84" s="58" t="s">
        <v>85</v>
      </c>
      <c r="N84" s="58" t="s">
        <v>73</v>
      </c>
      <c r="O84" s="58" t="s">
        <v>13</v>
      </c>
      <c r="P84" s="58"/>
      <c r="Q84" s="58" t="s">
        <v>179</v>
      </c>
      <c r="R84" s="58" t="s">
        <v>167</v>
      </c>
      <c r="S84" s="58" t="s">
        <v>259</v>
      </c>
      <c r="T84" s="32">
        <v>43466</v>
      </c>
      <c r="U84" s="21">
        <v>43635</v>
      </c>
      <c r="V84" s="58">
        <v>1.7846299999999999</v>
      </c>
      <c r="W84" s="58">
        <v>44.528930000000003</v>
      </c>
      <c r="X84" s="58" t="s">
        <v>189</v>
      </c>
      <c r="Y84" s="58">
        <v>8400</v>
      </c>
      <c r="Z84" s="58">
        <v>8400</v>
      </c>
      <c r="AA84" s="58">
        <v>1400</v>
      </c>
      <c r="AB84" s="58">
        <v>1694</v>
      </c>
      <c r="AC84" s="58">
        <v>1748</v>
      </c>
      <c r="AD84" s="58">
        <v>2453</v>
      </c>
      <c r="AE84" s="58">
        <v>2505</v>
      </c>
      <c r="AF84" s="58" t="s">
        <v>195</v>
      </c>
      <c r="AG84" s="26" t="s">
        <v>709</v>
      </c>
      <c r="AN84" s="58"/>
      <c r="AO84" s="26" t="str">
        <f t="shared" si="65"/>
        <v>AYUUB</v>
      </c>
      <c r="AP84" s="26" t="str">
        <f t="shared" si="66"/>
        <v>AYUUB</v>
      </c>
      <c r="AQ84" s="26" t="str">
        <f t="shared" si="67"/>
        <v>EMERGENCY SHELTER</v>
      </c>
      <c r="AR84" s="26" t="str">
        <f t="shared" si="68"/>
        <v>SHF</v>
      </c>
      <c r="AS84" s="71" t="str">
        <f>_xlfn.IFNA(VLOOKUP(TRIM(AF84),Lookups!$R$1:$S$12,2,0),"N/A")</f>
        <v>Drought</v>
      </c>
      <c r="AT84" s="29" t="str">
        <f t="shared" si="69"/>
        <v>Completed</v>
      </c>
      <c r="AU84" s="72" t="str">
        <f>IF(TRIM(X84)="", "N/A",VLOOKUP(TRIM(X84),Lookups!$V$1:$W$8,2,0))</f>
        <v>NIDP</v>
      </c>
      <c r="AV84" s="26" t="str">
        <f t="shared" si="70"/>
        <v>Urban</v>
      </c>
      <c r="AW84" s="26" t="str">
        <f t="shared" si="71"/>
        <v>In-Kind</v>
      </c>
      <c r="AX84" s="55" t="str">
        <f>IF(TRIM(M84)="","N/A",VLOOKUP(TRIM(M84),Table2[#All],2,0))</f>
        <v>Lower Shabelle</v>
      </c>
      <c r="AY84" s="55" t="str">
        <f>IF(TRIM(N84)="","N/A",VLOOKUP(TRIM(N84),Table4[#All],2,0))</f>
        <v>Qoryooley</v>
      </c>
      <c r="AZ84" s="55" t="str">
        <f t="shared" si="72"/>
        <v>N/A</v>
      </c>
      <c r="BA84" s="32">
        <f t="shared" si="73"/>
        <v>43496</v>
      </c>
      <c r="BB84" s="32">
        <f t="shared" si="74"/>
        <v>43646</v>
      </c>
      <c r="BC84" s="31">
        <f t="shared" si="75"/>
        <v>2019</v>
      </c>
      <c r="BD84" s="33">
        <f t="shared" si="64"/>
        <v>43830</v>
      </c>
      <c r="BE84" s="30">
        <f t="shared" si="76"/>
        <v>8400</v>
      </c>
      <c r="BF84" s="30">
        <f t="shared" si="77"/>
        <v>1400</v>
      </c>
      <c r="BG84" s="30">
        <f t="shared" si="78"/>
        <v>1748</v>
      </c>
      <c r="BH84" s="30">
        <f t="shared" si="79"/>
        <v>1694</v>
      </c>
      <c r="BI84" s="30">
        <f t="shared" si="80"/>
        <v>2505</v>
      </c>
      <c r="BJ84" s="30">
        <f t="shared" si="81"/>
        <v>2505</v>
      </c>
      <c r="BK84" s="30">
        <v>2300000</v>
      </c>
      <c r="BL84" s="30">
        <v>1600000</v>
      </c>
      <c r="BM84" s="30" t="str">
        <f t="shared" si="62"/>
        <v>Unk</v>
      </c>
      <c r="BN84" s="30" t="str">
        <f t="shared" si="63"/>
        <v>Unk</v>
      </c>
      <c r="BO84" s="30">
        <v>2019</v>
      </c>
      <c r="BP84" s="30">
        <v>270</v>
      </c>
      <c r="BQ84" s="30" t="str">
        <f>VLOOKUP(AQ84,Table3[#All],2,FALSE)</f>
        <v>SHELTER</v>
      </c>
    </row>
    <row r="85" spans="1:69" ht="28.5" customHeight="1" x14ac:dyDescent="0.25">
      <c r="A85" s="58" t="s">
        <v>171</v>
      </c>
      <c r="B85" s="58" t="s">
        <v>256</v>
      </c>
      <c r="C85" s="58" t="s">
        <v>256</v>
      </c>
      <c r="D85" s="58" t="s">
        <v>185</v>
      </c>
      <c r="E85" s="58" t="s">
        <v>426</v>
      </c>
      <c r="F85" s="58" t="s">
        <v>222</v>
      </c>
      <c r="G85" s="58" t="s">
        <v>213</v>
      </c>
      <c r="H85" s="58"/>
      <c r="I85" s="58"/>
      <c r="J85" s="58"/>
      <c r="K85" s="58"/>
      <c r="L85" s="58"/>
      <c r="M85" s="58" t="s">
        <v>85</v>
      </c>
      <c r="N85" s="58" t="s">
        <v>73</v>
      </c>
      <c r="O85" s="58" t="s">
        <v>41</v>
      </c>
      <c r="P85" s="58"/>
      <c r="Q85" s="58" t="s">
        <v>179</v>
      </c>
      <c r="R85" s="58" t="s">
        <v>167</v>
      </c>
      <c r="S85" s="58" t="s">
        <v>259</v>
      </c>
      <c r="T85" s="32">
        <v>43466</v>
      </c>
      <c r="U85" s="21">
        <v>43635</v>
      </c>
      <c r="V85" s="58">
        <v>1.7807299999999999</v>
      </c>
      <c r="W85" s="58">
        <v>44.534700000000001</v>
      </c>
      <c r="X85" s="58" t="s">
        <v>189</v>
      </c>
      <c r="Y85" s="58">
        <v>8400</v>
      </c>
      <c r="Z85" s="58">
        <v>8400</v>
      </c>
      <c r="AA85" s="58">
        <v>1400</v>
      </c>
      <c r="AB85" s="58">
        <v>1694</v>
      </c>
      <c r="AC85" s="58">
        <v>1748</v>
      </c>
      <c r="AD85" s="58">
        <v>2453</v>
      </c>
      <c r="AE85" s="58">
        <v>2505</v>
      </c>
      <c r="AF85" s="58" t="s">
        <v>195</v>
      </c>
      <c r="AN85" s="58"/>
      <c r="AO85" s="26" t="str">
        <f t="shared" si="65"/>
        <v>AYUUB</v>
      </c>
      <c r="AP85" s="26" t="str">
        <f t="shared" si="66"/>
        <v>AYUUB</v>
      </c>
      <c r="AQ85" s="26" t="str">
        <f t="shared" si="67"/>
        <v>NFI NON KITS</v>
      </c>
      <c r="AR85" s="26" t="str">
        <f t="shared" si="68"/>
        <v>SHF</v>
      </c>
      <c r="AS85" s="71" t="str">
        <f>_xlfn.IFNA(VLOOKUP(TRIM(AF85),Lookups!$R$1:$S$12,2,0),"N/A")</f>
        <v>Drought</v>
      </c>
      <c r="AT85" s="29" t="str">
        <f t="shared" si="69"/>
        <v>Completed</v>
      </c>
      <c r="AU85" s="72" t="str">
        <f>IF(TRIM(X85)="", "N/A",VLOOKUP(TRIM(X85),Lookups!$V$1:$W$8,2,0))</f>
        <v>NIDP</v>
      </c>
      <c r="AV85" s="26" t="str">
        <f t="shared" si="70"/>
        <v>Urban</v>
      </c>
      <c r="AW85" s="26" t="str">
        <f t="shared" si="71"/>
        <v>In-Kind</v>
      </c>
      <c r="AX85" s="55" t="str">
        <f>IF(TRIM(M85)="","N/A",VLOOKUP(TRIM(M85),Table2[#All],2,0))</f>
        <v>Lower Shabelle</v>
      </c>
      <c r="AY85" s="55" t="str">
        <f>IF(TRIM(N85)="","N/A",VLOOKUP(TRIM(N85),Table4[#All],2,0))</f>
        <v>Qoryooley</v>
      </c>
      <c r="AZ85" s="55" t="str">
        <f t="shared" si="72"/>
        <v>N/A</v>
      </c>
      <c r="BA85" s="32">
        <f t="shared" si="73"/>
        <v>43496</v>
      </c>
      <c r="BB85" s="32">
        <f t="shared" si="74"/>
        <v>43646</v>
      </c>
      <c r="BC85" s="31">
        <f t="shared" si="75"/>
        <v>2019</v>
      </c>
      <c r="BD85" s="33">
        <f t="shared" si="64"/>
        <v>43830</v>
      </c>
      <c r="BE85" s="30">
        <f t="shared" si="76"/>
        <v>8400</v>
      </c>
      <c r="BF85" s="30">
        <f t="shared" si="77"/>
        <v>1400</v>
      </c>
      <c r="BG85" s="30">
        <f t="shared" si="78"/>
        <v>1748</v>
      </c>
      <c r="BH85" s="30">
        <f t="shared" si="79"/>
        <v>1694</v>
      </c>
      <c r="BI85" s="30">
        <f t="shared" si="80"/>
        <v>2505</v>
      </c>
      <c r="BJ85" s="30">
        <f t="shared" si="81"/>
        <v>2505</v>
      </c>
      <c r="BK85" s="30">
        <v>2300000</v>
      </c>
      <c r="BL85" s="30">
        <v>1600000</v>
      </c>
      <c r="BM85" s="30" t="str">
        <f t="shared" si="62"/>
        <v>Unk</v>
      </c>
      <c r="BN85" s="30" t="str">
        <f t="shared" si="63"/>
        <v>Unk</v>
      </c>
      <c r="BO85" s="30">
        <v>2019</v>
      </c>
      <c r="BP85" s="30">
        <v>271</v>
      </c>
      <c r="BQ85" s="30" t="str">
        <f>VLOOKUP(AQ85,Table3[#All],2,FALSE)</f>
        <v>NFI</v>
      </c>
    </row>
    <row r="86" spans="1:69" ht="28.5" customHeight="1" x14ac:dyDescent="0.25">
      <c r="A86" s="58" t="s">
        <v>171</v>
      </c>
      <c r="B86" s="58" t="s">
        <v>256</v>
      </c>
      <c r="C86" s="58" t="s">
        <v>256</v>
      </c>
      <c r="D86" s="58" t="s">
        <v>185</v>
      </c>
      <c r="E86" s="58" t="s">
        <v>426</v>
      </c>
      <c r="F86" s="58" t="s">
        <v>222</v>
      </c>
      <c r="G86" s="58" t="s">
        <v>177</v>
      </c>
      <c r="H86" s="58"/>
      <c r="I86" s="58"/>
      <c r="J86" s="58"/>
      <c r="K86" s="58"/>
      <c r="L86" s="58"/>
      <c r="M86" s="58" t="s">
        <v>85</v>
      </c>
      <c r="N86" s="58" t="s">
        <v>73</v>
      </c>
      <c r="O86" s="58" t="s">
        <v>21</v>
      </c>
      <c r="P86" s="58"/>
      <c r="Q86" s="58" t="s">
        <v>179</v>
      </c>
      <c r="R86" s="58" t="s">
        <v>167</v>
      </c>
      <c r="S86" s="58" t="s">
        <v>259</v>
      </c>
      <c r="T86" s="32">
        <v>43466</v>
      </c>
      <c r="U86" s="21">
        <v>43635</v>
      </c>
      <c r="V86" s="58">
        <v>1.7883</v>
      </c>
      <c r="W86" s="58">
        <v>44.536709999999999</v>
      </c>
      <c r="X86" s="58" t="s">
        <v>189</v>
      </c>
      <c r="Y86" s="58">
        <v>8400</v>
      </c>
      <c r="Z86" s="58">
        <v>8400</v>
      </c>
      <c r="AA86" s="58">
        <v>1400</v>
      </c>
      <c r="AB86" s="58">
        <v>1694</v>
      </c>
      <c r="AC86" s="58">
        <v>1748</v>
      </c>
      <c r="AD86" s="58">
        <v>2453</v>
      </c>
      <c r="AE86" s="58">
        <v>2505</v>
      </c>
      <c r="AF86" s="58" t="s">
        <v>195</v>
      </c>
      <c r="AN86" s="58"/>
      <c r="AO86" s="26" t="str">
        <f t="shared" si="65"/>
        <v>AYUUB</v>
      </c>
      <c r="AP86" s="26" t="str">
        <f t="shared" si="66"/>
        <v>AYUUB</v>
      </c>
      <c r="AQ86" s="26" t="str">
        <f t="shared" si="67"/>
        <v>NFI NON KITS</v>
      </c>
      <c r="AR86" s="26" t="str">
        <f t="shared" si="68"/>
        <v>SHF</v>
      </c>
      <c r="AS86" s="71" t="str">
        <f>_xlfn.IFNA(VLOOKUP(TRIM(AF86),Lookups!$R$1:$S$12,2,0),"N/A")</f>
        <v>Drought</v>
      </c>
      <c r="AT86" s="29" t="str">
        <f t="shared" si="69"/>
        <v>Completed</v>
      </c>
      <c r="AU86" s="72" t="str">
        <f>IF(TRIM(X86)="", "N/A",VLOOKUP(TRIM(X86),Lookups!$V$1:$W$8,2,0))</f>
        <v>NIDP</v>
      </c>
      <c r="AV86" s="26" t="str">
        <f t="shared" si="70"/>
        <v>Urban</v>
      </c>
      <c r="AW86" s="26" t="str">
        <f t="shared" si="71"/>
        <v>In-Kind</v>
      </c>
      <c r="AX86" s="55" t="str">
        <f>IF(TRIM(M86)="","N/A",VLOOKUP(TRIM(M86),Table2[#All],2,0))</f>
        <v>Lower Shabelle</v>
      </c>
      <c r="AY86" s="55" t="str">
        <f>IF(TRIM(N86)="","N/A",VLOOKUP(TRIM(N86),Table4[#All],2,0))</f>
        <v>Qoryooley</v>
      </c>
      <c r="AZ86" s="55" t="str">
        <f t="shared" si="72"/>
        <v>N/A</v>
      </c>
      <c r="BA86" s="32">
        <f t="shared" si="73"/>
        <v>43496</v>
      </c>
      <c r="BB86" s="32">
        <f t="shared" si="74"/>
        <v>43646</v>
      </c>
      <c r="BC86" s="31">
        <f t="shared" si="75"/>
        <v>2019</v>
      </c>
      <c r="BD86" s="33">
        <f t="shared" si="64"/>
        <v>43830</v>
      </c>
      <c r="BE86" s="30">
        <f t="shared" si="76"/>
        <v>8400</v>
      </c>
      <c r="BF86" s="30">
        <f t="shared" si="77"/>
        <v>1400</v>
      </c>
      <c r="BG86" s="30">
        <f t="shared" si="78"/>
        <v>1748</v>
      </c>
      <c r="BH86" s="30">
        <f t="shared" si="79"/>
        <v>1694</v>
      </c>
      <c r="BI86" s="30">
        <f t="shared" si="80"/>
        <v>2505</v>
      </c>
      <c r="BJ86" s="30">
        <f t="shared" si="81"/>
        <v>2505</v>
      </c>
      <c r="BK86" s="30">
        <v>2300000</v>
      </c>
      <c r="BL86" s="30">
        <v>1600000</v>
      </c>
      <c r="BM86" s="30" t="str">
        <f t="shared" si="62"/>
        <v>Unk</v>
      </c>
      <c r="BN86" s="30" t="str">
        <f t="shared" si="63"/>
        <v>Unk</v>
      </c>
      <c r="BO86" s="30">
        <v>2019</v>
      </c>
      <c r="BP86" s="30">
        <v>272</v>
      </c>
      <c r="BQ86" s="30" t="str">
        <f>VLOOKUP(AQ86,Table3[#All],2,FALSE)</f>
        <v>NFI</v>
      </c>
    </row>
    <row r="87" spans="1:69" ht="28.5" customHeight="1" x14ac:dyDescent="0.25">
      <c r="A87" s="58" t="s">
        <v>171</v>
      </c>
      <c r="B87" s="58" t="s">
        <v>256</v>
      </c>
      <c r="C87" s="58" t="s">
        <v>256</v>
      </c>
      <c r="D87" s="58" t="s">
        <v>185</v>
      </c>
      <c r="E87" s="58" t="s">
        <v>426</v>
      </c>
      <c r="F87" s="58" t="s">
        <v>222</v>
      </c>
      <c r="G87" s="58" t="s">
        <v>177</v>
      </c>
      <c r="H87" s="58"/>
      <c r="I87" s="58"/>
      <c r="J87" s="58"/>
      <c r="K87" s="58"/>
      <c r="L87" s="58"/>
      <c r="M87" s="58" t="s">
        <v>85</v>
      </c>
      <c r="N87" s="58" t="s">
        <v>73</v>
      </c>
      <c r="O87" s="58" t="s">
        <v>20</v>
      </c>
      <c r="P87" s="58"/>
      <c r="Q87" s="58" t="s">
        <v>179</v>
      </c>
      <c r="R87" s="58" t="s">
        <v>167</v>
      </c>
      <c r="S87" s="58" t="s">
        <v>259</v>
      </c>
      <c r="T87" s="32">
        <v>43466</v>
      </c>
      <c r="U87" s="21">
        <v>43635</v>
      </c>
      <c r="V87" s="58">
        <v>1.7445999999999999</v>
      </c>
      <c r="W87" s="58">
        <v>44.590479999999999</v>
      </c>
      <c r="X87" s="58" t="s">
        <v>189</v>
      </c>
      <c r="Y87" s="58">
        <v>8400</v>
      </c>
      <c r="Z87" s="58">
        <v>8400</v>
      </c>
      <c r="AA87" s="58">
        <v>1400</v>
      </c>
      <c r="AB87" s="58">
        <v>1694</v>
      </c>
      <c r="AC87" s="58">
        <v>1748</v>
      </c>
      <c r="AD87" s="58">
        <v>2453</v>
      </c>
      <c r="AE87" s="58">
        <v>2505</v>
      </c>
      <c r="AF87" s="58" t="s">
        <v>195</v>
      </c>
      <c r="AN87" s="58"/>
      <c r="AO87" s="26" t="str">
        <f t="shared" si="65"/>
        <v>AYUUB</v>
      </c>
      <c r="AP87" s="26" t="str">
        <f t="shared" si="66"/>
        <v>AYUUB</v>
      </c>
      <c r="AQ87" s="26" t="str">
        <f t="shared" si="67"/>
        <v>NFI NON KITS</v>
      </c>
      <c r="AR87" s="26" t="str">
        <f t="shared" si="68"/>
        <v>SHF</v>
      </c>
      <c r="AS87" s="71" t="str">
        <f>_xlfn.IFNA(VLOOKUP(TRIM(AF87),Lookups!$R$1:$S$12,2,0),"N/A")</f>
        <v>Drought</v>
      </c>
      <c r="AT87" s="29" t="str">
        <f t="shared" si="69"/>
        <v>Completed</v>
      </c>
      <c r="AU87" s="72" t="str">
        <f>IF(TRIM(X87)="", "N/A",VLOOKUP(TRIM(X87),Lookups!$V$1:$W$8,2,0))</f>
        <v>NIDP</v>
      </c>
      <c r="AV87" s="26" t="str">
        <f t="shared" si="70"/>
        <v>Urban</v>
      </c>
      <c r="AW87" s="26" t="str">
        <f t="shared" si="71"/>
        <v>In-Kind</v>
      </c>
      <c r="AX87" s="55" t="str">
        <f>IF(TRIM(M87)="","N/A",VLOOKUP(TRIM(M87),Table2[#All],2,0))</f>
        <v>Lower Shabelle</v>
      </c>
      <c r="AY87" s="55" t="str">
        <f>IF(TRIM(N87)="","N/A",VLOOKUP(TRIM(N87),Table4[#All],2,0))</f>
        <v>Qoryooley</v>
      </c>
      <c r="AZ87" s="55" t="str">
        <f t="shared" si="72"/>
        <v>N/A</v>
      </c>
      <c r="BA87" s="32">
        <f t="shared" si="73"/>
        <v>43496</v>
      </c>
      <c r="BB87" s="32">
        <f t="shared" si="74"/>
        <v>43646</v>
      </c>
      <c r="BC87" s="31">
        <f t="shared" si="75"/>
        <v>2019</v>
      </c>
      <c r="BD87" s="33">
        <f t="shared" si="64"/>
        <v>43830</v>
      </c>
      <c r="BE87" s="30">
        <f t="shared" si="76"/>
        <v>8400</v>
      </c>
      <c r="BF87" s="30">
        <f t="shared" si="77"/>
        <v>1400</v>
      </c>
      <c r="BG87" s="30">
        <f t="shared" si="78"/>
        <v>1748</v>
      </c>
      <c r="BH87" s="30">
        <f t="shared" si="79"/>
        <v>1694</v>
      </c>
      <c r="BI87" s="30">
        <f t="shared" si="80"/>
        <v>2505</v>
      </c>
      <c r="BJ87" s="30">
        <f t="shared" si="81"/>
        <v>2505</v>
      </c>
      <c r="BK87" s="30">
        <v>2300000</v>
      </c>
      <c r="BL87" s="30">
        <v>1600000</v>
      </c>
      <c r="BM87" s="30" t="str">
        <f t="shared" si="62"/>
        <v>Unk</v>
      </c>
      <c r="BN87" s="30" t="str">
        <f t="shared" si="63"/>
        <v>Unk</v>
      </c>
      <c r="BO87" s="30">
        <v>2019</v>
      </c>
      <c r="BP87" s="30">
        <v>273</v>
      </c>
      <c r="BQ87" s="30" t="str">
        <f>VLOOKUP(AQ87,Table3[#All],2,FALSE)</f>
        <v>NFI</v>
      </c>
    </row>
    <row r="88" spans="1:69" ht="28.5" customHeight="1" x14ac:dyDescent="0.25">
      <c r="A88" s="58" t="s">
        <v>171</v>
      </c>
      <c r="B88" s="58" t="s">
        <v>256</v>
      </c>
      <c r="C88" s="58" t="s">
        <v>256</v>
      </c>
      <c r="D88" s="58" t="s">
        <v>185</v>
      </c>
      <c r="E88" s="58" t="s">
        <v>426</v>
      </c>
      <c r="F88" s="58" t="s">
        <v>222</v>
      </c>
      <c r="G88" s="58" t="s">
        <v>177</v>
      </c>
      <c r="H88" s="58"/>
      <c r="I88" s="58"/>
      <c r="J88" s="58"/>
      <c r="K88" s="58"/>
      <c r="L88" s="58"/>
      <c r="M88" s="58" t="s">
        <v>85</v>
      </c>
      <c r="N88" s="58" t="s">
        <v>73</v>
      </c>
      <c r="O88" s="58" t="s">
        <v>11</v>
      </c>
      <c r="P88" s="58"/>
      <c r="Q88" s="58" t="s">
        <v>179</v>
      </c>
      <c r="R88" s="58" t="s">
        <v>167</v>
      </c>
      <c r="S88" s="58" t="s">
        <v>259</v>
      </c>
      <c r="T88" s="32">
        <v>43466</v>
      </c>
      <c r="U88" s="21">
        <v>43635</v>
      </c>
      <c r="V88" s="58">
        <v>1.78586</v>
      </c>
      <c r="W88" s="58">
        <v>44.531300000000002</v>
      </c>
      <c r="X88" s="58" t="s">
        <v>189</v>
      </c>
      <c r="Y88" s="58">
        <v>8400</v>
      </c>
      <c r="Z88" s="58">
        <v>8400</v>
      </c>
      <c r="AA88" s="58">
        <v>1400</v>
      </c>
      <c r="AB88" s="58">
        <v>1694</v>
      </c>
      <c r="AC88" s="58">
        <v>1748</v>
      </c>
      <c r="AD88" s="58">
        <v>2453</v>
      </c>
      <c r="AE88" s="58">
        <v>2505</v>
      </c>
      <c r="AF88" s="58" t="s">
        <v>195</v>
      </c>
      <c r="AN88" s="58"/>
      <c r="AO88" s="26" t="str">
        <f t="shared" si="65"/>
        <v>AYUUB</v>
      </c>
      <c r="AP88" s="26" t="str">
        <f t="shared" si="66"/>
        <v>AYUUB</v>
      </c>
      <c r="AQ88" s="26" t="str">
        <f t="shared" si="67"/>
        <v>NFI NON KITS</v>
      </c>
      <c r="AR88" s="26" t="str">
        <f t="shared" si="68"/>
        <v>SHF</v>
      </c>
      <c r="AS88" s="71" t="str">
        <f>_xlfn.IFNA(VLOOKUP(TRIM(AF88),Lookups!$R$1:$S$12,2,0),"N/A")</f>
        <v>Drought</v>
      </c>
      <c r="AT88" s="29" t="str">
        <f t="shared" si="69"/>
        <v>Completed</v>
      </c>
      <c r="AU88" s="72" t="str">
        <f>IF(TRIM(X88)="", "N/A",VLOOKUP(TRIM(X88),Lookups!$V$1:$W$8,2,0))</f>
        <v>NIDP</v>
      </c>
      <c r="AV88" s="26" t="str">
        <f t="shared" si="70"/>
        <v>Urban</v>
      </c>
      <c r="AW88" s="26" t="str">
        <f t="shared" si="71"/>
        <v>In-Kind</v>
      </c>
      <c r="AX88" s="55" t="str">
        <f>IF(TRIM(M88)="","N/A",VLOOKUP(TRIM(M88),Table2[#All],2,0))</f>
        <v>Lower Shabelle</v>
      </c>
      <c r="AY88" s="55" t="str">
        <f>IF(TRIM(N88)="","N/A",VLOOKUP(TRIM(N88),Table4[#All],2,0))</f>
        <v>Qoryooley</v>
      </c>
      <c r="AZ88" s="55" t="str">
        <f t="shared" si="72"/>
        <v>N/A</v>
      </c>
      <c r="BA88" s="32">
        <f t="shared" si="73"/>
        <v>43496</v>
      </c>
      <c r="BB88" s="32">
        <f t="shared" si="74"/>
        <v>43646</v>
      </c>
      <c r="BC88" s="31">
        <f t="shared" si="75"/>
        <v>2019</v>
      </c>
      <c r="BD88" s="33">
        <f t="shared" si="64"/>
        <v>43830</v>
      </c>
      <c r="BE88" s="30">
        <f t="shared" si="76"/>
        <v>8400</v>
      </c>
      <c r="BF88" s="30">
        <f t="shared" si="77"/>
        <v>1400</v>
      </c>
      <c r="BG88" s="30">
        <f t="shared" si="78"/>
        <v>1748</v>
      </c>
      <c r="BH88" s="30">
        <f t="shared" si="79"/>
        <v>1694</v>
      </c>
      <c r="BI88" s="30">
        <f t="shared" si="80"/>
        <v>2505</v>
      </c>
      <c r="BJ88" s="30">
        <f t="shared" si="81"/>
        <v>2505</v>
      </c>
      <c r="BK88" s="30">
        <v>2300000</v>
      </c>
      <c r="BL88" s="30">
        <v>1600000</v>
      </c>
      <c r="BM88" s="30" t="str">
        <f t="shared" si="62"/>
        <v>Unk</v>
      </c>
      <c r="BN88" s="30" t="str">
        <f t="shared" si="63"/>
        <v>Unk</v>
      </c>
      <c r="BO88" s="30">
        <v>2019</v>
      </c>
      <c r="BP88" s="30">
        <v>274</v>
      </c>
      <c r="BQ88" s="30" t="str">
        <f>VLOOKUP(AQ88,Table3[#All],2,FALSE)</f>
        <v>NFI</v>
      </c>
    </row>
    <row r="89" spans="1:69" ht="28.5" customHeight="1" x14ac:dyDescent="0.25">
      <c r="A89" s="58" t="s">
        <v>171</v>
      </c>
      <c r="B89" s="58" t="s">
        <v>256</v>
      </c>
      <c r="C89" s="58" t="s">
        <v>256</v>
      </c>
      <c r="D89" s="58" t="s">
        <v>186</v>
      </c>
      <c r="E89" s="58" t="s">
        <v>257</v>
      </c>
      <c r="F89" s="58" t="s">
        <v>258</v>
      </c>
      <c r="G89" s="58" t="s">
        <v>177</v>
      </c>
      <c r="H89" s="58"/>
      <c r="I89" s="58"/>
      <c r="J89" s="58"/>
      <c r="K89" s="58"/>
      <c r="L89" s="58"/>
      <c r="M89" s="58" t="s">
        <v>85</v>
      </c>
      <c r="N89" s="58" t="s">
        <v>73</v>
      </c>
      <c r="O89" s="58" t="s">
        <v>41</v>
      </c>
      <c r="P89" s="58"/>
      <c r="Q89" s="58"/>
      <c r="R89" s="58" t="s">
        <v>167</v>
      </c>
      <c r="S89" s="58" t="s">
        <v>259</v>
      </c>
      <c r="T89" s="32">
        <v>43466</v>
      </c>
      <c r="U89" s="21">
        <v>43707</v>
      </c>
      <c r="V89" s="58">
        <v>1.7807299999999999</v>
      </c>
      <c r="W89" s="58">
        <v>44.534700000000001</v>
      </c>
      <c r="X89" s="58" t="s">
        <v>189</v>
      </c>
      <c r="Y89" s="58">
        <v>8400</v>
      </c>
      <c r="Z89" s="58">
        <v>8400</v>
      </c>
      <c r="AA89" s="58">
        <v>1400</v>
      </c>
      <c r="AB89" s="58">
        <v>1694</v>
      </c>
      <c r="AC89" s="58">
        <v>1748</v>
      </c>
      <c r="AD89" s="58">
        <v>2453</v>
      </c>
      <c r="AE89" s="58">
        <v>2505</v>
      </c>
      <c r="AF89" s="58" t="s">
        <v>195</v>
      </c>
      <c r="AG89" s="26" t="s">
        <v>427</v>
      </c>
      <c r="AN89" s="58"/>
      <c r="AO89" s="26" t="str">
        <f t="shared" si="65"/>
        <v>AYUUB</v>
      </c>
      <c r="AP89" s="26" t="str">
        <f t="shared" si="66"/>
        <v>AYUUB</v>
      </c>
      <c r="AQ89" s="26" t="str">
        <f t="shared" si="67"/>
        <v>EMERGENCY SHELTER</v>
      </c>
      <c r="AR89" s="26" t="str">
        <f t="shared" si="68"/>
        <v>SHF</v>
      </c>
      <c r="AS89" s="71" t="str">
        <f>_xlfn.IFNA(VLOOKUP(TRIM(AF89),Lookups!$R$1:$S$12,2,0),"N/A")</f>
        <v>Drought</v>
      </c>
      <c r="AT89" s="29" t="str">
        <f t="shared" si="69"/>
        <v>Completed</v>
      </c>
      <c r="AU89" s="72" t="str">
        <f>IF(TRIM(X89)="", "N/A",VLOOKUP(TRIM(X89),Lookups!$V$1:$W$8,2,0))</f>
        <v>NIDP</v>
      </c>
      <c r="AV89" s="26" t="str">
        <f t="shared" si="70"/>
        <v>N/A</v>
      </c>
      <c r="AW89" s="26" t="str">
        <f t="shared" si="71"/>
        <v>In-Kind</v>
      </c>
      <c r="AX89" s="55" t="str">
        <f>IF(TRIM(M89)="","N/A",VLOOKUP(TRIM(M89),Table2[#All],2,0))</f>
        <v>Lower Shabelle</v>
      </c>
      <c r="AY89" s="55" t="str">
        <f>IF(TRIM(N89)="","N/A",VLOOKUP(TRIM(N89),Table4[#All],2,0))</f>
        <v>Qoryooley</v>
      </c>
      <c r="AZ89" s="55" t="str">
        <f t="shared" si="72"/>
        <v>N/A</v>
      </c>
      <c r="BA89" s="32">
        <f t="shared" si="73"/>
        <v>43496</v>
      </c>
      <c r="BB89" s="32">
        <f t="shared" si="74"/>
        <v>43708</v>
      </c>
      <c r="BC89" s="31">
        <f t="shared" si="75"/>
        <v>2019</v>
      </c>
      <c r="BD89" s="33">
        <f t="shared" si="64"/>
        <v>43830</v>
      </c>
      <c r="BE89" s="30">
        <f t="shared" si="76"/>
        <v>8400</v>
      </c>
      <c r="BF89" s="30">
        <f t="shared" si="77"/>
        <v>1400</v>
      </c>
      <c r="BG89" s="30">
        <f t="shared" si="78"/>
        <v>1748</v>
      </c>
      <c r="BH89" s="30">
        <f t="shared" si="79"/>
        <v>1694</v>
      </c>
      <c r="BI89" s="30">
        <f t="shared" si="80"/>
        <v>2505</v>
      </c>
      <c r="BJ89" s="30">
        <f t="shared" si="81"/>
        <v>2505</v>
      </c>
      <c r="BK89" s="30">
        <v>2300000</v>
      </c>
      <c r="BL89" s="30">
        <v>1600000</v>
      </c>
      <c r="BM89" s="30" t="str">
        <f t="shared" si="62"/>
        <v>Unk</v>
      </c>
      <c r="BN89" s="30" t="str">
        <f t="shared" si="63"/>
        <v>Unk</v>
      </c>
      <c r="BO89" s="30">
        <v>2019</v>
      </c>
      <c r="BP89" s="30">
        <v>275</v>
      </c>
      <c r="BQ89" s="30" t="str">
        <f>VLOOKUP(AQ89,Table3[#All],2,FALSE)</f>
        <v>SHELTER</v>
      </c>
    </row>
    <row r="90" spans="1:69" ht="28.5" customHeight="1" x14ac:dyDescent="0.25">
      <c r="A90" s="58" t="s">
        <v>171</v>
      </c>
      <c r="B90" s="58" t="s">
        <v>256</v>
      </c>
      <c r="C90" s="58" t="s">
        <v>256</v>
      </c>
      <c r="D90" s="58" t="s">
        <v>186</v>
      </c>
      <c r="E90" s="58" t="s">
        <v>257</v>
      </c>
      <c r="F90" s="58" t="s">
        <v>258</v>
      </c>
      <c r="G90" s="58" t="s">
        <v>177</v>
      </c>
      <c r="H90" s="58"/>
      <c r="I90" s="58"/>
      <c r="J90" s="58"/>
      <c r="K90" s="58"/>
      <c r="L90" s="58"/>
      <c r="M90" s="58" t="s">
        <v>85</v>
      </c>
      <c r="N90" s="58" t="s">
        <v>73</v>
      </c>
      <c r="O90" s="58" t="s">
        <v>21</v>
      </c>
      <c r="P90" s="58"/>
      <c r="Q90" s="58"/>
      <c r="R90" s="58" t="s">
        <v>167</v>
      </c>
      <c r="S90" s="58" t="s">
        <v>259</v>
      </c>
      <c r="T90" s="32">
        <v>43466</v>
      </c>
      <c r="U90" s="21">
        <v>43707</v>
      </c>
      <c r="V90" s="58">
        <v>1.7883</v>
      </c>
      <c r="W90" s="58">
        <v>44.536709999999999</v>
      </c>
      <c r="X90" s="58" t="s">
        <v>189</v>
      </c>
      <c r="Y90" s="58">
        <v>8400</v>
      </c>
      <c r="Z90" s="58">
        <v>8400</v>
      </c>
      <c r="AA90" s="58">
        <v>1400</v>
      </c>
      <c r="AB90" s="58">
        <v>1694</v>
      </c>
      <c r="AC90" s="58">
        <v>1748</v>
      </c>
      <c r="AD90" s="58">
        <v>2453</v>
      </c>
      <c r="AE90" s="58">
        <v>2505</v>
      </c>
      <c r="AF90" s="58" t="s">
        <v>195</v>
      </c>
      <c r="AN90" s="58"/>
      <c r="AO90" s="26" t="str">
        <f t="shared" si="65"/>
        <v>AYUUB</v>
      </c>
      <c r="AP90" s="26" t="str">
        <f t="shared" si="66"/>
        <v>AYUUB</v>
      </c>
      <c r="AQ90" s="26" t="str">
        <f t="shared" si="67"/>
        <v>EMERGENCY SHELTER</v>
      </c>
      <c r="AR90" s="26" t="str">
        <f t="shared" si="68"/>
        <v>SHF</v>
      </c>
      <c r="AS90" s="71" t="str">
        <f>_xlfn.IFNA(VLOOKUP(TRIM(AF90),Lookups!$R$1:$S$12,2,0),"N/A")</f>
        <v>Drought</v>
      </c>
      <c r="AT90" s="29" t="str">
        <f t="shared" si="69"/>
        <v>Completed</v>
      </c>
      <c r="AU90" s="72" t="str">
        <f>IF(TRIM(X90)="", "N/A",VLOOKUP(TRIM(X90),Lookups!$V$1:$W$8,2,0))</f>
        <v>NIDP</v>
      </c>
      <c r="AV90" s="26" t="str">
        <f t="shared" si="70"/>
        <v>N/A</v>
      </c>
      <c r="AW90" s="26" t="str">
        <f t="shared" si="71"/>
        <v>In-Kind</v>
      </c>
      <c r="AX90" s="55" t="str">
        <f>IF(TRIM(M90)="","N/A",VLOOKUP(TRIM(M90),Table2[#All],2,0))</f>
        <v>Lower Shabelle</v>
      </c>
      <c r="AY90" s="55" t="str">
        <f>IF(TRIM(N90)="","N/A",VLOOKUP(TRIM(N90),Table4[#All],2,0))</f>
        <v>Qoryooley</v>
      </c>
      <c r="AZ90" s="55" t="str">
        <f t="shared" si="72"/>
        <v>N/A</v>
      </c>
      <c r="BA90" s="32">
        <f t="shared" si="73"/>
        <v>43496</v>
      </c>
      <c r="BB90" s="32">
        <f t="shared" si="74"/>
        <v>43708</v>
      </c>
      <c r="BC90" s="31">
        <f t="shared" si="75"/>
        <v>2019</v>
      </c>
      <c r="BD90" s="33">
        <f t="shared" si="64"/>
        <v>43830</v>
      </c>
      <c r="BE90" s="30">
        <f t="shared" si="76"/>
        <v>8400</v>
      </c>
      <c r="BF90" s="30">
        <f t="shared" si="77"/>
        <v>1400</v>
      </c>
      <c r="BG90" s="30">
        <f t="shared" si="78"/>
        <v>1748</v>
      </c>
      <c r="BH90" s="30">
        <f t="shared" si="79"/>
        <v>1694</v>
      </c>
      <c r="BI90" s="30">
        <f t="shared" si="80"/>
        <v>2505</v>
      </c>
      <c r="BJ90" s="30">
        <f t="shared" si="81"/>
        <v>2505</v>
      </c>
      <c r="BK90" s="30">
        <v>2300000</v>
      </c>
      <c r="BL90" s="30">
        <v>1600000</v>
      </c>
      <c r="BM90" s="30" t="str">
        <f t="shared" si="62"/>
        <v>Unk</v>
      </c>
      <c r="BN90" s="30" t="str">
        <f t="shared" si="63"/>
        <v>Unk</v>
      </c>
      <c r="BO90" s="30">
        <v>2019</v>
      </c>
      <c r="BP90" s="30">
        <v>276</v>
      </c>
      <c r="BQ90" s="30" t="str">
        <f>VLOOKUP(AQ90,Table3[#All],2,FALSE)</f>
        <v>SHELTER</v>
      </c>
    </row>
    <row r="91" spans="1:69" ht="28.5" customHeight="1" x14ac:dyDescent="0.25">
      <c r="A91" s="58" t="s">
        <v>171</v>
      </c>
      <c r="B91" s="58" t="s">
        <v>256</v>
      </c>
      <c r="C91" s="58" t="s">
        <v>256</v>
      </c>
      <c r="D91" s="58" t="s">
        <v>186</v>
      </c>
      <c r="E91" s="58" t="s">
        <v>257</v>
      </c>
      <c r="F91" s="58" t="s">
        <v>258</v>
      </c>
      <c r="G91" s="58" t="s">
        <v>177</v>
      </c>
      <c r="H91" s="58"/>
      <c r="I91" s="58"/>
      <c r="J91" s="58"/>
      <c r="K91" s="58"/>
      <c r="L91" s="58"/>
      <c r="M91" s="58" t="s">
        <v>85</v>
      </c>
      <c r="N91" s="58" t="s">
        <v>73</v>
      </c>
      <c r="O91" s="58" t="s">
        <v>11</v>
      </c>
      <c r="P91" s="58"/>
      <c r="Q91" s="58"/>
      <c r="R91" s="58" t="s">
        <v>167</v>
      </c>
      <c r="S91" s="58" t="s">
        <v>259</v>
      </c>
      <c r="T91" s="32">
        <v>43466</v>
      </c>
      <c r="U91" s="21">
        <v>43707</v>
      </c>
      <c r="V91" s="58">
        <v>1.78586</v>
      </c>
      <c r="W91" s="58">
        <v>44.531300000000002</v>
      </c>
      <c r="X91" s="58" t="s">
        <v>189</v>
      </c>
      <c r="Y91" s="58">
        <v>8400</v>
      </c>
      <c r="Z91" s="58">
        <v>8400</v>
      </c>
      <c r="AA91" s="58">
        <v>1400</v>
      </c>
      <c r="AB91" s="58">
        <v>1694</v>
      </c>
      <c r="AC91" s="58">
        <v>1748</v>
      </c>
      <c r="AD91" s="58">
        <v>2453</v>
      </c>
      <c r="AE91" s="58">
        <v>2505</v>
      </c>
      <c r="AF91" s="58" t="s">
        <v>195</v>
      </c>
      <c r="AN91" s="58"/>
      <c r="AO91" s="26" t="str">
        <f t="shared" si="65"/>
        <v>AYUUB</v>
      </c>
      <c r="AP91" s="26" t="str">
        <f t="shared" si="66"/>
        <v>AYUUB</v>
      </c>
      <c r="AQ91" s="26" t="str">
        <f t="shared" si="67"/>
        <v>EMERGENCY SHELTER</v>
      </c>
      <c r="AR91" s="26" t="str">
        <f t="shared" si="68"/>
        <v>SHF</v>
      </c>
      <c r="AS91" s="71" t="str">
        <f>_xlfn.IFNA(VLOOKUP(TRIM(AF91),Lookups!$R$1:$S$12,2,0),"N/A")</f>
        <v>Drought</v>
      </c>
      <c r="AT91" s="29" t="str">
        <f t="shared" si="69"/>
        <v>Completed</v>
      </c>
      <c r="AU91" s="72" t="str">
        <f>IF(TRIM(X91)="", "N/A",VLOOKUP(TRIM(X91),Lookups!$V$1:$W$8,2,0))</f>
        <v>NIDP</v>
      </c>
      <c r="AV91" s="26" t="str">
        <f t="shared" si="70"/>
        <v>N/A</v>
      </c>
      <c r="AW91" s="26" t="str">
        <f t="shared" si="71"/>
        <v>In-Kind</v>
      </c>
      <c r="AX91" s="55" t="str">
        <f>IF(TRIM(M91)="","N/A",VLOOKUP(TRIM(M91),Table2[#All],2,0))</f>
        <v>Lower Shabelle</v>
      </c>
      <c r="AY91" s="55" t="str">
        <f>IF(TRIM(N91)="","N/A",VLOOKUP(TRIM(N91),Table4[#All],2,0))</f>
        <v>Qoryooley</v>
      </c>
      <c r="AZ91" s="55" t="str">
        <f t="shared" si="72"/>
        <v>N/A</v>
      </c>
      <c r="BA91" s="32">
        <f t="shared" si="73"/>
        <v>43496</v>
      </c>
      <c r="BB91" s="32">
        <f t="shared" si="74"/>
        <v>43708</v>
      </c>
      <c r="BC91" s="31">
        <f t="shared" si="75"/>
        <v>2019</v>
      </c>
      <c r="BD91" s="33">
        <f t="shared" si="64"/>
        <v>43830</v>
      </c>
      <c r="BE91" s="30">
        <f t="shared" si="76"/>
        <v>8400</v>
      </c>
      <c r="BF91" s="30">
        <f t="shared" si="77"/>
        <v>1400</v>
      </c>
      <c r="BG91" s="30">
        <f t="shared" si="78"/>
        <v>1748</v>
      </c>
      <c r="BH91" s="30">
        <f t="shared" si="79"/>
        <v>1694</v>
      </c>
      <c r="BI91" s="30">
        <f t="shared" si="80"/>
        <v>2505</v>
      </c>
      <c r="BJ91" s="30">
        <f t="shared" si="81"/>
        <v>2505</v>
      </c>
      <c r="BK91" s="30">
        <v>2300000</v>
      </c>
      <c r="BL91" s="30">
        <v>1600000</v>
      </c>
      <c r="BM91" s="30" t="str">
        <f t="shared" si="62"/>
        <v>Unk</v>
      </c>
      <c r="BN91" s="30" t="str">
        <f t="shared" si="63"/>
        <v>Unk</v>
      </c>
      <c r="BO91" s="30">
        <v>2019</v>
      </c>
      <c r="BP91" s="30">
        <v>277</v>
      </c>
      <c r="BQ91" s="30" t="str">
        <f>VLOOKUP(AQ91,Table3[#All],2,FALSE)</f>
        <v>SHELTER</v>
      </c>
    </row>
    <row r="92" spans="1:69" ht="28.5" customHeight="1" x14ac:dyDescent="0.25">
      <c r="A92" s="58" t="s">
        <v>171</v>
      </c>
      <c r="B92" s="58" t="s">
        <v>256</v>
      </c>
      <c r="C92" s="58" t="s">
        <v>256</v>
      </c>
      <c r="D92" s="58" t="s">
        <v>186</v>
      </c>
      <c r="E92" s="58" t="s">
        <v>429</v>
      </c>
      <c r="F92" s="58" t="s">
        <v>258</v>
      </c>
      <c r="G92" s="58" t="s">
        <v>177</v>
      </c>
      <c r="H92" s="58"/>
      <c r="I92" s="58"/>
      <c r="J92" s="58"/>
      <c r="K92" s="58"/>
      <c r="L92" s="58"/>
      <c r="M92" s="58" t="s">
        <v>85</v>
      </c>
      <c r="N92" s="58" t="s">
        <v>75</v>
      </c>
      <c r="O92" s="58" t="s">
        <v>430</v>
      </c>
      <c r="P92" s="58"/>
      <c r="Q92" s="58" t="s">
        <v>179</v>
      </c>
      <c r="R92" s="58" t="s">
        <v>167</v>
      </c>
      <c r="S92" s="58" t="s">
        <v>428</v>
      </c>
      <c r="T92" s="32">
        <v>43590</v>
      </c>
      <c r="U92" s="21">
        <v>43681</v>
      </c>
      <c r="V92" s="58">
        <v>2.61619</v>
      </c>
      <c r="W92" s="58">
        <v>44.893169999999998</v>
      </c>
      <c r="X92" s="58" t="s">
        <v>189</v>
      </c>
      <c r="Y92" s="58">
        <v>15000</v>
      </c>
      <c r="Z92" s="58">
        <v>15000</v>
      </c>
      <c r="AA92" s="58">
        <v>2500</v>
      </c>
      <c r="AB92" s="58">
        <v>3026</v>
      </c>
      <c r="AC92" s="58">
        <v>3122</v>
      </c>
      <c r="AD92" s="58">
        <v>4380</v>
      </c>
      <c r="AE92" s="58">
        <v>4473</v>
      </c>
      <c r="AF92" s="58" t="s">
        <v>195</v>
      </c>
      <c r="AG92" s="26" t="s">
        <v>710</v>
      </c>
      <c r="AN92" s="58"/>
      <c r="AO92" s="26" t="str">
        <f t="shared" si="65"/>
        <v>AYUUB</v>
      </c>
      <c r="AP92" s="26" t="str">
        <f t="shared" si="66"/>
        <v>AYUUB</v>
      </c>
      <c r="AQ92" s="26" t="str">
        <f t="shared" si="67"/>
        <v>EMERGENCY SHELTER</v>
      </c>
      <c r="AR92" s="26" t="str">
        <f t="shared" si="68"/>
        <v>SHF</v>
      </c>
      <c r="AS92" s="71" t="str">
        <f>_xlfn.IFNA(VLOOKUP(TRIM(AF92),Lookups!$R$1:$S$12,2,0),"N/A")</f>
        <v>Drought</v>
      </c>
      <c r="AT92" s="29" t="str">
        <f t="shared" si="69"/>
        <v>Completed</v>
      </c>
      <c r="AU92" s="72" t="str">
        <f>IF(TRIM(X92)="", "N/A",VLOOKUP(TRIM(X92),Lookups!$V$1:$W$8,2,0))</f>
        <v>NIDP</v>
      </c>
      <c r="AV92" s="26" t="str">
        <f t="shared" si="70"/>
        <v>Urban</v>
      </c>
      <c r="AW92" s="26" t="str">
        <f t="shared" si="71"/>
        <v>In-Kind</v>
      </c>
      <c r="AX92" s="55" t="str">
        <f>IF(TRIM(M92)="","N/A",VLOOKUP(TRIM(M92),Table2[#All],2,0))</f>
        <v>Lower Shabelle</v>
      </c>
      <c r="AY92" s="55" t="str">
        <f>IF(TRIM(N92)="","N/A",VLOOKUP(TRIM(N92),Table4[#All],2,0))</f>
        <v>Wanla Weyn</v>
      </c>
      <c r="AZ92" s="55" t="str">
        <f t="shared" si="72"/>
        <v>N/A</v>
      </c>
      <c r="BA92" s="32">
        <f t="shared" si="73"/>
        <v>43616</v>
      </c>
      <c r="BB92" s="32">
        <f t="shared" si="74"/>
        <v>43708</v>
      </c>
      <c r="BC92" s="31">
        <f t="shared" si="75"/>
        <v>2019</v>
      </c>
      <c r="BD92" s="33">
        <f t="shared" si="64"/>
        <v>43830</v>
      </c>
      <c r="BE92" s="30">
        <f t="shared" si="76"/>
        <v>15000</v>
      </c>
      <c r="BF92" s="30">
        <f t="shared" si="77"/>
        <v>2500</v>
      </c>
      <c r="BG92" s="30">
        <f t="shared" si="78"/>
        <v>3122</v>
      </c>
      <c r="BH92" s="30">
        <f t="shared" si="79"/>
        <v>3026</v>
      </c>
      <c r="BI92" s="30">
        <f t="shared" si="80"/>
        <v>4473</v>
      </c>
      <c r="BJ92" s="30">
        <f t="shared" si="81"/>
        <v>4473</v>
      </c>
      <c r="BK92" s="30">
        <v>2300000</v>
      </c>
      <c r="BL92" s="30">
        <v>1600000</v>
      </c>
      <c r="BM92" s="30" t="str">
        <f t="shared" si="62"/>
        <v>Unk</v>
      </c>
      <c r="BN92" s="30" t="str">
        <f t="shared" si="63"/>
        <v>Unk</v>
      </c>
      <c r="BO92" s="30">
        <v>2019</v>
      </c>
      <c r="BP92" s="30">
        <v>278</v>
      </c>
      <c r="BQ92" s="30" t="str">
        <f>VLOOKUP(AQ92,Table3[#All],2,FALSE)</f>
        <v>SHELTER</v>
      </c>
    </row>
    <row r="93" spans="1:69" ht="28.5" customHeight="1" x14ac:dyDescent="0.25">
      <c r="A93" s="58" t="s">
        <v>171</v>
      </c>
      <c r="B93" s="58" t="s">
        <v>256</v>
      </c>
      <c r="C93" s="58" t="s">
        <v>256</v>
      </c>
      <c r="D93" s="58" t="s">
        <v>186</v>
      </c>
      <c r="E93" s="58" t="s">
        <v>429</v>
      </c>
      <c r="F93" s="58" t="s">
        <v>258</v>
      </c>
      <c r="G93" s="58" t="s">
        <v>177</v>
      </c>
      <c r="H93" s="58"/>
      <c r="I93" s="58"/>
      <c r="J93" s="58"/>
      <c r="K93" s="58"/>
      <c r="L93" s="58"/>
      <c r="M93" s="58" t="s">
        <v>85</v>
      </c>
      <c r="N93" s="58" t="s">
        <v>75</v>
      </c>
      <c r="O93" s="58" t="s">
        <v>431</v>
      </c>
      <c r="P93" s="58"/>
      <c r="Q93" s="58" t="s">
        <v>179</v>
      </c>
      <c r="R93" s="58" t="s">
        <v>167</v>
      </c>
      <c r="S93" s="58" t="s">
        <v>428</v>
      </c>
      <c r="T93" s="32">
        <v>43590</v>
      </c>
      <c r="U93" s="21">
        <v>43681</v>
      </c>
      <c r="V93" s="58">
        <v>2.6194500000000001</v>
      </c>
      <c r="W93" s="58">
        <v>44.893569999999997</v>
      </c>
      <c r="X93" s="58" t="s">
        <v>189</v>
      </c>
      <c r="Y93" s="58">
        <v>15000</v>
      </c>
      <c r="Z93" s="58">
        <v>15000</v>
      </c>
      <c r="AA93" s="58">
        <v>2500</v>
      </c>
      <c r="AB93" s="58">
        <v>3026</v>
      </c>
      <c r="AC93" s="58">
        <v>3122</v>
      </c>
      <c r="AD93" s="58">
        <v>4380</v>
      </c>
      <c r="AE93" s="58">
        <v>4473</v>
      </c>
      <c r="AF93" s="58" t="s">
        <v>195</v>
      </c>
      <c r="AG93" s="26" t="s">
        <v>432</v>
      </c>
      <c r="AN93" s="58"/>
      <c r="AO93" s="26" t="str">
        <f t="shared" si="65"/>
        <v>AYUUB</v>
      </c>
      <c r="AP93" s="26" t="str">
        <f t="shared" si="66"/>
        <v>AYUUB</v>
      </c>
      <c r="AQ93" s="26" t="str">
        <f t="shared" si="67"/>
        <v>EMERGENCY SHELTER</v>
      </c>
      <c r="AR93" s="26" t="str">
        <f t="shared" si="68"/>
        <v>SHF</v>
      </c>
      <c r="AS93" s="71" t="str">
        <f>_xlfn.IFNA(VLOOKUP(TRIM(AF93),Lookups!$R$1:$S$12,2,0),"N/A")</f>
        <v>Drought</v>
      </c>
      <c r="AT93" s="29" t="str">
        <f t="shared" si="69"/>
        <v>Completed</v>
      </c>
      <c r="AU93" s="72" t="str">
        <f>IF(TRIM(X93)="", "N/A",VLOOKUP(TRIM(X93),Lookups!$V$1:$W$8,2,0))</f>
        <v>NIDP</v>
      </c>
      <c r="AV93" s="26" t="str">
        <f t="shared" si="70"/>
        <v>Urban</v>
      </c>
      <c r="AW93" s="26" t="str">
        <f t="shared" si="71"/>
        <v>In-Kind</v>
      </c>
      <c r="AX93" s="55" t="str">
        <f>IF(TRIM(M93)="","N/A",VLOOKUP(TRIM(M93),Table2[#All],2,0))</f>
        <v>Lower Shabelle</v>
      </c>
      <c r="AY93" s="55" t="str">
        <f>IF(TRIM(N93)="","N/A",VLOOKUP(TRIM(N93),Table4[#All],2,0))</f>
        <v>Wanla Weyn</v>
      </c>
      <c r="AZ93" s="55" t="str">
        <f t="shared" si="72"/>
        <v>N/A</v>
      </c>
      <c r="BA93" s="32">
        <f t="shared" si="73"/>
        <v>43616</v>
      </c>
      <c r="BB93" s="32">
        <f t="shared" si="74"/>
        <v>43708</v>
      </c>
      <c r="BC93" s="31">
        <f t="shared" si="75"/>
        <v>2019</v>
      </c>
      <c r="BD93" s="33">
        <f t="shared" si="64"/>
        <v>43830</v>
      </c>
      <c r="BE93" s="30">
        <f t="shared" si="76"/>
        <v>15000</v>
      </c>
      <c r="BF93" s="30">
        <f t="shared" si="77"/>
        <v>2500</v>
      </c>
      <c r="BG93" s="30">
        <f t="shared" si="78"/>
        <v>3122</v>
      </c>
      <c r="BH93" s="30">
        <f t="shared" si="79"/>
        <v>3026</v>
      </c>
      <c r="BI93" s="30">
        <f t="shared" si="80"/>
        <v>4473</v>
      </c>
      <c r="BJ93" s="30">
        <f t="shared" si="81"/>
        <v>4473</v>
      </c>
      <c r="BK93" s="30">
        <v>2300000</v>
      </c>
      <c r="BL93" s="30">
        <v>1600000</v>
      </c>
      <c r="BM93" s="30" t="str">
        <f t="shared" si="62"/>
        <v>Unk</v>
      </c>
      <c r="BN93" s="30" t="str">
        <f t="shared" si="63"/>
        <v>Unk</v>
      </c>
      <c r="BO93" s="30">
        <v>2019</v>
      </c>
      <c r="BP93" s="30">
        <v>279</v>
      </c>
      <c r="BQ93" s="30" t="str">
        <f>VLOOKUP(AQ93,Table3[#All],2,FALSE)</f>
        <v>SHELTER</v>
      </c>
    </row>
    <row r="94" spans="1:69" ht="28.5" customHeight="1" x14ac:dyDescent="0.25">
      <c r="A94" s="58" t="s">
        <v>171</v>
      </c>
      <c r="B94" s="58" t="s">
        <v>256</v>
      </c>
      <c r="C94" s="58" t="s">
        <v>256</v>
      </c>
      <c r="D94" s="58" t="s">
        <v>186</v>
      </c>
      <c r="E94" s="58" t="s">
        <v>429</v>
      </c>
      <c r="F94" s="58" t="s">
        <v>258</v>
      </c>
      <c r="G94" s="58" t="s">
        <v>177</v>
      </c>
      <c r="H94" s="58"/>
      <c r="I94" s="58"/>
      <c r="J94" s="58"/>
      <c r="K94" s="58"/>
      <c r="L94" s="58"/>
      <c r="M94" s="58" t="s">
        <v>85</v>
      </c>
      <c r="N94" s="58" t="s">
        <v>75</v>
      </c>
      <c r="O94" s="58" t="s">
        <v>431</v>
      </c>
      <c r="P94" s="58"/>
      <c r="Q94" s="58" t="s">
        <v>179</v>
      </c>
      <c r="R94" s="58" t="s">
        <v>167</v>
      </c>
      <c r="S94" s="58" t="s">
        <v>428</v>
      </c>
      <c r="T94" s="32">
        <v>43590</v>
      </c>
      <c r="U94" s="21">
        <v>43681</v>
      </c>
      <c r="V94" s="58">
        <v>2.6194500000000001</v>
      </c>
      <c r="W94" s="58">
        <v>44.893569999999997</v>
      </c>
      <c r="X94" s="58" t="s">
        <v>189</v>
      </c>
      <c r="Y94" s="58">
        <v>15000</v>
      </c>
      <c r="Z94" s="58">
        <v>15000</v>
      </c>
      <c r="AA94" s="58">
        <v>2500</v>
      </c>
      <c r="AB94" s="58">
        <v>3026</v>
      </c>
      <c r="AC94" s="58">
        <v>3122</v>
      </c>
      <c r="AD94" s="58">
        <v>4380</v>
      </c>
      <c r="AE94" s="58">
        <v>4473</v>
      </c>
      <c r="AF94" s="58" t="s">
        <v>195</v>
      </c>
      <c r="AG94" s="26" t="s">
        <v>433</v>
      </c>
      <c r="AN94" s="58"/>
      <c r="AO94" s="26" t="str">
        <f t="shared" si="65"/>
        <v>AYUUB</v>
      </c>
      <c r="AP94" s="26" t="str">
        <f t="shared" si="66"/>
        <v>AYUUB</v>
      </c>
      <c r="AQ94" s="26" t="str">
        <f t="shared" si="67"/>
        <v>EMERGENCY SHELTER</v>
      </c>
      <c r="AR94" s="26" t="str">
        <f t="shared" si="68"/>
        <v>SHF</v>
      </c>
      <c r="AS94" s="71" t="str">
        <f>_xlfn.IFNA(VLOOKUP(TRIM(AF94),Lookups!$R$1:$S$12,2,0),"N/A")</f>
        <v>Drought</v>
      </c>
      <c r="AT94" s="29" t="str">
        <f t="shared" si="69"/>
        <v>Completed</v>
      </c>
      <c r="AU94" s="72" t="str">
        <f>IF(TRIM(X94)="", "N/A",VLOOKUP(TRIM(X94),Lookups!$V$1:$W$8,2,0))</f>
        <v>NIDP</v>
      </c>
      <c r="AV94" s="26" t="str">
        <f t="shared" si="70"/>
        <v>Urban</v>
      </c>
      <c r="AW94" s="26" t="str">
        <f t="shared" si="71"/>
        <v>In-Kind</v>
      </c>
      <c r="AX94" s="55" t="str">
        <f>IF(TRIM(M94)="","N/A",VLOOKUP(TRIM(M94),Table2[#All],2,0))</f>
        <v>Lower Shabelle</v>
      </c>
      <c r="AY94" s="55" t="str">
        <f>IF(TRIM(N94)="","N/A",VLOOKUP(TRIM(N94),Table4[#All],2,0))</f>
        <v>Wanla Weyn</v>
      </c>
      <c r="AZ94" s="55" t="str">
        <f t="shared" si="72"/>
        <v>N/A</v>
      </c>
      <c r="BA94" s="32">
        <f t="shared" si="73"/>
        <v>43616</v>
      </c>
      <c r="BB94" s="32">
        <f t="shared" si="74"/>
        <v>43708</v>
      </c>
      <c r="BC94" s="31">
        <f t="shared" si="75"/>
        <v>2019</v>
      </c>
      <c r="BD94" s="33">
        <f t="shared" si="64"/>
        <v>43830</v>
      </c>
      <c r="BE94" s="30">
        <f t="shared" si="76"/>
        <v>15000</v>
      </c>
      <c r="BF94" s="30">
        <f t="shared" si="77"/>
        <v>2500</v>
      </c>
      <c r="BG94" s="30">
        <f t="shared" si="78"/>
        <v>3122</v>
      </c>
      <c r="BH94" s="30">
        <f t="shared" si="79"/>
        <v>3026</v>
      </c>
      <c r="BI94" s="30">
        <f t="shared" si="80"/>
        <v>4473</v>
      </c>
      <c r="BJ94" s="30">
        <f t="shared" si="81"/>
        <v>4473</v>
      </c>
      <c r="BK94" s="30">
        <v>2300000</v>
      </c>
      <c r="BL94" s="30">
        <v>1600000</v>
      </c>
      <c r="BM94" s="30" t="str">
        <f t="shared" si="62"/>
        <v>Unk</v>
      </c>
      <c r="BN94" s="30" t="str">
        <f t="shared" si="63"/>
        <v>Unk</v>
      </c>
      <c r="BO94" s="30">
        <v>2019</v>
      </c>
      <c r="BP94" s="30">
        <v>280</v>
      </c>
      <c r="BQ94" s="30" t="str">
        <f>VLOOKUP(AQ94,Table3[#All],2,FALSE)</f>
        <v>SHELTER</v>
      </c>
    </row>
    <row r="95" spans="1:69" ht="28.5" customHeight="1" x14ac:dyDescent="0.25">
      <c r="A95" s="58" t="s">
        <v>171</v>
      </c>
      <c r="B95" s="58" t="s">
        <v>256</v>
      </c>
      <c r="C95" s="58" t="s">
        <v>256</v>
      </c>
      <c r="D95" s="58" t="s">
        <v>186</v>
      </c>
      <c r="E95" s="58" t="s">
        <v>429</v>
      </c>
      <c r="F95" s="58" t="s">
        <v>258</v>
      </c>
      <c r="G95" s="58" t="s">
        <v>177</v>
      </c>
      <c r="H95" s="58"/>
      <c r="I95" s="58"/>
      <c r="J95" s="58"/>
      <c r="K95" s="58"/>
      <c r="L95" s="58"/>
      <c r="M95" s="58" t="s">
        <v>85</v>
      </c>
      <c r="N95" s="58" t="s">
        <v>75</v>
      </c>
      <c r="O95" s="58" t="s">
        <v>431</v>
      </c>
      <c r="P95" s="58"/>
      <c r="Q95" s="58" t="s">
        <v>179</v>
      </c>
      <c r="R95" s="58" t="s">
        <v>167</v>
      </c>
      <c r="S95" s="58" t="s">
        <v>428</v>
      </c>
      <c r="T95" s="32">
        <v>43590</v>
      </c>
      <c r="U95" s="21">
        <v>43681</v>
      </c>
      <c r="V95" s="58">
        <v>2.6194500000000001</v>
      </c>
      <c r="W95" s="58">
        <v>44.893569999999997</v>
      </c>
      <c r="X95" s="58" t="s">
        <v>189</v>
      </c>
      <c r="Y95" s="58">
        <v>15000</v>
      </c>
      <c r="Z95" s="58">
        <v>15000</v>
      </c>
      <c r="AA95" s="58">
        <v>2500</v>
      </c>
      <c r="AB95" s="58">
        <v>3026</v>
      </c>
      <c r="AC95" s="58">
        <v>3122</v>
      </c>
      <c r="AD95" s="58">
        <v>4380</v>
      </c>
      <c r="AE95" s="58">
        <v>4473</v>
      </c>
      <c r="AF95" s="58" t="s">
        <v>195</v>
      </c>
      <c r="AG95" s="26" t="s">
        <v>434</v>
      </c>
      <c r="AN95" s="58"/>
      <c r="AO95" s="26" t="str">
        <f t="shared" si="65"/>
        <v>AYUUB</v>
      </c>
      <c r="AP95" s="26" t="str">
        <f t="shared" si="66"/>
        <v>AYUUB</v>
      </c>
      <c r="AQ95" s="26" t="str">
        <f t="shared" si="67"/>
        <v>EMERGENCY SHELTER</v>
      </c>
      <c r="AR95" s="26" t="str">
        <f t="shared" si="68"/>
        <v>SHF</v>
      </c>
      <c r="AS95" s="71" t="str">
        <f>_xlfn.IFNA(VLOOKUP(TRIM(AF95),Lookups!$R$1:$S$12,2,0),"N/A")</f>
        <v>Drought</v>
      </c>
      <c r="AT95" s="29" t="str">
        <f t="shared" si="69"/>
        <v>Completed</v>
      </c>
      <c r="AU95" s="72" t="str">
        <f>IF(TRIM(X95)="", "N/A",VLOOKUP(TRIM(X95),Lookups!$V$1:$W$8,2,0))</f>
        <v>NIDP</v>
      </c>
      <c r="AV95" s="26" t="str">
        <f t="shared" si="70"/>
        <v>Urban</v>
      </c>
      <c r="AW95" s="26" t="str">
        <f t="shared" si="71"/>
        <v>In-Kind</v>
      </c>
      <c r="AX95" s="55" t="str">
        <f>IF(TRIM(M95)="","N/A",VLOOKUP(TRIM(M95),Table2[#All],2,0))</f>
        <v>Lower Shabelle</v>
      </c>
      <c r="AY95" s="55" t="str">
        <f>IF(TRIM(N95)="","N/A",VLOOKUP(TRIM(N95),Table4[#All],2,0))</f>
        <v>Wanla Weyn</v>
      </c>
      <c r="AZ95" s="55" t="str">
        <f t="shared" si="72"/>
        <v>N/A</v>
      </c>
      <c r="BA95" s="32">
        <f t="shared" si="73"/>
        <v>43616</v>
      </c>
      <c r="BB95" s="32">
        <f t="shared" si="74"/>
        <v>43708</v>
      </c>
      <c r="BC95" s="31">
        <f t="shared" si="75"/>
        <v>2019</v>
      </c>
      <c r="BD95" s="33">
        <f t="shared" si="64"/>
        <v>43830</v>
      </c>
      <c r="BE95" s="30">
        <f t="shared" si="76"/>
        <v>15000</v>
      </c>
      <c r="BF95" s="30">
        <f t="shared" si="77"/>
        <v>2500</v>
      </c>
      <c r="BG95" s="30">
        <f t="shared" si="78"/>
        <v>3122</v>
      </c>
      <c r="BH95" s="30">
        <f t="shared" si="79"/>
        <v>3026</v>
      </c>
      <c r="BI95" s="30">
        <f t="shared" si="80"/>
        <v>4473</v>
      </c>
      <c r="BJ95" s="30">
        <f t="shared" si="81"/>
        <v>4473</v>
      </c>
      <c r="BK95" s="30">
        <v>2300000</v>
      </c>
      <c r="BL95" s="30">
        <v>1600000</v>
      </c>
      <c r="BM95" s="30" t="str">
        <f t="shared" si="62"/>
        <v>Unk</v>
      </c>
      <c r="BN95" s="30" t="str">
        <f t="shared" si="63"/>
        <v>Unk</v>
      </c>
      <c r="BO95" s="30">
        <v>2019</v>
      </c>
      <c r="BP95" s="30">
        <v>281</v>
      </c>
      <c r="BQ95" s="30" t="str">
        <f>VLOOKUP(AQ95,Table3[#All],2,FALSE)</f>
        <v>SHELTER</v>
      </c>
    </row>
    <row r="96" spans="1:69" ht="28.5" customHeight="1" x14ac:dyDescent="0.25">
      <c r="A96" s="58" t="s">
        <v>171</v>
      </c>
      <c r="B96" s="58" t="s">
        <v>256</v>
      </c>
      <c r="C96" s="58" t="s">
        <v>256</v>
      </c>
      <c r="D96" s="58" t="s">
        <v>186</v>
      </c>
      <c r="E96" s="58" t="s">
        <v>429</v>
      </c>
      <c r="F96" s="58" t="s">
        <v>258</v>
      </c>
      <c r="G96" s="58" t="s">
        <v>177</v>
      </c>
      <c r="H96" s="58"/>
      <c r="I96" s="58"/>
      <c r="J96" s="58"/>
      <c r="K96" s="58"/>
      <c r="L96" s="58"/>
      <c r="M96" s="58" t="s">
        <v>85</v>
      </c>
      <c r="N96" s="58" t="s">
        <v>75</v>
      </c>
      <c r="O96" s="58" t="s">
        <v>431</v>
      </c>
      <c r="P96" s="58"/>
      <c r="Q96" s="58" t="s">
        <v>179</v>
      </c>
      <c r="R96" s="58" t="s">
        <v>167</v>
      </c>
      <c r="S96" s="58" t="s">
        <v>428</v>
      </c>
      <c r="T96" s="32">
        <v>43590</v>
      </c>
      <c r="U96" s="21">
        <v>43681</v>
      </c>
      <c r="V96" s="58">
        <v>2.6194500000000001</v>
      </c>
      <c r="W96" s="58">
        <v>44.893569999999997</v>
      </c>
      <c r="X96" s="58" t="s">
        <v>189</v>
      </c>
      <c r="Y96" s="58">
        <v>15000</v>
      </c>
      <c r="Z96" s="58">
        <v>15000</v>
      </c>
      <c r="AA96" s="58">
        <v>2500</v>
      </c>
      <c r="AB96" s="58">
        <v>3026</v>
      </c>
      <c r="AC96" s="58">
        <v>3122</v>
      </c>
      <c r="AD96" s="58">
        <v>4380</v>
      </c>
      <c r="AE96" s="58">
        <v>4473</v>
      </c>
      <c r="AF96" s="58" t="s">
        <v>195</v>
      </c>
      <c r="AG96" s="26" t="s">
        <v>435</v>
      </c>
      <c r="AN96" s="58"/>
      <c r="AO96" s="26" t="str">
        <f t="shared" si="65"/>
        <v>AYUUB</v>
      </c>
      <c r="AP96" s="26" t="str">
        <f t="shared" si="66"/>
        <v>AYUUB</v>
      </c>
      <c r="AQ96" s="26" t="str">
        <f t="shared" si="67"/>
        <v>EMERGENCY SHELTER</v>
      </c>
      <c r="AR96" s="26" t="str">
        <f t="shared" si="68"/>
        <v>SHF</v>
      </c>
      <c r="AS96" s="71" t="str">
        <f>_xlfn.IFNA(VLOOKUP(TRIM(AF96),Lookups!$R$1:$S$12,2,0),"N/A")</f>
        <v>Drought</v>
      </c>
      <c r="AT96" s="29" t="str">
        <f t="shared" si="69"/>
        <v>Completed</v>
      </c>
      <c r="AU96" s="72" t="str">
        <f>IF(TRIM(X96)="", "N/A",VLOOKUP(TRIM(X96),Lookups!$V$1:$W$8,2,0))</f>
        <v>NIDP</v>
      </c>
      <c r="AV96" s="26" t="str">
        <f t="shared" si="70"/>
        <v>Urban</v>
      </c>
      <c r="AW96" s="26" t="str">
        <f t="shared" si="71"/>
        <v>In-Kind</v>
      </c>
      <c r="AX96" s="55" t="str">
        <f>IF(TRIM(M96)="","N/A",VLOOKUP(TRIM(M96),Table2[#All],2,0))</f>
        <v>Lower Shabelle</v>
      </c>
      <c r="AY96" s="55" t="str">
        <f>IF(TRIM(N96)="","N/A",VLOOKUP(TRIM(N96),Table4[#All],2,0))</f>
        <v>Wanla Weyn</v>
      </c>
      <c r="AZ96" s="55" t="str">
        <f t="shared" si="72"/>
        <v>N/A</v>
      </c>
      <c r="BA96" s="32">
        <f t="shared" si="73"/>
        <v>43616</v>
      </c>
      <c r="BB96" s="32">
        <f t="shared" si="74"/>
        <v>43708</v>
      </c>
      <c r="BC96" s="31">
        <f t="shared" si="75"/>
        <v>2019</v>
      </c>
      <c r="BD96" s="33">
        <f t="shared" si="64"/>
        <v>43830</v>
      </c>
      <c r="BE96" s="30">
        <f t="shared" si="76"/>
        <v>15000</v>
      </c>
      <c r="BF96" s="30">
        <f t="shared" si="77"/>
        <v>2500</v>
      </c>
      <c r="BG96" s="30">
        <f t="shared" si="78"/>
        <v>3122</v>
      </c>
      <c r="BH96" s="30">
        <f t="shared" si="79"/>
        <v>3026</v>
      </c>
      <c r="BI96" s="30">
        <f t="shared" si="80"/>
        <v>4473</v>
      </c>
      <c r="BJ96" s="30">
        <f t="shared" si="81"/>
        <v>4473</v>
      </c>
      <c r="BK96" s="30">
        <v>2300000</v>
      </c>
      <c r="BL96" s="30">
        <v>1600000</v>
      </c>
      <c r="BM96" s="30" t="str">
        <f t="shared" si="62"/>
        <v>Unk</v>
      </c>
      <c r="BN96" s="30" t="str">
        <f t="shared" si="63"/>
        <v>Unk</v>
      </c>
      <c r="BO96" s="30">
        <v>2019</v>
      </c>
      <c r="BP96" s="30">
        <v>282</v>
      </c>
      <c r="BQ96" s="30" t="str">
        <f>VLOOKUP(AQ96,Table3[#All],2,FALSE)</f>
        <v>SHELTER</v>
      </c>
    </row>
    <row r="97" spans="1:69" ht="28.5" customHeight="1" x14ac:dyDescent="0.25">
      <c r="A97" s="58" t="s">
        <v>171</v>
      </c>
      <c r="B97" s="58" t="s">
        <v>256</v>
      </c>
      <c r="C97" s="58" t="s">
        <v>256</v>
      </c>
      <c r="D97" s="58" t="s">
        <v>202</v>
      </c>
      <c r="E97" s="58" t="s">
        <v>429</v>
      </c>
      <c r="F97" s="58" t="s">
        <v>222</v>
      </c>
      <c r="G97" s="58" t="s">
        <v>177</v>
      </c>
      <c r="H97" s="58"/>
      <c r="I97" s="58"/>
      <c r="J97" s="58"/>
      <c r="K97" s="58"/>
      <c r="L97" s="58"/>
      <c r="M97" s="58" t="s">
        <v>85</v>
      </c>
      <c r="N97" s="58" t="s">
        <v>72</v>
      </c>
      <c r="O97" s="58" t="s">
        <v>550</v>
      </c>
      <c r="P97" s="58"/>
      <c r="Q97" s="58" t="s">
        <v>115</v>
      </c>
      <c r="R97" s="58" t="s">
        <v>167</v>
      </c>
      <c r="S97" s="58" t="s">
        <v>259</v>
      </c>
      <c r="T97" s="32">
        <v>43678</v>
      </c>
      <c r="U97" s="21">
        <v>43753</v>
      </c>
      <c r="V97" s="58">
        <v>1.71305</v>
      </c>
      <c r="W97" s="58">
        <v>44.76388</v>
      </c>
      <c r="X97" s="58" t="s">
        <v>189</v>
      </c>
      <c r="Y97" s="58">
        <v>4500</v>
      </c>
      <c r="Z97" s="58">
        <v>4500</v>
      </c>
      <c r="AA97" s="58">
        <v>150</v>
      </c>
      <c r="AB97" s="58">
        <v>908</v>
      </c>
      <c r="AC97" s="58">
        <v>937</v>
      </c>
      <c r="AD97" s="58">
        <v>1314</v>
      </c>
      <c r="AE97" s="58">
        <v>1342</v>
      </c>
      <c r="AF97" s="58" t="s">
        <v>195</v>
      </c>
      <c r="AG97" s="26" t="s">
        <v>551</v>
      </c>
      <c r="AJ97" s="16" t="s">
        <v>704</v>
      </c>
      <c r="AN97" s="58"/>
      <c r="AO97" s="26" t="str">
        <f t="shared" si="65"/>
        <v>AYUUB</v>
      </c>
      <c r="AP97" s="26" t="str">
        <f t="shared" si="66"/>
        <v>AYUUB</v>
      </c>
      <c r="AQ97" s="26" t="str">
        <f t="shared" si="67"/>
        <v>NFI KITS</v>
      </c>
      <c r="AR97" s="26" t="str">
        <f t="shared" si="68"/>
        <v>SHF</v>
      </c>
      <c r="AS97" s="71" t="str">
        <f>_xlfn.IFNA(VLOOKUP(TRIM(AF97),Lookups!$R$1:$S$12,2,0),"N/A")</f>
        <v>Drought</v>
      </c>
      <c r="AT97" s="29" t="str">
        <f t="shared" si="69"/>
        <v>Completed</v>
      </c>
      <c r="AU97" s="72" t="str">
        <f>IF(TRIM(X97)="", "N/A",VLOOKUP(TRIM(X97),Lookups!$V$1:$W$8,2,0))</f>
        <v>NIDP</v>
      </c>
      <c r="AV97" s="26" t="str">
        <f t="shared" si="70"/>
        <v>Rural</v>
      </c>
      <c r="AW97" s="26" t="str">
        <f t="shared" si="71"/>
        <v>In-Kind</v>
      </c>
      <c r="AX97" s="55" t="str">
        <f>IF(TRIM(M97)="","N/A",VLOOKUP(TRIM(M97),Table2[#All],2,0))</f>
        <v>Lower Shabelle</v>
      </c>
      <c r="AY97" s="55" t="str">
        <f>IF(TRIM(N97)="","N/A",VLOOKUP(TRIM(N97),Table4[#All],2,0))</f>
        <v>Marka</v>
      </c>
      <c r="AZ97" s="55" t="str">
        <f t="shared" si="72"/>
        <v>N/A</v>
      </c>
      <c r="BA97" s="32">
        <f t="shared" si="73"/>
        <v>43708</v>
      </c>
      <c r="BB97" s="32">
        <f t="shared" si="74"/>
        <v>43769</v>
      </c>
      <c r="BC97" s="31">
        <f t="shared" si="75"/>
        <v>2019</v>
      </c>
      <c r="BD97" s="33">
        <f t="shared" si="64"/>
        <v>43830</v>
      </c>
      <c r="BE97" s="30">
        <f t="shared" si="76"/>
        <v>4500</v>
      </c>
      <c r="BF97" s="30">
        <f t="shared" si="77"/>
        <v>150</v>
      </c>
      <c r="BG97" s="30">
        <f t="shared" si="78"/>
        <v>937</v>
      </c>
      <c r="BH97" s="30">
        <f t="shared" si="79"/>
        <v>908</v>
      </c>
      <c r="BI97" s="30">
        <f t="shared" si="80"/>
        <v>1342</v>
      </c>
      <c r="BJ97" s="30">
        <f t="shared" si="81"/>
        <v>1342</v>
      </c>
      <c r="BK97" s="30">
        <v>2300000</v>
      </c>
      <c r="BL97" s="30">
        <v>1600000</v>
      </c>
      <c r="BM97" s="30" t="str">
        <f t="shared" si="62"/>
        <v>Unk</v>
      </c>
      <c r="BN97" s="30" t="str">
        <f t="shared" si="63"/>
        <v>Unk</v>
      </c>
      <c r="BO97" s="30">
        <v>2019</v>
      </c>
      <c r="BP97" s="30">
        <v>283</v>
      </c>
      <c r="BQ97" s="30" t="str">
        <f>VLOOKUP(AQ97,Table3[#All],2,FALSE)</f>
        <v>NFI</v>
      </c>
    </row>
    <row r="98" spans="1:69" ht="28.5" customHeight="1" x14ac:dyDescent="0.25">
      <c r="A98" s="58" t="s">
        <v>171</v>
      </c>
      <c r="B98" s="58" t="s">
        <v>256</v>
      </c>
      <c r="C98" s="58" t="s">
        <v>256</v>
      </c>
      <c r="D98" s="58" t="s">
        <v>202</v>
      </c>
      <c r="E98" s="58" t="s">
        <v>429</v>
      </c>
      <c r="F98" s="58" t="s">
        <v>258</v>
      </c>
      <c r="G98" s="58" t="s">
        <v>177</v>
      </c>
      <c r="H98" s="58"/>
      <c r="I98" s="58"/>
      <c r="J98" s="58"/>
      <c r="K98" s="58"/>
      <c r="L98" s="58"/>
      <c r="M98" s="58" t="s">
        <v>85</v>
      </c>
      <c r="N98" s="58" t="s">
        <v>72</v>
      </c>
      <c r="O98" s="58" t="s">
        <v>550</v>
      </c>
      <c r="P98" s="58"/>
      <c r="Q98" s="58" t="s">
        <v>115</v>
      </c>
      <c r="R98" s="58" t="s">
        <v>167</v>
      </c>
      <c r="S98" s="58" t="s">
        <v>259</v>
      </c>
      <c r="T98" s="32">
        <v>43678</v>
      </c>
      <c r="U98" s="21">
        <v>43754</v>
      </c>
      <c r="V98" s="58">
        <v>1.71305</v>
      </c>
      <c r="W98" s="58">
        <v>44.76388</v>
      </c>
      <c r="X98" s="58" t="s">
        <v>189</v>
      </c>
      <c r="Y98" s="58">
        <v>4500</v>
      </c>
      <c r="Z98" s="58">
        <v>4500</v>
      </c>
      <c r="AA98" s="58">
        <v>150</v>
      </c>
      <c r="AB98" s="58">
        <v>908</v>
      </c>
      <c r="AC98" s="58">
        <v>937</v>
      </c>
      <c r="AD98" s="58">
        <v>1314</v>
      </c>
      <c r="AE98" s="58">
        <v>1342</v>
      </c>
      <c r="AF98" s="58" t="s">
        <v>195</v>
      </c>
      <c r="AG98" s="26" t="s">
        <v>552</v>
      </c>
      <c r="AN98" s="58"/>
      <c r="AO98" s="26" t="str">
        <f t="shared" si="65"/>
        <v>AYUUB</v>
      </c>
      <c r="AP98" s="26" t="str">
        <f t="shared" si="66"/>
        <v>AYUUB</v>
      </c>
      <c r="AQ98" s="26" t="str">
        <f t="shared" si="67"/>
        <v>NFI KITS</v>
      </c>
      <c r="AR98" s="26" t="str">
        <f t="shared" si="68"/>
        <v>SHF</v>
      </c>
      <c r="AS98" s="71" t="str">
        <f>_xlfn.IFNA(VLOOKUP(TRIM(AF98),Lookups!$R$1:$S$12,2,0),"N/A")</f>
        <v>Drought</v>
      </c>
      <c r="AT98" s="29" t="str">
        <f t="shared" si="69"/>
        <v>Completed</v>
      </c>
      <c r="AU98" s="72" t="str">
        <f>IF(TRIM(X98)="", "N/A",VLOOKUP(TRIM(X98),Lookups!$V$1:$W$8,2,0))</f>
        <v>NIDP</v>
      </c>
      <c r="AV98" s="26" t="str">
        <f t="shared" si="70"/>
        <v>Rural</v>
      </c>
      <c r="AW98" s="26" t="str">
        <f t="shared" si="71"/>
        <v>In-Kind</v>
      </c>
      <c r="AX98" s="55" t="str">
        <f>IF(TRIM(M98)="","N/A",VLOOKUP(TRIM(M98),Table2[#All],2,0))</f>
        <v>Lower Shabelle</v>
      </c>
      <c r="AY98" s="55" t="str">
        <f>IF(TRIM(N98)="","N/A",VLOOKUP(TRIM(N98),Table4[#All],2,0))</f>
        <v>Marka</v>
      </c>
      <c r="AZ98" s="55" t="str">
        <f t="shared" si="72"/>
        <v>N/A</v>
      </c>
      <c r="BA98" s="32">
        <f t="shared" si="73"/>
        <v>43708</v>
      </c>
      <c r="BB98" s="32">
        <f t="shared" si="74"/>
        <v>43769</v>
      </c>
      <c r="BC98" s="31">
        <f t="shared" si="75"/>
        <v>2019</v>
      </c>
      <c r="BD98" s="33">
        <f t="shared" si="64"/>
        <v>43830</v>
      </c>
      <c r="BE98" s="30">
        <f t="shared" si="76"/>
        <v>4500</v>
      </c>
      <c r="BF98" s="30">
        <f t="shared" si="77"/>
        <v>150</v>
      </c>
      <c r="BG98" s="30">
        <f t="shared" si="78"/>
        <v>937</v>
      </c>
      <c r="BH98" s="30">
        <f t="shared" si="79"/>
        <v>908</v>
      </c>
      <c r="BI98" s="30">
        <f t="shared" si="80"/>
        <v>1342</v>
      </c>
      <c r="BJ98" s="30">
        <f t="shared" si="81"/>
        <v>1342</v>
      </c>
      <c r="BK98" s="30">
        <v>2300000</v>
      </c>
      <c r="BL98" s="30">
        <v>1600000</v>
      </c>
      <c r="BM98" s="30" t="str">
        <f t="shared" si="62"/>
        <v>Unk</v>
      </c>
      <c r="BN98" s="30" t="str">
        <f t="shared" si="63"/>
        <v>Unk</v>
      </c>
      <c r="BO98" s="30">
        <v>2019</v>
      </c>
      <c r="BP98" s="30">
        <v>284</v>
      </c>
      <c r="BQ98" s="30" t="str">
        <f>VLOOKUP(AQ98,Table3[#All],2,FALSE)</f>
        <v>NFI</v>
      </c>
    </row>
    <row r="99" spans="1:69" ht="28.5" customHeight="1" x14ac:dyDescent="0.25">
      <c r="A99" s="58" t="s">
        <v>171</v>
      </c>
      <c r="B99" s="58" t="s">
        <v>256</v>
      </c>
      <c r="C99" s="58" t="s">
        <v>256</v>
      </c>
      <c r="D99" s="58" t="s">
        <v>202</v>
      </c>
      <c r="E99" s="58" t="s">
        <v>429</v>
      </c>
      <c r="F99" s="58" t="s">
        <v>222</v>
      </c>
      <c r="G99" s="58" t="s">
        <v>177</v>
      </c>
      <c r="H99" s="58"/>
      <c r="I99" s="58"/>
      <c r="J99" s="58"/>
      <c r="K99" s="58"/>
      <c r="L99" s="58"/>
      <c r="M99" s="58" t="s">
        <v>85</v>
      </c>
      <c r="N99" s="58" t="s">
        <v>72</v>
      </c>
      <c r="O99" s="58" t="s">
        <v>553</v>
      </c>
      <c r="P99" s="58"/>
      <c r="Q99" s="58" t="s">
        <v>115</v>
      </c>
      <c r="R99" s="58" t="s">
        <v>167</v>
      </c>
      <c r="S99" s="58" t="s">
        <v>259</v>
      </c>
      <c r="T99" s="32">
        <v>43678</v>
      </c>
      <c r="U99" s="21">
        <v>43755</v>
      </c>
      <c r="V99" s="58">
        <v>1.7543200000000001</v>
      </c>
      <c r="W99" s="58">
        <v>44.761470000000003</v>
      </c>
      <c r="X99" s="58" t="s">
        <v>189</v>
      </c>
      <c r="Y99" s="58">
        <v>4500</v>
      </c>
      <c r="Z99" s="58">
        <v>4500</v>
      </c>
      <c r="AA99" s="58">
        <v>150</v>
      </c>
      <c r="AB99" s="58">
        <v>908</v>
      </c>
      <c r="AC99" s="58">
        <v>937</v>
      </c>
      <c r="AD99" s="58">
        <v>1314</v>
      </c>
      <c r="AE99" s="58">
        <v>1342</v>
      </c>
      <c r="AF99" s="58" t="s">
        <v>195</v>
      </c>
      <c r="AG99" s="26" t="s">
        <v>554</v>
      </c>
      <c r="AN99" s="58"/>
      <c r="AO99" s="26" t="str">
        <f t="shared" si="65"/>
        <v>AYUUB</v>
      </c>
      <c r="AP99" s="26" t="str">
        <f t="shared" si="66"/>
        <v>AYUUB</v>
      </c>
      <c r="AQ99" s="26" t="str">
        <f t="shared" si="67"/>
        <v>NFI KITS</v>
      </c>
      <c r="AR99" s="26" t="str">
        <f t="shared" si="68"/>
        <v>SHF</v>
      </c>
      <c r="AS99" s="71" t="str">
        <f>_xlfn.IFNA(VLOOKUP(TRIM(AF99),Lookups!$R$1:$S$12,2,0),"N/A")</f>
        <v>Drought</v>
      </c>
      <c r="AT99" s="29" t="str">
        <f t="shared" si="69"/>
        <v>Completed</v>
      </c>
      <c r="AU99" s="72" t="str">
        <f>IF(TRIM(X99)="", "N/A",VLOOKUP(TRIM(X99),Lookups!$V$1:$W$8,2,0))</f>
        <v>NIDP</v>
      </c>
      <c r="AV99" s="26" t="str">
        <f t="shared" si="70"/>
        <v>Rural</v>
      </c>
      <c r="AW99" s="26" t="str">
        <f t="shared" si="71"/>
        <v>In-Kind</v>
      </c>
      <c r="AX99" s="55" t="str">
        <f>IF(TRIM(M99)="","N/A",VLOOKUP(TRIM(M99),Table2[#All],2,0))</f>
        <v>Lower Shabelle</v>
      </c>
      <c r="AY99" s="55" t="str">
        <f>IF(TRIM(N99)="","N/A",VLOOKUP(TRIM(N99),Table4[#All],2,0))</f>
        <v>Marka</v>
      </c>
      <c r="AZ99" s="55" t="str">
        <f t="shared" si="72"/>
        <v>N/A</v>
      </c>
      <c r="BA99" s="32">
        <f t="shared" si="73"/>
        <v>43708</v>
      </c>
      <c r="BB99" s="32">
        <f t="shared" si="74"/>
        <v>43769</v>
      </c>
      <c r="BC99" s="31">
        <f t="shared" si="75"/>
        <v>2019</v>
      </c>
      <c r="BD99" s="33">
        <f t="shared" si="64"/>
        <v>43830</v>
      </c>
      <c r="BE99" s="30">
        <f t="shared" si="76"/>
        <v>4500</v>
      </c>
      <c r="BF99" s="30">
        <f t="shared" si="77"/>
        <v>150</v>
      </c>
      <c r="BG99" s="30">
        <f t="shared" si="78"/>
        <v>937</v>
      </c>
      <c r="BH99" s="30">
        <f t="shared" si="79"/>
        <v>908</v>
      </c>
      <c r="BI99" s="30">
        <f t="shared" si="80"/>
        <v>1342</v>
      </c>
      <c r="BJ99" s="30">
        <f t="shared" si="81"/>
        <v>1342</v>
      </c>
      <c r="BK99" s="30">
        <v>2300000</v>
      </c>
      <c r="BL99" s="30">
        <v>1600000</v>
      </c>
      <c r="BM99" s="30" t="str">
        <f t="shared" si="62"/>
        <v>Unk</v>
      </c>
      <c r="BN99" s="30" t="str">
        <f t="shared" si="63"/>
        <v>Unk</v>
      </c>
      <c r="BO99" s="30">
        <v>2019</v>
      </c>
      <c r="BP99" s="30">
        <v>285</v>
      </c>
      <c r="BQ99" s="30" t="str">
        <f>VLOOKUP(AQ99,Table3[#All],2,FALSE)</f>
        <v>NFI</v>
      </c>
    </row>
    <row r="100" spans="1:69" ht="28.5" customHeight="1" x14ac:dyDescent="0.25">
      <c r="A100" s="58" t="s">
        <v>171</v>
      </c>
      <c r="B100" s="58" t="s">
        <v>256</v>
      </c>
      <c r="C100" s="58" t="s">
        <v>256</v>
      </c>
      <c r="D100" s="58" t="s">
        <v>202</v>
      </c>
      <c r="E100" s="58" t="s">
        <v>429</v>
      </c>
      <c r="F100" s="58" t="s">
        <v>258</v>
      </c>
      <c r="G100" s="58" t="s">
        <v>177</v>
      </c>
      <c r="H100" s="58"/>
      <c r="I100" s="58"/>
      <c r="J100" s="58"/>
      <c r="K100" s="58"/>
      <c r="L100" s="58"/>
      <c r="M100" s="58" t="s">
        <v>85</v>
      </c>
      <c r="N100" s="58" t="s">
        <v>72</v>
      </c>
      <c r="O100" s="58" t="s">
        <v>555</v>
      </c>
      <c r="P100" s="58"/>
      <c r="Q100" s="58" t="s">
        <v>115</v>
      </c>
      <c r="R100" s="58" t="s">
        <v>167</v>
      </c>
      <c r="S100" s="58" t="s">
        <v>259</v>
      </c>
      <c r="T100" s="32">
        <v>43678</v>
      </c>
      <c r="U100" s="21">
        <v>43756</v>
      </c>
      <c r="V100" s="58">
        <v>1.75095</v>
      </c>
      <c r="W100" s="58">
        <v>44.744489999999999</v>
      </c>
      <c r="X100" s="58" t="s">
        <v>189</v>
      </c>
      <c r="Y100" s="58">
        <v>4500</v>
      </c>
      <c r="Z100" s="58">
        <v>4500</v>
      </c>
      <c r="AA100" s="58">
        <v>150</v>
      </c>
      <c r="AB100" s="58">
        <v>908</v>
      </c>
      <c r="AC100" s="58">
        <v>937</v>
      </c>
      <c r="AD100" s="58">
        <v>1314</v>
      </c>
      <c r="AE100" s="58">
        <v>1342</v>
      </c>
      <c r="AF100" s="58" t="s">
        <v>195</v>
      </c>
      <c r="AG100" s="26" t="s">
        <v>556</v>
      </c>
      <c r="AN100" s="58"/>
      <c r="AO100" s="26" t="str">
        <f t="shared" si="65"/>
        <v>AYUUB</v>
      </c>
      <c r="AP100" s="26" t="str">
        <f t="shared" si="66"/>
        <v>AYUUB</v>
      </c>
      <c r="AQ100" s="26" t="str">
        <f t="shared" si="67"/>
        <v>NFI KITS</v>
      </c>
      <c r="AR100" s="26" t="str">
        <f t="shared" si="68"/>
        <v>SHF</v>
      </c>
      <c r="AS100" s="71" t="str">
        <f>_xlfn.IFNA(VLOOKUP(TRIM(AF100),Lookups!$R$1:$S$12,2,0),"N/A")</f>
        <v>Drought</v>
      </c>
      <c r="AT100" s="29" t="str">
        <f t="shared" si="69"/>
        <v>Completed</v>
      </c>
      <c r="AU100" s="72" t="str">
        <f>IF(TRIM(X100)="", "N/A",VLOOKUP(TRIM(X100),Lookups!$V$1:$W$8,2,0))</f>
        <v>NIDP</v>
      </c>
      <c r="AV100" s="26" t="str">
        <f t="shared" si="70"/>
        <v>Rural</v>
      </c>
      <c r="AW100" s="26" t="str">
        <f t="shared" si="71"/>
        <v>In-Kind</v>
      </c>
      <c r="AX100" s="55" t="str">
        <f>IF(TRIM(M100)="","N/A",VLOOKUP(TRIM(M100),Table2[#All],2,0))</f>
        <v>Lower Shabelle</v>
      </c>
      <c r="AY100" s="55" t="str">
        <f>IF(TRIM(N100)="","N/A",VLOOKUP(TRIM(N100),Table4[#All],2,0))</f>
        <v>Marka</v>
      </c>
      <c r="AZ100" s="55" t="str">
        <f t="shared" si="72"/>
        <v>N/A</v>
      </c>
      <c r="BA100" s="32">
        <f t="shared" si="73"/>
        <v>43708</v>
      </c>
      <c r="BB100" s="32">
        <f t="shared" si="74"/>
        <v>43769</v>
      </c>
      <c r="BC100" s="31">
        <f t="shared" si="75"/>
        <v>2019</v>
      </c>
      <c r="BD100" s="33">
        <f t="shared" si="64"/>
        <v>43830</v>
      </c>
      <c r="BE100" s="30">
        <f t="shared" si="76"/>
        <v>4500</v>
      </c>
      <c r="BF100" s="30">
        <f t="shared" si="77"/>
        <v>150</v>
      </c>
      <c r="BG100" s="30">
        <f t="shared" si="78"/>
        <v>937</v>
      </c>
      <c r="BH100" s="30">
        <f t="shared" si="79"/>
        <v>908</v>
      </c>
      <c r="BI100" s="30">
        <f t="shared" si="80"/>
        <v>1342</v>
      </c>
      <c r="BJ100" s="30">
        <f t="shared" si="81"/>
        <v>1342</v>
      </c>
      <c r="BK100" s="30">
        <v>2300000</v>
      </c>
      <c r="BL100" s="30">
        <v>1600000</v>
      </c>
      <c r="BM100" s="30" t="str">
        <f t="shared" si="62"/>
        <v>Unk</v>
      </c>
      <c r="BN100" s="30" t="str">
        <f t="shared" si="63"/>
        <v>Unk</v>
      </c>
      <c r="BO100" s="30">
        <v>2019</v>
      </c>
      <c r="BP100" s="30">
        <v>286</v>
      </c>
      <c r="BQ100" s="30" t="str">
        <f>VLOOKUP(AQ100,Table3[#All],2,FALSE)</f>
        <v>NFI</v>
      </c>
    </row>
    <row r="101" spans="1:69" ht="28.5" customHeight="1" x14ac:dyDescent="0.25">
      <c r="A101" s="58" t="s">
        <v>171</v>
      </c>
      <c r="B101" s="58" t="s">
        <v>256</v>
      </c>
      <c r="C101" s="58" t="s">
        <v>256</v>
      </c>
      <c r="D101" s="58" t="s">
        <v>202</v>
      </c>
      <c r="E101" s="58" t="s">
        <v>429</v>
      </c>
      <c r="F101" s="58" t="s">
        <v>222</v>
      </c>
      <c r="G101" s="58" t="s">
        <v>177</v>
      </c>
      <c r="H101" s="58"/>
      <c r="I101" s="58"/>
      <c r="J101" s="58"/>
      <c r="K101" s="58"/>
      <c r="L101" s="58"/>
      <c r="M101" s="58" t="s">
        <v>85</v>
      </c>
      <c r="N101" s="58" t="s">
        <v>72</v>
      </c>
      <c r="O101" s="58" t="s">
        <v>557</v>
      </c>
      <c r="P101" s="58"/>
      <c r="Q101" s="58" t="s">
        <v>115</v>
      </c>
      <c r="R101" s="58" t="s">
        <v>167</v>
      </c>
      <c r="S101" s="58" t="s">
        <v>259</v>
      </c>
      <c r="T101" s="32">
        <v>43678</v>
      </c>
      <c r="U101" s="21">
        <v>43757</v>
      </c>
      <c r="V101" s="58">
        <v>1.8646799999999999</v>
      </c>
      <c r="W101" s="58">
        <v>45.001339000000002</v>
      </c>
      <c r="X101" s="58" t="s">
        <v>189</v>
      </c>
      <c r="Y101" s="58">
        <v>4500</v>
      </c>
      <c r="Z101" s="58">
        <v>4500</v>
      </c>
      <c r="AA101" s="58">
        <v>150</v>
      </c>
      <c r="AB101" s="58">
        <v>908</v>
      </c>
      <c r="AC101" s="58">
        <v>937</v>
      </c>
      <c r="AD101" s="58">
        <v>1314</v>
      </c>
      <c r="AE101" s="58">
        <v>1342</v>
      </c>
      <c r="AF101" s="58" t="s">
        <v>195</v>
      </c>
      <c r="AG101" s="26" t="s">
        <v>558</v>
      </c>
      <c r="AN101" s="58"/>
      <c r="AO101" s="26" t="str">
        <f t="shared" si="65"/>
        <v>AYUUB</v>
      </c>
      <c r="AP101" s="26" t="str">
        <f t="shared" si="66"/>
        <v>AYUUB</v>
      </c>
      <c r="AQ101" s="26" t="str">
        <f t="shared" si="67"/>
        <v>NFI KITS</v>
      </c>
      <c r="AR101" s="26" t="str">
        <f t="shared" si="68"/>
        <v>SHF</v>
      </c>
      <c r="AS101" s="71" t="str">
        <f>_xlfn.IFNA(VLOOKUP(TRIM(AF101),Lookups!$R$1:$S$12,2,0),"N/A")</f>
        <v>Drought</v>
      </c>
      <c r="AT101" s="29" t="str">
        <f t="shared" si="69"/>
        <v>Completed</v>
      </c>
      <c r="AU101" s="72" t="str">
        <f>IF(TRIM(X101)="", "N/A",VLOOKUP(TRIM(X101),Lookups!$V$1:$W$8,2,0))</f>
        <v>NIDP</v>
      </c>
      <c r="AV101" s="26" t="str">
        <f t="shared" si="70"/>
        <v>Rural</v>
      </c>
      <c r="AW101" s="26" t="str">
        <f t="shared" si="71"/>
        <v>In-Kind</v>
      </c>
      <c r="AX101" s="55" t="str">
        <f>IF(TRIM(M101)="","N/A",VLOOKUP(TRIM(M101),Table2[#All],2,0))</f>
        <v>Lower Shabelle</v>
      </c>
      <c r="AY101" s="55" t="str">
        <f>IF(TRIM(N101)="","N/A",VLOOKUP(TRIM(N101),Table4[#All],2,0))</f>
        <v>Marka</v>
      </c>
      <c r="AZ101" s="55" t="str">
        <f t="shared" si="72"/>
        <v>N/A</v>
      </c>
      <c r="BA101" s="32">
        <f t="shared" si="73"/>
        <v>43708</v>
      </c>
      <c r="BB101" s="32">
        <f t="shared" si="74"/>
        <v>43769</v>
      </c>
      <c r="BC101" s="31">
        <f t="shared" si="75"/>
        <v>2019</v>
      </c>
      <c r="BD101" s="33">
        <f t="shared" si="64"/>
        <v>43830</v>
      </c>
      <c r="BE101" s="30">
        <f t="shared" si="76"/>
        <v>4500</v>
      </c>
      <c r="BF101" s="30">
        <f t="shared" si="77"/>
        <v>150</v>
      </c>
      <c r="BG101" s="30">
        <f t="shared" si="78"/>
        <v>937</v>
      </c>
      <c r="BH101" s="30">
        <f t="shared" si="79"/>
        <v>908</v>
      </c>
      <c r="BI101" s="30">
        <f t="shared" si="80"/>
        <v>1342</v>
      </c>
      <c r="BJ101" s="30">
        <f t="shared" si="81"/>
        <v>1342</v>
      </c>
      <c r="BK101" s="30">
        <v>2300000</v>
      </c>
      <c r="BL101" s="30">
        <v>1600000</v>
      </c>
      <c r="BM101" s="30" t="str">
        <f t="shared" si="62"/>
        <v>Unk</v>
      </c>
      <c r="BN101" s="30" t="str">
        <f t="shared" si="63"/>
        <v>Unk</v>
      </c>
      <c r="BO101" s="30">
        <v>2019</v>
      </c>
      <c r="BP101" s="30">
        <v>287</v>
      </c>
      <c r="BQ101" s="30" t="str">
        <f>VLOOKUP(AQ101,Table3[#All],2,FALSE)</f>
        <v>NFI</v>
      </c>
    </row>
    <row r="102" spans="1:69" ht="28.5" customHeight="1" x14ac:dyDescent="0.25">
      <c r="A102" s="58" t="s">
        <v>171</v>
      </c>
      <c r="B102" s="58" t="s">
        <v>263</v>
      </c>
      <c r="C102" s="58" t="s">
        <v>263</v>
      </c>
      <c r="D102" s="58" t="s">
        <v>203</v>
      </c>
      <c r="E102" s="58" t="s">
        <v>264</v>
      </c>
      <c r="F102" s="58" t="s">
        <v>222</v>
      </c>
      <c r="G102" s="58" t="s">
        <v>176</v>
      </c>
      <c r="H102" s="58" t="s">
        <v>205</v>
      </c>
      <c r="I102" s="58" t="s">
        <v>204</v>
      </c>
      <c r="J102" s="58">
        <v>50</v>
      </c>
      <c r="K102" s="58" t="s">
        <v>201</v>
      </c>
      <c r="L102" s="58" t="s">
        <v>711</v>
      </c>
      <c r="M102" s="58" t="s">
        <v>135</v>
      </c>
      <c r="N102" s="58" t="s">
        <v>109</v>
      </c>
      <c r="O102" s="58" t="s">
        <v>101</v>
      </c>
      <c r="P102" s="58"/>
      <c r="Q102" s="58" t="s">
        <v>180</v>
      </c>
      <c r="R102" s="58" t="s">
        <v>215</v>
      </c>
      <c r="S102" s="58" t="s">
        <v>265</v>
      </c>
      <c r="T102" s="32">
        <v>43329</v>
      </c>
      <c r="U102" s="21">
        <v>43480</v>
      </c>
      <c r="V102" s="58">
        <v>10.682525</v>
      </c>
      <c r="W102" s="58">
        <v>43.943153000000002</v>
      </c>
      <c r="X102" s="58" t="s">
        <v>189</v>
      </c>
      <c r="Y102" s="58">
        <v>1008</v>
      </c>
      <c r="Z102" s="58">
        <v>1008</v>
      </c>
      <c r="AA102" s="58">
        <v>168</v>
      </c>
      <c r="AB102" s="58">
        <v>258</v>
      </c>
      <c r="AC102" s="58">
        <v>250</v>
      </c>
      <c r="AD102" s="58">
        <v>250</v>
      </c>
      <c r="AE102" s="58">
        <v>250</v>
      </c>
      <c r="AF102" s="58" t="s">
        <v>194</v>
      </c>
      <c r="AG102" s="26" t="s">
        <v>266</v>
      </c>
      <c r="AN102" s="58"/>
      <c r="AO102" s="26" t="str">
        <f t="shared" si="65"/>
        <v>CCBRS</v>
      </c>
      <c r="AP102" s="26" t="str">
        <f t="shared" si="66"/>
        <v>CCBRS</v>
      </c>
      <c r="AQ102" s="26" t="str">
        <f t="shared" si="67"/>
        <v>SHELTER REPAIR</v>
      </c>
      <c r="AR102" s="26" t="str">
        <f t="shared" si="68"/>
        <v>SHF</v>
      </c>
      <c r="AS102" s="71" t="str">
        <f>_xlfn.IFNA(VLOOKUP(TRIM(AF102),Lookups!$R$1:$S$12,2,0),"N/A")</f>
        <v>Flood</v>
      </c>
      <c r="AT102" s="29" t="str">
        <f t="shared" si="69"/>
        <v>Completed</v>
      </c>
      <c r="AU102" s="72" t="str">
        <f>IF(TRIM(X102)="", "N/A",VLOOKUP(TRIM(X102),Lookups!$V$1:$W$8,2,0))</f>
        <v>NIDP</v>
      </c>
      <c r="AV102" s="26" t="str">
        <f t="shared" si="70"/>
        <v>Mixed</v>
      </c>
      <c r="AW102" s="26" t="str">
        <f t="shared" si="71"/>
        <v>Cash</v>
      </c>
      <c r="AX102" s="55" t="str">
        <f>IF(TRIM(M102)="","N/A",VLOOKUP(TRIM(M102),Table2[#All],2,0))</f>
        <v>Awdal</v>
      </c>
      <c r="AY102" s="55" t="str">
        <f>IF(TRIM(N102)="","N/A",VLOOKUP(TRIM(N102),Table4[#All],2,0))</f>
        <v>Lughaye</v>
      </c>
      <c r="AZ102" s="55" t="str">
        <f t="shared" si="72"/>
        <v>N/A</v>
      </c>
      <c r="BA102" s="32">
        <f t="shared" si="73"/>
        <v>43343</v>
      </c>
      <c r="BB102" s="32">
        <f t="shared" si="74"/>
        <v>43496</v>
      </c>
      <c r="BC102" s="31">
        <f t="shared" si="75"/>
        <v>2019</v>
      </c>
      <c r="BD102" s="33">
        <f t="shared" si="64"/>
        <v>43830</v>
      </c>
      <c r="BE102" s="30">
        <f t="shared" si="76"/>
        <v>1008</v>
      </c>
      <c r="BF102" s="30">
        <f t="shared" si="77"/>
        <v>168</v>
      </c>
      <c r="BG102" s="30">
        <f t="shared" si="78"/>
        <v>250</v>
      </c>
      <c r="BH102" s="30">
        <f t="shared" si="79"/>
        <v>258</v>
      </c>
      <c r="BI102" s="30">
        <f t="shared" si="80"/>
        <v>250</v>
      </c>
      <c r="BJ102" s="30">
        <f t="shared" si="81"/>
        <v>250</v>
      </c>
      <c r="BK102" s="30">
        <v>2300000</v>
      </c>
      <c r="BL102" s="30">
        <v>1600000</v>
      </c>
      <c r="BM102" s="30" t="str">
        <f t="shared" si="62"/>
        <v>Unk</v>
      </c>
      <c r="BN102" s="30" t="str">
        <f t="shared" si="63"/>
        <v>Unk</v>
      </c>
      <c r="BO102" s="30">
        <v>2019</v>
      </c>
      <c r="BP102" s="30">
        <v>289</v>
      </c>
      <c r="BQ102" s="30" t="str">
        <f>VLOOKUP(AQ102,Table3[#All],2,FALSE)</f>
        <v>SHELTER</v>
      </c>
    </row>
    <row r="103" spans="1:69" ht="28.5" customHeight="1" x14ac:dyDescent="0.25">
      <c r="A103" s="58" t="s">
        <v>171</v>
      </c>
      <c r="B103" s="58" t="s">
        <v>263</v>
      </c>
      <c r="C103" s="58" t="s">
        <v>263</v>
      </c>
      <c r="D103" s="58" t="s">
        <v>203</v>
      </c>
      <c r="E103" s="58" t="s">
        <v>267</v>
      </c>
      <c r="F103" s="58" t="s">
        <v>222</v>
      </c>
      <c r="G103" s="58" t="s">
        <v>176</v>
      </c>
      <c r="H103" s="58" t="s">
        <v>205</v>
      </c>
      <c r="I103" s="58" t="s">
        <v>204</v>
      </c>
      <c r="J103" s="58">
        <v>50</v>
      </c>
      <c r="K103" s="58" t="s">
        <v>201</v>
      </c>
      <c r="L103" s="58" t="s">
        <v>711</v>
      </c>
      <c r="M103" s="58" t="s">
        <v>135</v>
      </c>
      <c r="N103" s="58" t="s">
        <v>109</v>
      </c>
      <c r="O103" s="58" t="s">
        <v>101</v>
      </c>
      <c r="P103" s="58"/>
      <c r="Q103" s="58" t="s">
        <v>180</v>
      </c>
      <c r="R103" s="58" t="s">
        <v>215</v>
      </c>
      <c r="S103" s="58" t="s">
        <v>265</v>
      </c>
      <c r="T103" s="32">
        <v>43329</v>
      </c>
      <c r="U103" s="21">
        <v>43480</v>
      </c>
      <c r="V103" s="58">
        <v>10.682525</v>
      </c>
      <c r="W103" s="58">
        <v>43.943153000000002</v>
      </c>
      <c r="X103" s="58" t="s">
        <v>189</v>
      </c>
      <c r="Y103" s="58">
        <v>492</v>
      </c>
      <c r="Z103" s="58">
        <v>492</v>
      </c>
      <c r="AA103" s="58">
        <v>82</v>
      </c>
      <c r="AB103" s="58">
        <v>145</v>
      </c>
      <c r="AC103" s="58">
        <v>140</v>
      </c>
      <c r="AD103" s="58">
        <v>100</v>
      </c>
      <c r="AE103" s="58">
        <v>107</v>
      </c>
      <c r="AF103" s="58" t="s">
        <v>194</v>
      </c>
      <c r="AG103" s="26" t="s">
        <v>268</v>
      </c>
      <c r="AN103" s="58"/>
      <c r="AO103" s="26" t="str">
        <f t="shared" si="65"/>
        <v>CCBRS</v>
      </c>
      <c r="AP103" s="26" t="str">
        <f t="shared" si="66"/>
        <v>CCBRS</v>
      </c>
      <c r="AQ103" s="26" t="str">
        <f t="shared" si="67"/>
        <v>SHELTER REPAIR</v>
      </c>
      <c r="AR103" s="26" t="str">
        <f t="shared" si="68"/>
        <v>SHF</v>
      </c>
      <c r="AS103" s="71" t="str">
        <f>_xlfn.IFNA(VLOOKUP(TRIM(AF103),Lookups!$R$1:$S$12,2,0),"N/A")</f>
        <v>Flood</v>
      </c>
      <c r="AT103" s="29" t="str">
        <f t="shared" si="69"/>
        <v>Completed</v>
      </c>
      <c r="AU103" s="72" t="str">
        <f>IF(TRIM(X103)="", "N/A",VLOOKUP(TRIM(X103),Lookups!$V$1:$W$8,2,0))</f>
        <v>NIDP</v>
      </c>
      <c r="AV103" s="26" t="str">
        <f t="shared" si="70"/>
        <v>Mixed</v>
      </c>
      <c r="AW103" s="26" t="str">
        <f t="shared" si="71"/>
        <v>Cash</v>
      </c>
      <c r="AX103" s="55" t="str">
        <f>IF(TRIM(M103)="","N/A",VLOOKUP(TRIM(M103),Table2[#All],2,0))</f>
        <v>Awdal</v>
      </c>
      <c r="AY103" s="55" t="str">
        <f>IF(TRIM(N103)="","N/A",VLOOKUP(TRIM(N103),Table4[#All],2,0))</f>
        <v>Lughaye</v>
      </c>
      <c r="AZ103" s="55" t="str">
        <f t="shared" si="72"/>
        <v>N/A</v>
      </c>
      <c r="BA103" s="32">
        <f t="shared" si="73"/>
        <v>43343</v>
      </c>
      <c r="BB103" s="32">
        <f t="shared" si="74"/>
        <v>43496</v>
      </c>
      <c r="BC103" s="31">
        <f t="shared" si="75"/>
        <v>2019</v>
      </c>
      <c r="BD103" s="33">
        <f t="shared" si="64"/>
        <v>43830</v>
      </c>
      <c r="BE103" s="30">
        <f t="shared" si="76"/>
        <v>492</v>
      </c>
      <c r="BF103" s="30">
        <f t="shared" si="77"/>
        <v>82</v>
      </c>
      <c r="BG103" s="30">
        <f t="shared" si="78"/>
        <v>140</v>
      </c>
      <c r="BH103" s="30">
        <f t="shared" si="79"/>
        <v>145</v>
      </c>
      <c r="BI103" s="30">
        <f t="shared" si="80"/>
        <v>107</v>
      </c>
      <c r="BJ103" s="30">
        <f t="shared" si="81"/>
        <v>107</v>
      </c>
      <c r="BK103" s="30">
        <v>2300000</v>
      </c>
      <c r="BL103" s="30">
        <v>1600000</v>
      </c>
      <c r="BM103" s="30" t="str">
        <f t="shared" si="62"/>
        <v>Unk</v>
      </c>
      <c r="BN103" s="30" t="str">
        <f t="shared" si="63"/>
        <v>Unk</v>
      </c>
      <c r="BO103" s="30">
        <v>2019</v>
      </c>
      <c r="BP103" s="30">
        <v>290</v>
      </c>
      <c r="BQ103" s="30" t="str">
        <f>VLOOKUP(AQ103,Table3[#All],2,FALSE)</f>
        <v>SHELTER</v>
      </c>
    </row>
    <row r="104" spans="1:69" ht="28.5" customHeight="1" x14ac:dyDescent="0.25">
      <c r="A104" s="58" t="s">
        <v>171</v>
      </c>
      <c r="B104" s="58" t="s">
        <v>269</v>
      </c>
      <c r="C104" s="58" t="s">
        <v>263</v>
      </c>
      <c r="D104" s="58" t="s">
        <v>202</v>
      </c>
      <c r="E104" s="58" t="s">
        <v>270</v>
      </c>
      <c r="F104" s="58" t="s">
        <v>210</v>
      </c>
      <c r="G104" s="58" t="s">
        <v>177</v>
      </c>
      <c r="H104" s="58"/>
      <c r="I104" s="58"/>
      <c r="J104" s="58"/>
      <c r="K104" s="58"/>
      <c r="L104" s="58"/>
      <c r="M104" s="58" t="s">
        <v>138</v>
      </c>
      <c r="N104" s="58" t="s">
        <v>95</v>
      </c>
      <c r="O104" s="58" t="s">
        <v>9</v>
      </c>
      <c r="P104" s="58"/>
      <c r="Q104" s="58" t="s">
        <v>180</v>
      </c>
      <c r="R104" s="58" t="s">
        <v>215</v>
      </c>
      <c r="S104" s="58" t="s">
        <v>271</v>
      </c>
      <c r="T104" s="32">
        <v>43478</v>
      </c>
      <c r="U104" s="21">
        <v>43496</v>
      </c>
      <c r="V104" s="58">
        <v>9.9409899999999993</v>
      </c>
      <c r="W104" s="58">
        <v>45.181199999999997</v>
      </c>
      <c r="X104" s="58" t="s">
        <v>189</v>
      </c>
      <c r="Y104" s="58">
        <v>1344</v>
      </c>
      <c r="Z104" s="58">
        <v>1344</v>
      </c>
      <c r="AA104" s="58">
        <v>224</v>
      </c>
      <c r="AB104" s="58">
        <v>409</v>
      </c>
      <c r="AC104" s="58">
        <v>345</v>
      </c>
      <c r="AD104" s="58">
        <v>234</v>
      </c>
      <c r="AE104" s="58">
        <v>356</v>
      </c>
      <c r="AF104" s="58" t="s">
        <v>195</v>
      </c>
      <c r="AN104" s="58"/>
      <c r="AO104" s="26" t="str">
        <f t="shared" si="65"/>
        <v>UNHCR</v>
      </c>
      <c r="AP104" s="26" t="str">
        <f t="shared" si="66"/>
        <v>CCBRS</v>
      </c>
      <c r="AQ104" s="26" t="str">
        <f t="shared" si="67"/>
        <v>NFI KITS</v>
      </c>
      <c r="AR104" s="26" t="str">
        <f t="shared" si="68"/>
        <v>Unknown</v>
      </c>
      <c r="AS104" s="71" t="str">
        <f>_xlfn.IFNA(VLOOKUP(TRIM(AF104),Lookups!$R$1:$S$12,2,0),"N/A")</f>
        <v>Drought</v>
      </c>
      <c r="AT104" s="29" t="str">
        <f t="shared" si="69"/>
        <v>Completed</v>
      </c>
      <c r="AU104" s="72" t="str">
        <f>IF(TRIM(X104)="", "N/A",VLOOKUP(TRIM(X104),Lookups!$V$1:$W$8,2,0))</f>
        <v>NIDP</v>
      </c>
      <c r="AV104" s="26" t="str">
        <f t="shared" si="70"/>
        <v>Mixed</v>
      </c>
      <c r="AW104" s="26" t="str">
        <f t="shared" si="71"/>
        <v>In-Kind</v>
      </c>
      <c r="AX104" s="55" t="str">
        <f>IF(TRIM(M104)="","N/A",VLOOKUP(TRIM(M104),Table2[#All],2,0))</f>
        <v>Togdheer</v>
      </c>
      <c r="AY104" s="55" t="str">
        <f>IF(TRIM(N104)="","N/A",VLOOKUP(TRIM(N104),Table4[#All],2,0))</f>
        <v>Sheikh</v>
      </c>
      <c r="AZ104" s="55" t="str">
        <f t="shared" si="72"/>
        <v>N/A</v>
      </c>
      <c r="BA104" s="32">
        <f t="shared" si="73"/>
        <v>43496</v>
      </c>
      <c r="BB104" s="32">
        <f t="shared" si="74"/>
        <v>43496</v>
      </c>
      <c r="BC104" s="31">
        <f t="shared" si="75"/>
        <v>2019</v>
      </c>
      <c r="BD104" s="33">
        <f t="shared" si="64"/>
        <v>43830</v>
      </c>
      <c r="BE104" s="30">
        <f t="shared" si="76"/>
        <v>1344</v>
      </c>
      <c r="BF104" s="30">
        <f t="shared" si="77"/>
        <v>224</v>
      </c>
      <c r="BG104" s="30">
        <f t="shared" si="78"/>
        <v>345</v>
      </c>
      <c r="BH104" s="30">
        <f t="shared" si="79"/>
        <v>409</v>
      </c>
      <c r="BI104" s="30">
        <f t="shared" si="80"/>
        <v>356</v>
      </c>
      <c r="BJ104" s="30">
        <f t="shared" si="81"/>
        <v>356</v>
      </c>
      <c r="BK104" s="30">
        <v>2300000</v>
      </c>
      <c r="BL104" s="30">
        <v>1600000</v>
      </c>
      <c r="BM104" s="30" t="str">
        <f t="shared" si="62"/>
        <v>Unk</v>
      </c>
      <c r="BN104" s="30" t="str">
        <f t="shared" si="63"/>
        <v>Unk</v>
      </c>
      <c r="BO104" s="30">
        <v>2019</v>
      </c>
      <c r="BP104" s="30">
        <v>291</v>
      </c>
      <c r="BQ104" s="30" t="str">
        <f>VLOOKUP(AQ104,Table3[#All],2,FALSE)</f>
        <v>NFI</v>
      </c>
    </row>
    <row r="105" spans="1:69" ht="28.5" customHeight="1" x14ac:dyDescent="0.25">
      <c r="A105" s="58" t="s">
        <v>171</v>
      </c>
      <c r="B105" s="58" t="s">
        <v>559</v>
      </c>
      <c r="C105" s="58" t="s">
        <v>559</v>
      </c>
      <c r="D105" s="58" t="s">
        <v>202</v>
      </c>
      <c r="E105" s="58" t="s">
        <v>560</v>
      </c>
      <c r="F105" s="58" t="s">
        <v>306</v>
      </c>
      <c r="G105" s="58" t="s">
        <v>177</v>
      </c>
      <c r="H105" s="58"/>
      <c r="I105" s="58"/>
      <c r="J105" s="58"/>
      <c r="K105" s="58"/>
      <c r="L105" s="58"/>
      <c r="M105" s="58" t="s">
        <v>83</v>
      </c>
      <c r="N105" s="58" t="s">
        <v>84</v>
      </c>
      <c r="O105" s="58" t="s">
        <v>16</v>
      </c>
      <c r="P105" s="58"/>
      <c r="Q105" s="58" t="s">
        <v>179</v>
      </c>
      <c r="R105" s="58" t="s">
        <v>215</v>
      </c>
      <c r="S105" s="58" t="s">
        <v>437</v>
      </c>
      <c r="T105" s="32">
        <v>43626</v>
      </c>
      <c r="U105" s="21">
        <v>43762</v>
      </c>
      <c r="V105" s="58">
        <v>3.12018</v>
      </c>
      <c r="W105" s="58">
        <v>43.643999999999998</v>
      </c>
      <c r="X105" s="58" t="s">
        <v>190</v>
      </c>
      <c r="Y105" s="58">
        <v>504</v>
      </c>
      <c r="Z105" s="58">
        <v>504</v>
      </c>
      <c r="AA105" s="58">
        <v>84</v>
      </c>
      <c r="AB105" s="58">
        <v>59</v>
      </c>
      <c r="AC105" s="58">
        <v>25</v>
      </c>
      <c r="AD105" s="58">
        <v>252</v>
      </c>
      <c r="AE105" s="58">
        <v>168</v>
      </c>
      <c r="AF105" s="58" t="s">
        <v>195</v>
      </c>
      <c r="AK105" s="16" t="s">
        <v>438</v>
      </c>
      <c r="AL105" s="16" t="s">
        <v>439</v>
      </c>
      <c r="AM105" s="16" t="s">
        <v>440</v>
      </c>
      <c r="AN105" s="58" t="s">
        <v>441</v>
      </c>
      <c r="AO105" s="26" t="str">
        <f t="shared" si="65"/>
        <v>CWW</v>
      </c>
      <c r="AP105" s="26" t="str">
        <f t="shared" si="66"/>
        <v>CWW</v>
      </c>
      <c r="AQ105" s="26" t="str">
        <f t="shared" si="67"/>
        <v>NFI KITS</v>
      </c>
      <c r="AR105" s="26" t="str">
        <f t="shared" si="68"/>
        <v>DFID</v>
      </c>
      <c r="AS105" s="71" t="str">
        <f>_xlfn.IFNA(VLOOKUP(TRIM(AF105),Lookups!$R$1:$S$12,2,0),"N/A")</f>
        <v>Drought</v>
      </c>
      <c r="AT105" s="29" t="str">
        <f t="shared" si="69"/>
        <v>Completed</v>
      </c>
      <c r="AU105" s="72" t="str">
        <f>IF(TRIM(X105)="", "N/A",VLOOKUP(TRIM(X105),Lookups!$V$1:$W$8,2,0))</f>
        <v>PIDP</v>
      </c>
      <c r="AV105" s="26" t="str">
        <f t="shared" si="70"/>
        <v>Urban</v>
      </c>
      <c r="AW105" s="26" t="str">
        <f t="shared" si="71"/>
        <v>In-Kind</v>
      </c>
      <c r="AX105" s="55" t="str">
        <f>IF(TRIM(M105)="","N/A",VLOOKUP(TRIM(M105),Table2[#All],2,0))</f>
        <v>Bay</v>
      </c>
      <c r="AY105" s="55" t="str">
        <f>IF(TRIM(N105)="","N/A",VLOOKUP(TRIM(N105),Table4[#All],2,0))</f>
        <v>Baidoa</v>
      </c>
      <c r="AZ105" s="55" t="str">
        <f t="shared" si="72"/>
        <v>N/A</v>
      </c>
      <c r="BA105" s="32">
        <f t="shared" si="73"/>
        <v>43646</v>
      </c>
      <c r="BB105" s="32">
        <f t="shared" si="74"/>
        <v>43769</v>
      </c>
      <c r="BC105" s="31">
        <f t="shared" si="75"/>
        <v>2019</v>
      </c>
      <c r="BD105" s="33">
        <f t="shared" si="64"/>
        <v>43830</v>
      </c>
      <c r="BE105" s="30">
        <f t="shared" si="76"/>
        <v>504</v>
      </c>
      <c r="BF105" s="30">
        <f t="shared" si="77"/>
        <v>84</v>
      </c>
      <c r="BG105" s="30">
        <f t="shared" si="78"/>
        <v>25</v>
      </c>
      <c r="BH105" s="30">
        <f t="shared" si="79"/>
        <v>59</v>
      </c>
      <c r="BI105" s="30">
        <f t="shared" si="80"/>
        <v>168</v>
      </c>
      <c r="BJ105" s="30">
        <f t="shared" si="81"/>
        <v>168</v>
      </c>
      <c r="BK105" s="30">
        <v>2300000</v>
      </c>
      <c r="BL105" s="30">
        <v>1600000</v>
      </c>
      <c r="BM105" s="30" t="str">
        <f t="shared" si="62"/>
        <v>Unk</v>
      </c>
      <c r="BN105" s="30" t="str">
        <f t="shared" si="63"/>
        <v>Unk</v>
      </c>
      <c r="BO105" s="30">
        <v>2019</v>
      </c>
      <c r="BP105" s="30">
        <v>292</v>
      </c>
      <c r="BQ105" s="30" t="str">
        <f>VLOOKUP(AQ105,Table3[#All],2,FALSE)</f>
        <v>NFI</v>
      </c>
    </row>
    <row r="106" spans="1:69" ht="28.5" customHeight="1" x14ac:dyDescent="0.25">
      <c r="A106" s="58" t="s">
        <v>171</v>
      </c>
      <c r="B106" s="58" t="s">
        <v>559</v>
      </c>
      <c r="C106" s="58" t="s">
        <v>559</v>
      </c>
      <c r="D106" s="58" t="s">
        <v>202</v>
      </c>
      <c r="E106" s="58" t="s">
        <v>560</v>
      </c>
      <c r="F106" s="58" t="s">
        <v>306</v>
      </c>
      <c r="G106" s="58" t="s">
        <v>177</v>
      </c>
      <c r="H106" s="58"/>
      <c r="I106" s="58"/>
      <c r="J106" s="58"/>
      <c r="K106" s="58"/>
      <c r="L106" s="58"/>
      <c r="M106" s="58" t="s">
        <v>83</v>
      </c>
      <c r="N106" s="58" t="s">
        <v>84</v>
      </c>
      <c r="O106" s="58" t="s">
        <v>561</v>
      </c>
      <c r="P106" s="58"/>
      <c r="Q106" s="58" t="s">
        <v>179</v>
      </c>
      <c r="R106" s="58" t="s">
        <v>215</v>
      </c>
      <c r="S106" s="58" t="s">
        <v>437</v>
      </c>
      <c r="T106" s="32">
        <v>43626</v>
      </c>
      <c r="U106" s="21">
        <v>43762</v>
      </c>
      <c r="V106" s="58">
        <v>2.7742599999999999</v>
      </c>
      <c r="W106" s="58">
        <v>43.15</v>
      </c>
      <c r="X106" s="58" t="s">
        <v>190</v>
      </c>
      <c r="Y106" s="58">
        <v>432</v>
      </c>
      <c r="Z106" s="58">
        <v>432</v>
      </c>
      <c r="AA106" s="58">
        <v>72</v>
      </c>
      <c r="AB106" s="58">
        <v>50</v>
      </c>
      <c r="AC106" s="58">
        <v>22</v>
      </c>
      <c r="AD106" s="58">
        <v>216</v>
      </c>
      <c r="AE106" s="58">
        <v>144</v>
      </c>
      <c r="AF106" s="58" t="s">
        <v>195</v>
      </c>
      <c r="AK106" s="16" t="s">
        <v>438</v>
      </c>
      <c r="AL106" s="16" t="s">
        <v>439</v>
      </c>
      <c r="AM106" s="16" t="s">
        <v>440</v>
      </c>
      <c r="AN106" s="58"/>
      <c r="AO106" s="26" t="str">
        <f t="shared" si="65"/>
        <v>CWW</v>
      </c>
      <c r="AP106" s="26" t="str">
        <f t="shared" si="66"/>
        <v>CWW</v>
      </c>
      <c r="AQ106" s="26" t="str">
        <f t="shared" si="67"/>
        <v>NFI KITS</v>
      </c>
      <c r="AR106" s="26" t="str">
        <f t="shared" si="68"/>
        <v>DFID</v>
      </c>
      <c r="AS106" s="71" t="str">
        <f>_xlfn.IFNA(VLOOKUP(TRIM(AF106),Lookups!$R$1:$S$12,2,0),"N/A")</f>
        <v>Drought</v>
      </c>
      <c r="AT106" s="29" t="str">
        <f t="shared" si="69"/>
        <v>Completed</v>
      </c>
      <c r="AU106" s="72" t="str">
        <f>IF(TRIM(X106)="", "N/A",VLOOKUP(TRIM(X106),Lookups!$V$1:$W$8,2,0))</f>
        <v>PIDP</v>
      </c>
      <c r="AV106" s="26" t="str">
        <f t="shared" si="70"/>
        <v>Urban</v>
      </c>
      <c r="AW106" s="26" t="str">
        <f t="shared" si="71"/>
        <v>In-Kind</v>
      </c>
      <c r="AX106" s="55" t="str">
        <f>IF(TRIM(M106)="","N/A",VLOOKUP(TRIM(M106),Table2[#All],2,0))</f>
        <v>Bay</v>
      </c>
      <c r="AY106" s="55" t="str">
        <f>IF(TRIM(N106)="","N/A",VLOOKUP(TRIM(N106),Table4[#All],2,0))</f>
        <v>Baidoa</v>
      </c>
      <c r="AZ106" s="55" t="str">
        <f t="shared" si="72"/>
        <v>N/A</v>
      </c>
      <c r="BA106" s="32">
        <f t="shared" si="73"/>
        <v>43646</v>
      </c>
      <c r="BB106" s="32">
        <f t="shared" si="74"/>
        <v>43769</v>
      </c>
      <c r="BC106" s="31">
        <f t="shared" si="75"/>
        <v>2019</v>
      </c>
      <c r="BD106" s="33">
        <f t="shared" si="64"/>
        <v>43830</v>
      </c>
      <c r="BE106" s="30">
        <f t="shared" si="76"/>
        <v>432</v>
      </c>
      <c r="BF106" s="30">
        <f t="shared" si="77"/>
        <v>72</v>
      </c>
      <c r="BG106" s="30">
        <f t="shared" si="78"/>
        <v>22</v>
      </c>
      <c r="BH106" s="30">
        <f t="shared" si="79"/>
        <v>50</v>
      </c>
      <c r="BI106" s="30">
        <f t="shared" si="80"/>
        <v>144</v>
      </c>
      <c r="BJ106" s="30">
        <f t="shared" si="81"/>
        <v>144</v>
      </c>
      <c r="BK106" s="30">
        <v>2300000</v>
      </c>
      <c r="BL106" s="30">
        <v>1600000</v>
      </c>
      <c r="BM106" s="30" t="str">
        <f t="shared" si="62"/>
        <v>Unk</v>
      </c>
      <c r="BN106" s="30" t="str">
        <f t="shared" si="63"/>
        <v>Unk</v>
      </c>
      <c r="BO106" s="30">
        <v>2019</v>
      </c>
      <c r="BP106" s="30">
        <v>293</v>
      </c>
      <c r="BQ106" s="30" t="str">
        <f>VLOOKUP(AQ106,Table3[#All],2,FALSE)</f>
        <v>NFI</v>
      </c>
    </row>
    <row r="107" spans="1:69" ht="28.5" customHeight="1" x14ac:dyDescent="0.25">
      <c r="A107" s="58" t="s">
        <v>171</v>
      </c>
      <c r="B107" s="58" t="s">
        <v>559</v>
      </c>
      <c r="C107" s="58" t="s">
        <v>559</v>
      </c>
      <c r="D107" s="58" t="s">
        <v>202</v>
      </c>
      <c r="E107" s="58" t="s">
        <v>560</v>
      </c>
      <c r="F107" s="58" t="s">
        <v>306</v>
      </c>
      <c r="G107" s="58" t="s">
        <v>177</v>
      </c>
      <c r="H107" s="58"/>
      <c r="I107" s="58"/>
      <c r="J107" s="58"/>
      <c r="K107" s="58"/>
      <c r="L107" s="58"/>
      <c r="M107" s="58" t="s">
        <v>83</v>
      </c>
      <c r="N107" s="58" t="s">
        <v>84</v>
      </c>
      <c r="O107" s="58" t="s">
        <v>442</v>
      </c>
      <c r="P107" s="58"/>
      <c r="Q107" s="58" t="s">
        <v>179</v>
      </c>
      <c r="R107" s="58" t="s">
        <v>215</v>
      </c>
      <c r="S107" s="58" t="s">
        <v>437</v>
      </c>
      <c r="T107" s="32">
        <v>43626</v>
      </c>
      <c r="U107" s="21">
        <v>43762</v>
      </c>
      <c r="V107" s="58">
        <v>3.12948</v>
      </c>
      <c r="W107" s="58">
        <v>43.658900000000003</v>
      </c>
      <c r="X107" s="58" t="s">
        <v>190</v>
      </c>
      <c r="Y107" s="58">
        <v>414</v>
      </c>
      <c r="Z107" s="58">
        <v>414</v>
      </c>
      <c r="AA107" s="58">
        <v>69</v>
      </c>
      <c r="AB107" s="58">
        <v>48</v>
      </c>
      <c r="AC107" s="58">
        <v>21</v>
      </c>
      <c r="AD107" s="58">
        <v>207</v>
      </c>
      <c r="AE107" s="58">
        <v>138</v>
      </c>
      <c r="AF107" s="58" t="s">
        <v>195</v>
      </c>
      <c r="AN107" s="58"/>
      <c r="AO107" s="26" t="str">
        <f t="shared" si="65"/>
        <v>CWW</v>
      </c>
      <c r="AP107" s="26" t="str">
        <f t="shared" si="66"/>
        <v>CWW</v>
      </c>
      <c r="AQ107" s="26" t="str">
        <f t="shared" si="67"/>
        <v>NFI KITS</v>
      </c>
      <c r="AR107" s="26" t="str">
        <f t="shared" si="68"/>
        <v>DFID</v>
      </c>
      <c r="AS107" s="71" t="str">
        <f>_xlfn.IFNA(VLOOKUP(TRIM(AF107),Lookups!$R$1:$S$12,2,0),"N/A")</f>
        <v>Drought</v>
      </c>
      <c r="AT107" s="29" t="str">
        <f t="shared" si="69"/>
        <v>Completed</v>
      </c>
      <c r="AU107" s="72" t="str">
        <f>IF(TRIM(X107)="", "N/A",VLOOKUP(TRIM(X107),Lookups!$V$1:$W$8,2,0))</f>
        <v>PIDP</v>
      </c>
      <c r="AV107" s="26" t="str">
        <f t="shared" si="70"/>
        <v>Urban</v>
      </c>
      <c r="AW107" s="26" t="str">
        <f t="shared" si="71"/>
        <v>In-Kind</v>
      </c>
      <c r="AX107" s="55" t="str">
        <f>IF(TRIM(M107)="","N/A",VLOOKUP(TRIM(M107),Table2[#All],2,0))</f>
        <v>Bay</v>
      </c>
      <c r="AY107" s="55" t="str">
        <f>IF(TRIM(N107)="","N/A",VLOOKUP(TRIM(N107),Table4[#All],2,0))</f>
        <v>Baidoa</v>
      </c>
      <c r="AZ107" s="55" t="str">
        <f t="shared" si="72"/>
        <v>N/A</v>
      </c>
      <c r="BA107" s="32">
        <f t="shared" si="73"/>
        <v>43646</v>
      </c>
      <c r="BB107" s="32">
        <f t="shared" si="74"/>
        <v>43769</v>
      </c>
      <c r="BC107" s="31">
        <f t="shared" si="75"/>
        <v>2019</v>
      </c>
      <c r="BD107" s="33">
        <f t="shared" si="64"/>
        <v>43830</v>
      </c>
      <c r="BE107" s="30">
        <f t="shared" si="76"/>
        <v>414</v>
      </c>
      <c r="BF107" s="30">
        <f t="shared" si="77"/>
        <v>69</v>
      </c>
      <c r="BG107" s="30">
        <f t="shared" si="78"/>
        <v>21</v>
      </c>
      <c r="BH107" s="30">
        <f t="shared" si="79"/>
        <v>48</v>
      </c>
      <c r="BI107" s="30">
        <f t="shared" si="80"/>
        <v>138</v>
      </c>
      <c r="BJ107" s="30">
        <f t="shared" si="81"/>
        <v>138</v>
      </c>
      <c r="BK107" s="30">
        <v>2300000</v>
      </c>
      <c r="BL107" s="30">
        <v>1600000</v>
      </c>
      <c r="BM107" s="30" t="str">
        <f t="shared" si="62"/>
        <v>Unk</v>
      </c>
      <c r="BN107" s="30" t="str">
        <f t="shared" si="63"/>
        <v>Unk</v>
      </c>
      <c r="BO107" s="30">
        <v>2019</v>
      </c>
      <c r="BP107" s="30">
        <v>294</v>
      </c>
      <c r="BQ107" s="30" t="str">
        <f>VLOOKUP(AQ107,Table3[#All],2,FALSE)</f>
        <v>NFI</v>
      </c>
    </row>
    <row r="108" spans="1:69" ht="28.5" customHeight="1" x14ac:dyDescent="0.25">
      <c r="A108" s="58" t="s">
        <v>171</v>
      </c>
      <c r="B108" s="58" t="s">
        <v>559</v>
      </c>
      <c r="C108" s="58" t="s">
        <v>559</v>
      </c>
      <c r="D108" s="58" t="s">
        <v>202</v>
      </c>
      <c r="E108" s="58" t="s">
        <v>560</v>
      </c>
      <c r="F108" s="58" t="s">
        <v>306</v>
      </c>
      <c r="G108" s="58" t="s">
        <v>177</v>
      </c>
      <c r="H108" s="58"/>
      <c r="I108" s="58"/>
      <c r="J108" s="58"/>
      <c r="K108" s="58"/>
      <c r="L108" s="58"/>
      <c r="M108" s="58" t="s">
        <v>83</v>
      </c>
      <c r="N108" s="58" t="s">
        <v>84</v>
      </c>
      <c r="O108" s="58" t="s">
        <v>562</v>
      </c>
      <c r="P108" s="58"/>
      <c r="Q108" s="58" t="s">
        <v>179</v>
      </c>
      <c r="R108" s="58" t="s">
        <v>215</v>
      </c>
      <c r="S108" s="58" t="s">
        <v>437</v>
      </c>
      <c r="T108" s="32">
        <v>43626</v>
      </c>
      <c r="U108" s="21">
        <v>43762</v>
      </c>
      <c r="V108" s="58">
        <v>2.8949500000000001</v>
      </c>
      <c r="W108" s="58">
        <v>43.45</v>
      </c>
      <c r="X108" s="58" t="s">
        <v>190</v>
      </c>
      <c r="Y108" s="58">
        <v>408</v>
      </c>
      <c r="Z108" s="58">
        <v>408</v>
      </c>
      <c r="AA108" s="58">
        <v>68</v>
      </c>
      <c r="AB108" s="58">
        <v>48</v>
      </c>
      <c r="AC108" s="58">
        <v>20</v>
      </c>
      <c r="AD108" s="58">
        <v>204</v>
      </c>
      <c r="AE108" s="58">
        <v>136</v>
      </c>
      <c r="AF108" s="58" t="s">
        <v>195</v>
      </c>
      <c r="AN108" s="58"/>
      <c r="AO108" s="26" t="str">
        <f t="shared" si="65"/>
        <v>CWW</v>
      </c>
      <c r="AP108" s="26" t="str">
        <f t="shared" si="66"/>
        <v>CWW</v>
      </c>
      <c r="AQ108" s="26" t="str">
        <f t="shared" si="67"/>
        <v>NFI KITS</v>
      </c>
      <c r="AR108" s="26" t="str">
        <f t="shared" si="68"/>
        <v>DFID</v>
      </c>
      <c r="AS108" s="71" t="str">
        <f>_xlfn.IFNA(VLOOKUP(TRIM(AF108),Lookups!$R$1:$S$12,2,0),"N/A")</f>
        <v>Drought</v>
      </c>
      <c r="AT108" s="29" t="str">
        <f t="shared" si="69"/>
        <v>Completed</v>
      </c>
      <c r="AU108" s="72" t="str">
        <f>IF(TRIM(X108)="", "N/A",VLOOKUP(TRIM(X108),Lookups!$V$1:$W$8,2,0))</f>
        <v>PIDP</v>
      </c>
      <c r="AV108" s="26" t="str">
        <f t="shared" si="70"/>
        <v>Urban</v>
      </c>
      <c r="AW108" s="26" t="str">
        <f t="shared" si="71"/>
        <v>In-Kind</v>
      </c>
      <c r="AX108" s="55" t="str">
        <f>IF(TRIM(M108)="","N/A",VLOOKUP(TRIM(M108),Table2[#All],2,0))</f>
        <v>Bay</v>
      </c>
      <c r="AY108" s="55" t="str">
        <f>IF(TRIM(N108)="","N/A",VLOOKUP(TRIM(N108),Table4[#All],2,0))</f>
        <v>Baidoa</v>
      </c>
      <c r="AZ108" s="55" t="str">
        <f t="shared" si="72"/>
        <v>N/A</v>
      </c>
      <c r="BA108" s="32">
        <f t="shared" si="73"/>
        <v>43646</v>
      </c>
      <c r="BB108" s="32">
        <f t="shared" si="74"/>
        <v>43769</v>
      </c>
      <c r="BC108" s="31">
        <f t="shared" si="75"/>
        <v>2019</v>
      </c>
      <c r="BD108" s="33">
        <f t="shared" si="64"/>
        <v>43830</v>
      </c>
      <c r="BE108" s="30">
        <f t="shared" si="76"/>
        <v>408</v>
      </c>
      <c r="BF108" s="30">
        <f t="shared" si="77"/>
        <v>68</v>
      </c>
      <c r="BG108" s="30">
        <f t="shared" si="78"/>
        <v>20</v>
      </c>
      <c r="BH108" s="30">
        <f t="shared" si="79"/>
        <v>48</v>
      </c>
      <c r="BI108" s="30">
        <f t="shared" si="80"/>
        <v>136</v>
      </c>
      <c r="BJ108" s="30">
        <f t="shared" si="81"/>
        <v>136</v>
      </c>
      <c r="BK108" s="30">
        <v>2300000</v>
      </c>
      <c r="BL108" s="30">
        <v>1600000</v>
      </c>
      <c r="BM108" s="30" t="str">
        <f t="shared" si="62"/>
        <v>Unk</v>
      </c>
      <c r="BN108" s="30" t="str">
        <f t="shared" si="63"/>
        <v>Unk</v>
      </c>
      <c r="BO108" s="30">
        <v>2019</v>
      </c>
      <c r="BP108" s="30">
        <v>295</v>
      </c>
      <c r="BQ108" s="30" t="str">
        <f>VLOOKUP(AQ108,Table3[#All],2,FALSE)</f>
        <v>NFI</v>
      </c>
    </row>
    <row r="109" spans="1:69" ht="28.5" customHeight="1" x14ac:dyDescent="0.25">
      <c r="A109" s="58" t="s">
        <v>171</v>
      </c>
      <c r="B109" s="58" t="s">
        <v>559</v>
      </c>
      <c r="C109" s="58" t="s">
        <v>559</v>
      </c>
      <c r="D109" s="58" t="s">
        <v>202</v>
      </c>
      <c r="E109" s="58" t="s">
        <v>560</v>
      </c>
      <c r="F109" s="58" t="s">
        <v>306</v>
      </c>
      <c r="G109" s="58" t="s">
        <v>177</v>
      </c>
      <c r="H109" s="58"/>
      <c r="I109" s="58"/>
      <c r="J109" s="58"/>
      <c r="K109" s="58"/>
      <c r="L109" s="58"/>
      <c r="M109" s="58" t="s">
        <v>83</v>
      </c>
      <c r="N109" s="58" t="s">
        <v>84</v>
      </c>
      <c r="O109" s="58" t="s">
        <v>563</v>
      </c>
      <c r="P109" s="58"/>
      <c r="Q109" s="58" t="s">
        <v>179</v>
      </c>
      <c r="R109" s="58" t="s">
        <v>215</v>
      </c>
      <c r="S109" s="58" t="s">
        <v>437</v>
      </c>
      <c r="T109" s="32">
        <v>43626</v>
      </c>
      <c r="U109" s="21">
        <v>43762</v>
      </c>
      <c r="V109" s="58">
        <v>3.5333800000000002</v>
      </c>
      <c r="W109" s="58">
        <v>43.879800000000003</v>
      </c>
      <c r="X109" s="58" t="s">
        <v>190</v>
      </c>
      <c r="Y109" s="58">
        <v>342</v>
      </c>
      <c r="Z109" s="58">
        <v>342</v>
      </c>
      <c r="AA109" s="58">
        <v>57</v>
      </c>
      <c r="AB109" s="58">
        <v>40</v>
      </c>
      <c r="AC109" s="58">
        <v>17</v>
      </c>
      <c r="AD109" s="58">
        <v>171</v>
      </c>
      <c r="AE109" s="58">
        <v>114</v>
      </c>
      <c r="AF109" s="58" t="s">
        <v>195</v>
      </c>
      <c r="AN109" s="58"/>
      <c r="AO109" s="26" t="str">
        <f t="shared" si="65"/>
        <v>CWW</v>
      </c>
      <c r="AP109" s="26" t="str">
        <f t="shared" si="66"/>
        <v>CWW</v>
      </c>
      <c r="AQ109" s="26" t="str">
        <f t="shared" si="67"/>
        <v>NFI KITS</v>
      </c>
      <c r="AR109" s="26" t="str">
        <f t="shared" si="68"/>
        <v>DFID</v>
      </c>
      <c r="AS109" s="71" t="str">
        <f>_xlfn.IFNA(VLOOKUP(TRIM(AF109),Lookups!$R$1:$S$12,2,0),"N/A")</f>
        <v>Drought</v>
      </c>
      <c r="AT109" s="29" t="str">
        <f t="shared" si="69"/>
        <v>Completed</v>
      </c>
      <c r="AU109" s="72" t="str">
        <f>IF(TRIM(X109)="", "N/A",VLOOKUP(TRIM(X109),Lookups!$V$1:$W$8,2,0))</f>
        <v>PIDP</v>
      </c>
      <c r="AV109" s="26" t="str">
        <f t="shared" si="70"/>
        <v>Urban</v>
      </c>
      <c r="AW109" s="26" t="str">
        <f t="shared" si="71"/>
        <v>In-Kind</v>
      </c>
      <c r="AX109" s="55" t="str">
        <f>IF(TRIM(M109)="","N/A",VLOOKUP(TRIM(M109),Table2[#All],2,0))</f>
        <v>Bay</v>
      </c>
      <c r="AY109" s="55" t="str">
        <f>IF(TRIM(N109)="","N/A",VLOOKUP(TRIM(N109),Table4[#All],2,0))</f>
        <v>Baidoa</v>
      </c>
      <c r="AZ109" s="55" t="str">
        <f t="shared" si="72"/>
        <v>N/A</v>
      </c>
      <c r="BA109" s="32">
        <f t="shared" si="73"/>
        <v>43646</v>
      </c>
      <c r="BB109" s="32">
        <f t="shared" si="74"/>
        <v>43769</v>
      </c>
      <c r="BC109" s="31">
        <f t="shared" si="75"/>
        <v>2019</v>
      </c>
      <c r="BD109" s="33">
        <f t="shared" si="64"/>
        <v>43830</v>
      </c>
      <c r="BE109" s="30">
        <f t="shared" si="76"/>
        <v>342</v>
      </c>
      <c r="BF109" s="30">
        <f t="shared" si="77"/>
        <v>57</v>
      </c>
      <c r="BG109" s="30">
        <f t="shared" si="78"/>
        <v>17</v>
      </c>
      <c r="BH109" s="30">
        <f t="shared" si="79"/>
        <v>40</v>
      </c>
      <c r="BI109" s="30">
        <f t="shared" si="80"/>
        <v>114</v>
      </c>
      <c r="BJ109" s="30">
        <f t="shared" si="81"/>
        <v>114</v>
      </c>
      <c r="BK109" s="30">
        <v>2300000</v>
      </c>
      <c r="BL109" s="30">
        <v>1600000</v>
      </c>
      <c r="BM109" s="30" t="str">
        <f t="shared" si="62"/>
        <v>Unk</v>
      </c>
      <c r="BN109" s="30" t="str">
        <f t="shared" si="63"/>
        <v>Unk</v>
      </c>
      <c r="BO109" s="30">
        <v>2019</v>
      </c>
      <c r="BP109" s="30">
        <v>296</v>
      </c>
      <c r="BQ109" s="30" t="str">
        <f>VLOOKUP(AQ109,Table3[#All],2,FALSE)</f>
        <v>NFI</v>
      </c>
    </row>
    <row r="110" spans="1:69" ht="28.5" customHeight="1" x14ac:dyDescent="0.25">
      <c r="A110" s="58" t="s">
        <v>171</v>
      </c>
      <c r="B110" s="58" t="s">
        <v>559</v>
      </c>
      <c r="C110" s="58" t="s">
        <v>559</v>
      </c>
      <c r="D110" s="58" t="s">
        <v>202</v>
      </c>
      <c r="E110" s="58" t="s">
        <v>560</v>
      </c>
      <c r="F110" s="58" t="s">
        <v>306</v>
      </c>
      <c r="G110" s="58" t="s">
        <v>177</v>
      </c>
      <c r="H110" s="58"/>
      <c r="I110" s="58"/>
      <c r="J110" s="58"/>
      <c r="K110" s="58"/>
      <c r="L110" s="58"/>
      <c r="M110" s="58" t="s">
        <v>83</v>
      </c>
      <c r="N110" s="58" t="s">
        <v>84</v>
      </c>
      <c r="O110" s="58" t="s">
        <v>543</v>
      </c>
      <c r="P110" s="58"/>
      <c r="Q110" s="58" t="s">
        <v>179</v>
      </c>
      <c r="R110" s="58" t="s">
        <v>215</v>
      </c>
      <c r="S110" s="58" t="s">
        <v>437</v>
      </c>
      <c r="T110" s="32">
        <v>43626</v>
      </c>
      <c r="U110" s="21">
        <v>43762</v>
      </c>
      <c r="V110" s="58">
        <v>3.1200999999999999</v>
      </c>
      <c r="W110" s="58">
        <v>43.644300000000001</v>
      </c>
      <c r="X110" s="58" t="s">
        <v>190</v>
      </c>
      <c r="Y110" s="58">
        <v>630</v>
      </c>
      <c r="Z110" s="58">
        <v>630</v>
      </c>
      <c r="AA110" s="58">
        <v>105</v>
      </c>
      <c r="AB110" s="58">
        <v>73</v>
      </c>
      <c r="AC110" s="58">
        <v>32</v>
      </c>
      <c r="AD110" s="58">
        <v>315</v>
      </c>
      <c r="AE110" s="58">
        <v>210</v>
      </c>
      <c r="AF110" s="58" t="s">
        <v>195</v>
      </c>
      <c r="AG110" s="26" t="s">
        <v>564</v>
      </c>
      <c r="AN110" s="58"/>
      <c r="AO110" s="26" t="str">
        <f t="shared" si="65"/>
        <v>CWW</v>
      </c>
      <c r="AP110" s="26" t="str">
        <f t="shared" si="66"/>
        <v>CWW</v>
      </c>
      <c r="AQ110" s="26" t="str">
        <f t="shared" si="67"/>
        <v>NFI KITS</v>
      </c>
      <c r="AR110" s="26" t="str">
        <f t="shared" si="68"/>
        <v>DFID</v>
      </c>
      <c r="AS110" s="71" t="str">
        <f>_xlfn.IFNA(VLOOKUP(TRIM(AF110),Lookups!$R$1:$S$12,2,0),"N/A")</f>
        <v>Drought</v>
      </c>
      <c r="AT110" s="29" t="str">
        <f t="shared" si="69"/>
        <v>Completed</v>
      </c>
      <c r="AU110" s="72" t="str">
        <f>IF(TRIM(X110)="", "N/A",VLOOKUP(TRIM(X110),Lookups!$V$1:$W$8,2,0))</f>
        <v>PIDP</v>
      </c>
      <c r="AV110" s="26" t="str">
        <f t="shared" si="70"/>
        <v>Urban</v>
      </c>
      <c r="AW110" s="26" t="str">
        <f t="shared" si="71"/>
        <v>In-Kind</v>
      </c>
      <c r="AX110" s="55" t="str">
        <f>IF(TRIM(M110)="","N/A",VLOOKUP(TRIM(M110),Table2[#All],2,0))</f>
        <v>Bay</v>
      </c>
      <c r="AY110" s="55" t="str">
        <f>IF(TRIM(N110)="","N/A",VLOOKUP(TRIM(N110),Table4[#All],2,0))</f>
        <v>Baidoa</v>
      </c>
      <c r="AZ110" s="55" t="str">
        <f t="shared" si="72"/>
        <v>N/A</v>
      </c>
      <c r="BA110" s="32">
        <f t="shared" si="73"/>
        <v>43646</v>
      </c>
      <c r="BB110" s="32">
        <f t="shared" si="74"/>
        <v>43769</v>
      </c>
      <c r="BC110" s="31">
        <f t="shared" si="75"/>
        <v>2019</v>
      </c>
      <c r="BD110" s="33">
        <f t="shared" si="64"/>
        <v>43830</v>
      </c>
      <c r="BE110" s="30">
        <f t="shared" si="76"/>
        <v>630</v>
      </c>
      <c r="BF110" s="30">
        <f t="shared" si="77"/>
        <v>105</v>
      </c>
      <c r="BG110" s="30">
        <f t="shared" si="78"/>
        <v>32</v>
      </c>
      <c r="BH110" s="30">
        <f t="shared" si="79"/>
        <v>73</v>
      </c>
      <c r="BI110" s="30">
        <f t="shared" si="80"/>
        <v>210</v>
      </c>
      <c r="BJ110" s="30">
        <f t="shared" si="81"/>
        <v>210</v>
      </c>
      <c r="BK110" s="30">
        <v>2300000</v>
      </c>
      <c r="BL110" s="30">
        <v>1600000</v>
      </c>
      <c r="BM110" s="30" t="str">
        <f t="shared" si="62"/>
        <v>Unk</v>
      </c>
      <c r="BN110" s="30" t="str">
        <f t="shared" si="63"/>
        <v>Unk</v>
      </c>
      <c r="BO110" s="30">
        <v>2019</v>
      </c>
      <c r="BP110" s="30">
        <v>297</v>
      </c>
      <c r="BQ110" s="30" t="str">
        <f>VLOOKUP(AQ110,Table3[#All],2,FALSE)</f>
        <v>NFI</v>
      </c>
    </row>
    <row r="111" spans="1:69" ht="28.5" customHeight="1" x14ac:dyDescent="0.25">
      <c r="A111" s="58" t="s">
        <v>171</v>
      </c>
      <c r="B111" s="58" t="s">
        <v>559</v>
      </c>
      <c r="C111" s="58" t="s">
        <v>559</v>
      </c>
      <c r="D111" s="58" t="s">
        <v>202</v>
      </c>
      <c r="E111" s="58" t="s">
        <v>560</v>
      </c>
      <c r="F111" s="58" t="s">
        <v>306</v>
      </c>
      <c r="G111" s="58" t="s">
        <v>177</v>
      </c>
      <c r="H111" s="58"/>
      <c r="I111" s="58"/>
      <c r="J111" s="58"/>
      <c r="K111" s="58"/>
      <c r="L111" s="58"/>
      <c r="M111" s="58" t="s">
        <v>83</v>
      </c>
      <c r="N111" s="58" t="s">
        <v>84</v>
      </c>
      <c r="O111" s="58" t="s">
        <v>543</v>
      </c>
      <c r="P111" s="58"/>
      <c r="Q111" s="58" t="s">
        <v>179</v>
      </c>
      <c r="R111" s="58" t="s">
        <v>215</v>
      </c>
      <c r="S111" s="58" t="s">
        <v>437</v>
      </c>
      <c r="T111" s="32">
        <v>43626</v>
      </c>
      <c r="U111" s="21">
        <v>43762</v>
      </c>
      <c r="V111" s="58">
        <v>3.1200999999999999</v>
      </c>
      <c r="W111" s="58">
        <v>43.644300000000001</v>
      </c>
      <c r="X111" s="58" t="s">
        <v>190</v>
      </c>
      <c r="Y111" s="58">
        <v>300</v>
      </c>
      <c r="Z111" s="58">
        <v>300</v>
      </c>
      <c r="AA111" s="58">
        <v>50</v>
      </c>
      <c r="AB111" s="58">
        <v>35</v>
      </c>
      <c r="AC111" s="58">
        <v>15</v>
      </c>
      <c r="AD111" s="58">
        <v>150</v>
      </c>
      <c r="AE111" s="58">
        <v>100</v>
      </c>
      <c r="AF111" s="58" t="s">
        <v>195</v>
      </c>
      <c r="AG111" s="26" t="s">
        <v>565</v>
      </c>
      <c r="AN111" s="58"/>
      <c r="AO111" s="26" t="str">
        <f t="shared" si="65"/>
        <v>CWW</v>
      </c>
      <c r="AP111" s="26" t="str">
        <f t="shared" si="66"/>
        <v>CWW</v>
      </c>
      <c r="AQ111" s="26" t="str">
        <f t="shared" si="67"/>
        <v>NFI KITS</v>
      </c>
      <c r="AR111" s="26" t="str">
        <f t="shared" si="68"/>
        <v>DFID</v>
      </c>
      <c r="AS111" s="71" t="str">
        <f>_xlfn.IFNA(VLOOKUP(TRIM(AF111),Lookups!$R$1:$S$12,2,0),"N/A")</f>
        <v>Drought</v>
      </c>
      <c r="AT111" s="29" t="str">
        <f t="shared" si="69"/>
        <v>Completed</v>
      </c>
      <c r="AU111" s="72" t="str">
        <f>IF(TRIM(X111)="", "N/A",VLOOKUP(TRIM(X111),Lookups!$V$1:$W$8,2,0))</f>
        <v>PIDP</v>
      </c>
      <c r="AV111" s="26" t="str">
        <f t="shared" si="70"/>
        <v>Urban</v>
      </c>
      <c r="AW111" s="26" t="str">
        <f t="shared" si="71"/>
        <v>In-Kind</v>
      </c>
      <c r="AX111" s="55" t="str">
        <f>IF(TRIM(M111)="","N/A",VLOOKUP(TRIM(M111),Table2[#All],2,0))</f>
        <v>Bay</v>
      </c>
      <c r="AY111" s="55" t="str">
        <f>IF(TRIM(N111)="","N/A",VLOOKUP(TRIM(N111),Table4[#All],2,0))</f>
        <v>Baidoa</v>
      </c>
      <c r="AZ111" s="55" t="str">
        <f t="shared" si="72"/>
        <v>N/A</v>
      </c>
      <c r="BA111" s="32">
        <f t="shared" si="73"/>
        <v>43646</v>
      </c>
      <c r="BB111" s="32">
        <f t="shared" si="74"/>
        <v>43769</v>
      </c>
      <c r="BC111" s="31">
        <f t="shared" si="75"/>
        <v>2019</v>
      </c>
      <c r="BD111" s="33">
        <f t="shared" si="64"/>
        <v>43830</v>
      </c>
      <c r="BE111" s="30">
        <f t="shared" si="76"/>
        <v>300</v>
      </c>
      <c r="BF111" s="30">
        <f t="shared" si="77"/>
        <v>50</v>
      </c>
      <c r="BG111" s="30">
        <f t="shared" si="78"/>
        <v>15</v>
      </c>
      <c r="BH111" s="30">
        <f t="shared" si="79"/>
        <v>35</v>
      </c>
      <c r="BI111" s="30">
        <f t="shared" si="80"/>
        <v>100</v>
      </c>
      <c r="BJ111" s="30">
        <f t="shared" si="81"/>
        <v>100</v>
      </c>
      <c r="BK111" s="30">
        <v>2300000</v>
      </c>
      <c r="BL111" s="30">
        <v>1600000</v>
      </c>
      <c r="BM111" s="30" t="str">
        <f t="shared" si="62"/>
        <v>Unk</v>
      </c>
      <c r="BN111" s="30" t="str">
        <f t="shared" si="63"/>
        <v>Unk</v>
      </c>
      <c r="BO111" s="30">
        <v>2019</v>
      </c>
      <c r="BP111" s="30">
        <v>298</v>
      </c>
      <c r="BQ111" s="30" t="str">
        <f>VLOOKUP(AQ111,Table3[#All],2,FALSE)</f>
        <v>NFI</v>
      </c>
    </row>
    <row r="112" spans="1:69" ht="28.5" customHeight="1" x14ac:dyDescent="0.25">
      <c r="A112" s="58" t="s">
        <v>171</v>
      </c>
      <c r="B112" s="58" t="s">
        <v>559</v>
      </c>
      <c r="C112" s="58" t="s">
        <v>559</v>
      </c>
      <c r="D112" s="58" t="s">
        <v>202</v>
      </c>
      <c r="E112" s="58" t="s">
        <v>560</v>
      </c>
      <c r="F112" s="58" t="s">
        <v>306</v>
      </c>
      <c r="G112" s="58" t="s">
        <v>177</v>
      </c>
      <c r="H112" s="58"/>
      <c r="I112" s="58"/>
      <c r="J112" s="58"/>
      <c r="K112" s="58"/>
      <c r="L112" s="58"/>
      <c r="M112" s="58" t="s">
        <v>83</v>
      </c>
      <c r="N112" s="58" t="s">
        <v>84</v>
      </c>
      <c r="O112" s="58" t="s">
        <v>436</v>
      </c>
      <c r="P112" s="58"/>
      <c r="Q112" s="58" t="s">
        <v>179</v>
      </c>
      <c r="R112" s="58" t="s">
        <v>215</v>
      </c>
      <c r="S112" s="58" t="s">
        <v>437</v>
      </c>
      <c r="T112" s="32">
        <v>43626</v>
      </c>
      <c r="U112" s="21">
        <v>43762</v>
      </c>
      <c r="V112" s="58">
        <v>3.10405</v>
      </c>
      <c r="W112" s="58">
        <v>43.6404</v>
      </c>
      <c r="X112" s="58" t="s">
        <v>190</v>
      </c>
      <c r="Y112" s="58">
        <v>240</v>
      </c>
      <c r="Z112" s="58">
        <v>240</v>
      </c>
      <c r="AA112" s="58">
        <v>40</v>
      </c>
      <c r="AB112" s="58">
        <v>28</v>
      </c>
      <c r="AC112" s="58">
        <v>12</v>
      </c>
      <c r="AD112" s="58">
        <v>120</v>
      </c>
      <c r="AE112" s="58">
        <v>80</v>
      </c>
      <c r="AF112" s="58" t="s">
        <v>195</v>
      </c>
      <c r="AG112" s="26" t="s">
        <v>566</v>
      </c>
      <c r="AN112" s="58"/>
      <c r="AO112" s="26" t="str">
        <f t="shared" si="65"/>
        <v>CWW</v>
      </c>
      <c r="AP112" s="26" t="str">
        <f t="shared" si="66"/>
        <v>CWW</v>
      </c>
      <c r="AQ112" s="26" t="str">
        <f t="shared" si="67"/>
        <v>NFI KITS</v>
      </c>
      <c r="AR112" s="26" t="str">
        <f t="shared" si="68"/>
        <v>DFID</v>
      </c>
      <c r="AS112" s="71" t="str">
        <f>_xlfn.IFNA(VLOOKUP(TRIM(AF112),Lookups!$R$1:$S$12,2,0),"N/A")</f>
        <v>Drought</v>
      </c>
      <c r="AT112" s="29" t="str">
        <f t="shared" si="69"/>
        <v>Completed</v>
      </c>
      <c r="AU112" s="72" t="str">
        <f>IF(TRIM(X112)="", "N/A",VLOOKUP(TRIM(X112),Lookups!$V$1:$W$8,2,0))</f>
        <v>PIDP</v>
      </c>
      <c r="AV112" s="26" t="str">
        <f t="shared" si="70"/>
        <v>Urban</v>
      </c>
      <c r="AW112" s="26" t="str">
        <f t="shared" si="71"/>
        <v>In-Kind</v>
      </c>
      <c r="AX112" s="55" t="str">
        <f>IF(TRIM(M112)="","N/A",VLOOKUP(TRIM(M112),Table2[#All],2,0))</f>
        <v>Bay</v>
      </c>
      <c r="AY112" s="55" t="str">
        <f>IF(TRIM(N112)="","N/A",VLOOKUP(TRIM(N112),Table4[#All],2,0))</f>
        <v>Baidoa</v>
      </c>
      <c r="AZ112" s="55" t="str">
        <f t="shared" si="72"/>
        <v>N/A</v>
      </c>
      <c r="BA112" s="32">
        <f t="shared" si="73"/>
        <v>43646</v>
      </c>
      <c r="BB112" s="32">
        <f t="shared" si="74"/>
        <v>43769</v>
      </c>
      <c r="BC112" s="31">
        <f t="shared" si="75"/>
        <v>2019</v>
      </c>
      <c r="BD112" s="33">
        <f t="shared" si="64"/>
        <v>43830</v>
      </c>
      <c r="BE112" s="30">
        <f t="shared" si="76"/>
        <v>240</v>
      </c>
      <c r="BF112" s="30">
        <f t="shared" si="77"/>
        <v>40</v>
      </c>
      <c r="BG112" s="30">
        <f t="shared" si="78"/>
        <v>12</v>
      </c>
      <c r="BH112" s="30">
        <f t="shared" si="79"/>
        <v>28</v>
      </c>
      <c r="BI112" s="30">
        <f t="shared" si="80"/>
        <v>80</v>
      </c>
      <c r="BJ112" s="30">
        <f t="shared" si="81"/>
        <v>80</v>
      </c>
      <c r="BK112" s="30">
        <v>2300000</v>
      </c>
      <c r="BL112" s="30">
        <v>1600000</v>
      </c>
      <c r="BM112" s="30" t="str">
        <f t="shared" si="62"/>
        <v>Unk</v>
      </c>
      <c r="BN112" s="30" t="str">
        <f t="shared" si="63"/>
        <v>Unk</v>
      </c>
      <c r="BO112" s="30">
        <v>2019</v>
      </c>
      <c r="BP112" s="30">
        <v>299</v>
      </c>
      <c r="BQ112" s="30" t="str">
        <f>VLOOKUP(AQ112,Table3[#All],2,FALSE)</f>
        <v>NFI</v>
      </c>
    </row>
    <row r="113" spans="1:69" ht="28.5" customHeight="1" x14ac:dyDescent="0.25">
      <c r="A113" s="58" t="s">
        <v>171</v>
      </c>
      <c r="B113" s="58" t="s">
        <v>559</v>
      </c>
      <c r="C113" s="58" t="s">
        <v>559</v>
      </c>
      <c r="D113" s="58" t="s">
        <v>202</v>
      </c>
      <c r="E113" s="58" t="s">
        <v>560</v>
      </c>
      <c r="F113" s="58" t="s">
        <v>306</v>
      </c>
      <c r="G113" s="58" t="s">
        <v>177</v>
      </c>
      <c r="H113" s="58"/>
      <c r="I113" s="58"/>
      <c r="J113" s="58"/>
      <c r="K113" s="58"/>
      <c r="L113" s="58"/>
      <c r="M113" s="58" t="s">
        <v>83</v>
      </c>
      <c r="N113" s="58" t="s">
        <v>84</v>
      </c>
      <c r="O113" s="58" t="s">
        <v>1</v>
      </c>
      <c r="P113" s="58"/>
      <c r="Q113" s="58" t="s">
        <v>179</v>
      </c>
      <c r="R113" s="58" t="s">
        <v>215</v>
      </c>
      <c r="S113" s="58" t="s">
        <v>437</v>
      </c>
      <c r="T113" s="32">
        <v>43626</v>
      </c>
      <c r="U113" s="21">
        <v>43762</v>
      </c>
      <c r="V113" s="58">
        <v>3.1171799999999998</v>
      </c>
      <c r="W113" s="58">
        <v>43.646900000000002</v>
      </c>
      <c r="X113" s="58" t="s">
        <v>190</v>
      </c>
      <c r="Y113" s="58">
        <v>558</v>
      </c>
      <c r="Z113" s="58">
        <v>558</v>
      </c>
      <c r="AA113" s="58">
        <v>93</v>
      </c>
      <c r="AB113" s="58">
        <v>65</v>
      </c>
      <c r="AC113" s="58">
        <v>28</v>
      </c>
      <c r="AD113" s="58">
        <v>279</v>
      </c>
      <c r="AE113" s="58">
        <v>186</v>
      </c>
      <c r="AF113" s="58" t="s">
        <v>195</v>
      </c>
      <c r="AG113" s="26" t="s">
        <v>567</v>
      </c>
      <c r="AN113" s="58"/>
      <c r="AO113" s="26" t="str">
        <f t="shared" si="65"/>
        <v>CWW</v>
      </c>
      <c r="AP113" s="26" t="str">
        <f t="shared" si="66"/>
        <v>CWW</v>
      </c>
      <c r="AQ113" s="26" t="str">
        <f t="shared" si="67"/>
        <v>NFI KITS</v>
      </c>
      <c r="AR113" s="26" t="str">
        <f t="shared" si="68"/>
        <v>DFID</v>
      </c>
      <c r="AS113" s="71" t="str">
        <f>_xlfn.IFNA(VLOOKUP(TRIM(AF113),Lookups!$R$1:$S$12,2,0),"N/A")</f>
        <v>Drought</v>
      </c>
      <c r="AT113" s="29" t="str">
        <f t="shared" si="69"/>
        <v>Completed</v>
      </c>
      <c r="AU113" s="72" t="str">
        <f>IF(TRIM(X113)="", "N/A",VLOOKUP(TRIM(X113),Lookups!$V$1:$W$8,2,0))</f>
        <v>PIDP</v>
      </c>
      <c r="AV113" s="26" t="str">
        <f t="shared" si="70"/>
        <v>Urban</v>
      </c>
      <c r="AW113" s="26" t="str">
        <f t="shared" si="71"/>
        <v>In-Kind</v>
      </c>
      <c r="AX113" s="55" t="str">
        <f>IF(TRIM(M113)="","N/A",VLOOKUP(TRIM(M113),Table2[#All],2,0))</f>
        <v>Bay</v>
      </c>
      <c r="AY113" s="55" t="str">
        <f>IF(TRIM(N113)="","N/A",VLOOKUP(TRIM(N113),Table4[#All],2,0))</f>
        <v>Baidoa</v>
      </c>
      <c r="AZ113" s="55" t="str">
        <f t="shared" si="72"/>
        <v>N/A</v>
      </c>
      <c r="BA113" s="32">
        <f t="shared" si="73"/>
        <v>43646</v>
      </c>
      <c r="BB113" s="32">
        <f t="shared" si="74"/>
        <v>43769</v>
      </c>
      <c r="BC113" s="31">
        <f t="shared" si="75"/>
        <v>2019</v>
      </c>
      <c r="BD113" s="33">
        <f t="shared" si="64"/>
        <v>43830</v>
      </c>
      <c r="BE113" s="30">
        <f t="shared" si="76"/>
        <v>558</v>
      </c>
      <c r="BF113" s="30">
        <f t="shared" si="77"/>
        <v>93</v>
      </c>
      <c r="BG113" s="30">
        <f t="shared" si="78"/>
        <v>28</v>
      </c>
      <c r="BH113" s="30">
        <f t="shared" si="79"/>
        <v>65</v>
      </c>
      <c r="BI113" s="30">
        <f t="shared" si="80"/>
        <v>186</v>
      </c>
      <c r="BJ113" s="30">
        <f t="shared" si="81"/>
        <v>186</v>
      </c>
      <c r="BK113" s="30">
        <v>2300000</v>
      </c>
      <c r="BL113" s="30">
        <v>1600000</v>
      </c>
      <c r="BM113" s="30" t="str">
        <f t="shared" si="62"/>
        <v>Unk</v>
      </c>
      <c r="BN113" s="30" t="str">
        <f t="shared" si="63"/>
        <v>Unk</v>
      </c>
      <c r="BO113" s="30">
        <v>2019</v>
      </c>
      <c r="BP113" s="30">
        <v>300</v>
      </c>
      <c r="BQ113" s="30" t="str">
        <f>VLOOKUP(AQ113,Table3[#All],2,FALSE)</f>
        <v>NFI</v>
      </c>
    </row>
    <row r="114" spans="1:69" ht="28.5" customHeight="1" x14ac:dyDescent="0.25">
      <c r="A114" s="58" t="s">
        <v>171</v>
      </c>
      <c r="B114" s="58" t="s">
        <v>559</v>
      </c>
      <c r="C114" s="58" t="s">
        <v>559</v>
      </c>
      <c r="D114" s="58" t="s">
        <v>202</v>
      </c>
      <c r="E114" s="58" t="s">
        <v>560</v>
      </c>
      <c r="F114" s="58" t="s">
        <v>306</v>
      </c>
      <c r="G114" s="58" t="s">
        <v>177</v>
      </c>
      <c r="H114" s="58"/>
      <c r="I114" s="58"/>
      <c r="J114" s="58"/>
      <c r="K114" s="58"/>
      <c r="L114" s="58"/>
      <c r="M114" s="58" t="s">
        <v>83</v>
      </c>
      <c r="N114" s="58" t="s">
        <v>84</v>
      </c>
      <c r="O114" s="58" t="s">
        <v>1</v>
      </c>
      <c r="P114" s="58"/>
      <c r="Q114" s="58" t="s">
        <v>179</v>
      </c>
      <c r="R114" s="58" t="s">
        <v>215</v>
      </c>
      <c r="S114" s="58" t="s">
        <v>437</v>
      </c>
      <c r="T114" s="32">
        <v>43626</v>
      </c>
      <c r="U114" s="21">
        <v>43762</v>
      </c>
      <c r="V114" s="58">
        <v>3.1171799999999998</v>
      </c>
      <c r="W114" s="58">
        <v>43.646900000000002</v>
      </c>
      <c r="X114" s="58" t="s">
        <v>190</v>
      </c>
      <c r="Y114" s="58">
        <v>264</v>
      </c>
      <c r="Z114" s="58">
        <v>264</v>
      </c>
      <c r="AA114" s="58">
        <v>44</v>
      </c>
      <c r="AB114" s="58">
        <v>31</v>
      </c>
      <c r="AC114" s="58">
        <v>13</v>
      </c>
      <c r="AD114" s="58">
        <v>132</v>
      </c>
      <c r="AE114" s="58">
        <v>88</v>
      </c>
      <c r="AF114" s="58" t="s">
        <v>195</v>
      </c>
      <c r="AG114" s="26" t="s">
        <v>568</v>
      </c>
      <c r="AN114" s="58"/>
      <c r="AO114" s="26" t="str">
        <f t="shared" si="65"/>
        <v>CWW</v>
      </c>
      <c r="AP114" s="26" t="str">
        <f t="shared" si="66"/>
        <v>CWW</v>
      </c>
      <c r="AQ114" s="26" t="str">
        <f t="shared" si="67"/>
        <v>NFI KITS</v>
      </c>
      <c r="AR114" s="26" t="str">
        <f t="shared" si="68"/>
        <v>DFID</v>
      </c>
      <c r="AS114" s="71" t="str">
        <f>_xlfn.IFNA(VLOOKUP(TRIM(AF114),Lookups!$R$1:$S$12,2,0),"N/A")</f>
        <v>Drought</v>
      </c>
      <c r="AT114" s="29" t="str">
        <f t="shared" si="69"/>
        <v>Completed</v>
      </c>
      <c r="AU114" s="72" t="str">
        <f>IF(TRIM(X114)="", "N/A",VLOOKUP(TRIM(X114),Lookups!$V$1:$W$8,2,0))</f>
        <v>PIDP</v>
      </c>
      <c r="AV114" s="26" t="str">
        <f t="shared" si="70"/>
        <v>Urban</v>
      </c>
      <c r="AW114" s="26" t="str">
        <f t="shared" si="71"/>
        <v>In-Kind</v>
      </c>
      <c r="AX114" s="55" t="str">
        <f>IF(TRIM(M114)="","N/A",VLOOKUP(TRIM(M114),Table2[#All],2,0))</f>
        <v>Bay</v>
      </c>
      <c r="AY114" s="55" t="str">
        <f>IF(TRIM(N114)="","N/A",VLOOKUP(TRIM(N114),Table4[#All],2,0))</f>
        <v>Baidoa</v>
      </c>
      <c r="AZ114" s="55" t="str">
        <f t="shared" si="72"/>
        <v>N/A</v>
      </c>
      <c r="BA114" s="32">
        <f t="shared" si="73"/>
        <v>43646</v>
      </c>
      <c r="BB114" s="32">
        <f t="shared" si="74"/>
        <v>43769</v>
      </c>
      <c r="BC114" s="31">
        <f t="shared" si="75"/>
        <v>2019</v>
      </c>
      <c r="BD114" s="33">
        <f t="shared" si="64"/>
        <v>43830</v>
      </c>
      <c r="BE114" s="30">
        <f t="shared" si="76"/>
        <v>264</v>
      </c>
      <c r="BF114" s="30">
        <f t="shared" si="77"/>
        <v>44</v>
      </c>
      <c r="BG114" s="30">
        <f t="shared" si="78"/>
        <v>13</v>
      </c>
      <c r="BH114" s="30">
        <f t="shared" si="79"/>
        <v>31</v>
      </c>
      <c r="BI114" s="30">
        <f t="shared" si="80"/>
        <v>88</v>
      </c>
      <c r="BJ114" s="30">
        <f t="shared" si="81"/>
        <v>88</v>
      </c>
      <c r="BK114" s="30">
        <v>2300000</v>
      </c>
      <c r="BL114" s="30">
        <v>1600000</v>
      </c>
      <c r="BM114" s="30" t="str">
        <f t="shared" si="62"/>
        <v>Unk</v>
      </c>
      <c r="BN114" s="30" t="str">
        <f t="shared" si="63"/>
        <v>Unk</v>
      </c>
      <c r="BO114" s="30">
        <v>2019</v>
      </c>
      <c r="BP114" s="30">
        <v>301</v>
      </c>
      <c r="BQ114" s="30" t="str">
        <f>VLOOKUP(AQ114,Table3[#All],2,FALSE)</f>
        <v>NFI</v>
      </c>
    </row>
    <row r="115" spans="1:69" ht="28.5" customHeight="1" x14ac:dyDescent="0.25">
      <c r="A115" s="58" t="s">
        <v>171</v>
      </c>
      <c r="B115" s="58" t="s">
        <v>559</v>
      </c>
      <c r="C115" s="58" t="s">
        <v>559</v>
      </c>
      <c r="D115" s="58" t="s">
        <v>202</v>
      </c>
      <c r="E115" s="58" t="s">
        <v>560</v>
      </c>
      <c r="F115" s="58" t="s">
        <v>306</v>
      </c>
      <c r="G115" s="58" t="s">
        <v>177</v>
      </c>
      <c r="H115" s="58"/>
      <c r="I115" s="58"/>
      <c r="J115" s="58"/>
      <c r="K115" s="58"/>
      <c r="L115" s="58"/>
      <c r="M115" s="58" t="s">
        <v>83</v>
      </c>
      <c r="N115" s="58" t="s">
        <v>84</v>
      </c>
      <c r="O115" s="58" t="s">
        <v>1</v>
      </c>
      <c r="P115" s="58"/>
      <c r="Q115" s="58" t="s">
        <v>179</v>
      </c>
      <c r="R115" s="58" t="s">
        <v>215</v>
      </c>
      <c r="S115" s="58" t="s">
        <v>437</v>
      </c>
      <c r="T115" s="32">
        <v>43626</v>
      </c>
      <c r="U115" s="21">
        <v>43762</v>
      </c>
      <c r="V115" s="58">
        <v>3.1171799999999998</v>
      </c>
      <c r="W115" s="58">
        <v>43.646900000000002</v>
      </c>
      <c r="X115" s="58" t="s">
        <v>190</v>
      </c>
      <c r="Y115" s="58">
        <v>420</v>
      </c>
      <c r="Z115" s="58">
        <v>420</v>
      </c>
      <c r="AA115" s="58">
        <v>70</v>
      </c>
      <c r="AB115" s="58">
        <v>49</v>
      </c>
      <c r="AC115" s="58">
        <v>21</v>
      </c>
      <c r="AD115" s="58">
        <v>210</v>
      </c>
      <c r="AE115" s="58">
        <v>140</v>
      </c>
      <c r="AF115" s="58" t="s">
        <v>195</v>
      </c>
      <c r="AG115" s="26" t="s">
        <v>569</v>
      </c>
      <c r="AN115" s="58"/>
      <c r="AO115" s="26" t="str">
        <f t="shared" si="65"/>
        <v>CWW</v>
      </c>
      <c r="AP115" s="26" t="str">
        <f t="shared" si="66"/>
        <v>CWW</v>
      </c>
      <c r="AQ115" s="26" t="str">
        <f t="shared" si="67"/>
        <v>NFI KITS</v>
      </c>
      <c r="AR115" s="26" t="str">
        <f t="shared" si="68"/>
        <v>DFID</v>
      </c>
      <c r="AS115" s="71" t="str">
        <f>_xlfn.IFNA(VLOOKUP(TRIM(AF115),Lookups!$R$1:$S$12,2,0),"N/A")</f>
        <v>Drought</v>
      </c>
      <c r="AT115" s="29" t="str">
        <f t="shared" si="69"/>
        <v>Completed</v>
      </c>
      <c r="AU115" s="72" t="str">
        <f>IF(TRIM(X115)="", "N/A",VLOOKUP(TRIM(X115),Lookups!$V$1:$W$8,2,0))</f>
        <v>PIDP</v>
      </c>
      <c r="AV115" s="26" t="str">
        <f t="shared" si="70"/>
        <v>Urban</v>
      </c>
      <c r="AW115" s="26" t="str">
        <f t="shared" si="71"/>
        <v>In-Kind</v>
      </c>
      <c r="AX115" s="55" t="str">
        <f>IF(TRIM(M115)="","N/A",VLOOKUP(TRIM(M115),Table2[#All],2,0))</f>
        <v>Bay</v>
      </c>
      <c r="AY115" s="55" t="str">
        <f>IF(TRIM(N115)="","N/A",VLOOKUP(TRIM(N115),Table4[#All],2,0))</f>
        <v>Baidoa</v>
      </c>
      <c r="AZ115" s="55" t="str">
        <f t="shared" si="72"/>
        <v>N/A</v>
      </c>
      <c r="BA115" s="32">
        <f t="shared" si="73"/>
        <v>43646</v>
      </c>
      <c r="BB115" s="32">
        <f t="shared" si="74"/>
        <v>43769</v>
      </c>
      <c r="BC115" s="31">
        <f t="shared" si="75"/>
        <v>2019</v>
      </c>
      <c r="BD115" s="33">
        <f t="shared" si="64"/>
        <v>43830</v>
      </c>
      <c r="BE115" s="30">
        <f t="shared" si="76"/>
        <v>420</v>
      </c>
      <c r="BF115" s="30">
        <f t="shared" si="77"/>
        <v>70</v>
      </c>
      <c r="BG115" s="30">
        <f t="shared" si="78"/>
        <v>21</v>
      </c>
      <c r="BH115" s="30">
        <f t="shared" si="79"/>
        <v>49</v>
      </c>
      <c r="BI115" s="30">
        <f t="shared" si="80"/>
        <v>140</v>
      </c>
      <c r="BJ115" s="30">
        <f t="shared" si="81"/>
        <v>140</v>
      </c>
      <c r="BK115" s="30">
        <v>2300000</v>
      </c>
      <c r="BL115" s="30">
        <v>1600000</v>
      </c>
      <c r="BM115" s="30" t="str">
        <f t="shared" si="62"/>
        <v>Unk</v>
      </c>
      <c r="BN115" s="30" t="str">
        <f t="shared" si="63"/>
        <v>Unk</v>
      </c>
      <c r="BO115" s="30">
        <v>2019</v>
      </c>
      <c r="BP115" s="30">
        <v>302</v>
      </c>
      <c r="BQ115" s="30" t="str">
        <f>VLOOKUP(AQ115,Table3[#All],2,FALSE)</f>
        <v>NFI</v>
      </c>
    </row>
    <row r="116" spans="1:69" ht="28.5" customHeight="1" x14ac:dyDescent="0.25">
      <c r="A116" s="58" t="s">
        <v>171</v>
      </c>
      <c r="B116" s="58" t="s">
        <v>559</v>
      </c>
      <c r="C116" s="58" t="s">
        <v>559</v>
      </c>
      <c r="D116" s="58" t="s">
        <v>202</v>
      </c>
      <c r="E116" s="58" t="s">
        <v>560</v>
      </c>
      <c r="F116" s="58" t="s">
        <v>306</v>
      </c>
      <c r="G116" s="58" t="s">
        <v>177</v>
      </c>
      <c r="H116" s="58"/>
      <c r="I116" s="58"/>
      <c r="J116" s="58"/>
      <c r="K116" s="58"/>
      <c r="L116" s="58"/>
      <c r="M116" s="58" t="s">
        <v>83</v>
      </c>
      <c r="N116" s="58" t="s">
        <v>84</v>
      </c>
      <c r="O116" s="58" t="s">
        <v>570</v>
      </c>
      <c r="P116" s="58"/>
      <c r="Q116" s="58" t="s">
        <v>179</v>
      </c>
      <c r="R116" s="58" t="s">
        <v>215</v>
      </c>
      <c r="S116" s="58" t="s">
        <v>437</v>
      </c>
      <c r="T116" s="32">
        <v>43626</v>
      </c>
      <c r="U116" s="21">
        <v>43762</v>
      </c>
      <c r="V116" s="58">
        <v>2.7735400000000001</v>
      </c>
      <c r="W116" s="58">
        <v>43.29665</v>
      </c>
      <c r="X116" s="58" t="s">
        <v>190</v>
      </c>
      <c r="Y116" s="58">
        <v>246</v>
      </c>
      <c r="Z116" s="58">
        <v>246</v>
      </c>
      <c r="AA116" s="58">
        <v>41</v>
      </c>
      <c r="AB116" s="58">
        <v>29</v>
      </c>
      <c r="AC116" s="58">
        <v>12</v>
      </c>
      <c r="AD116" s="58">
        <v>123</v>
      </c>
      <c r="AE116" s="58">
        <v>82</v>
      </c>
      <c r="AF116" s="58" t="s">
        <v>195</v>
      </c>
      <c r="AG116" s="26" t="s">
        <v>571</v>
      </c>
      <c r="AN116" s="58"/>
      <c r="AO116" s="26" t="str">
        <f t="shared" si="65"/>
        <v>CWW</v>
      </c>
      <c r="AP116" s="26" t="str">
        <f t="shared" si="66"/>
        <v>CWW</v>
      </c>
      <c r="AQ116" s="26" t="str">
        <f t="shared" si="67"/>
        <v>NFI KITS</v>
      </c>
      <c r="AR116" s="26" t="str">
        <f t="shared" si="68"/>
        <v>DFID</v>
      </c>
      <c r="AS116" s="71" t="str">
        <f>_xlfn.IFNA(VLOOKUP(TRIM(AF116),Lookups!$R$1:$S$12,2,0),"N/A")</f>
        <v>Drought</v>
      </c>
      <c r="AT116" s="29" t="str">
        <f t="shared" si="69"/>
        <v>Completed</v>
      </c>
      <c r="AU116" s="72" t="str">
        <f>IF(TRIM(X116)="", "N/A",VLOOKUP(TRIM(X116),Lookups!$V$1:$W$8,2,0))</f>
        <v>PIDP</v>
      </c>
      <c r="AV116" s="26" t="str">
        <f t="shared" si="70"/>
        <v>Urban</v>
      </c>
      <c r="AW116" s="26" t="str">
        <f t="shared" si="71"/>
        <v>In-Kind</v>
      </c>
      <c r="AX116" s="55" t="str">
        <f>IF(TRIM(M116)="","N/A",VLOOKUP(TRIM(M116),Table2[#All],2,0))</f>
        <v>Bay</v>
      </c>
      <c r="AY116" s="55" t="str">
        <f>IF(TRIM(N116)="","N/A",VLOOKUP(TRIM(N116),Table4[#All],2,0))</f>
        <v>Baidoa</v>
      </c>
      <c r="AZ116" s="55" t="str">
        <f t="shared" si="72"/>
        <v>N/A</v>
      </c>
      <c r="BA116" s="32">
        <f t="shared" si="73"/>
        <v>43646</v>
      </c>
      <c r="BB116" s="32">
        <f t="shared" si="74"/>
        <v>43769</v>
      </c>
      <c r="BC116" s="31">
        <f t="shared" si="75"/>
        <v>2019</v>
      </c>
      <c r="BD116" s="33">
        <f t="shared" si="64"/>
        <v>43830</v>
      </c>
      <c r="BE116" s="30">
        <f t="shared" si="76"/>
        <v>246</v>
      </c>
      <c r="BF116" s="30">
        <f t="shared" si="77"/>
        <v>41</v>
      </c>
      <c r="BG116" s="30">
        <f t="shared" si="78"/>
        <v>12</v>
      </c>
      <c r="BH116" s="30">
        <f t="shared" si="79"/>
        <v>29</v>
      </c>
      <c r="BI116" s="30">
        <f t="shared" si="80"/>
        <v>82</v>
      </c>
      <c r="BJ116" s="30">
        <f t="shared" si="81"/>
        <v>82</v>
      </c>
      <c r="BK116" s="30">
        <v>2300000</v>
      </c>
      <c r="BL116" s="30">
        <v>1600000</v>
      </c>
      <c r="BM116" s="30" t="str">
        <f t="shared" si="62"/>
        <v>Unk</v>
      </c>
      <c r="BN116" s="30" t="str">
        <f t="shared" si="63"/>
        <v>Unk</v>
      </c>
      <c r="BO116" s="30">
        <v>2019</v>
      </c>
      <c r="BP116" s="30">
        <v>303</v>
      </c>
      <c r="BQ116" s="30" t="str">
        <f>VLOOKUP(AQ116,Table3[#All],2,FALSE)</f>
        <v>NFI</v>
      </c>
    </row>
    <row r="117" spans="1:69" ht="28.5" customHeight="1" x14ac:dyDescent="0.25">
      <c r="A117" s="58" t="s">
        <v>171</v>
      </c>
      <c r="B117" s="58" t="s">
        <v>559</v>
      </c>
      <c r="C117" s="58" t="s">
        <v>559</v>
      </c>
      <c r="D117" s="58" t="s">
        <v>202</v>
      </c>
      <c r="E117" s="58" t="s">
        <v>560</v>
      </c>
      <c r="F117" s="58" t="s">
        <v>306</v>
      </c>
      <c r="G117" s="58" t="s">
        <v>177</v>
      </c>
      <c r="H117" s="58"/>
      <c r="I117" s="58"/>
      <c r="J117" s="58"/>
      <c r="K117" s="58"/>
      <c r="L117" s="58"/>
      <c r="M117" s="58" t="s">
        <v>83</v>
      </c>
      <c r="N117" s="58" t="s">
        <v>84</v>
      </c>
      <c r="O117" s="58" t="s">
        <v>1</v>
      </c>
      <c r="P117" s="58"/>
      <c r="Q117" s="58" t="s">
        <v>179</v>
      </c>
      <c r="R117" s="58" t="s">
        <v>215</v>
      </c>
      <c r="S117" s="58" t="s">
        <v>437</v>
      </c>
      <c r="T117" s="32">
        <v>43626</v>
      </c>
      <c r="U117" s="21">
        <v>43762</v>
      </c>
      <c r="V117" s="58">
        <v>3.1171799999999998</v>
      </c>
      <c r="W117" s="58">
        <v>43.646900000000002</v>
      </c>
      <c r="X117" s="58" t="s">
        <v>190</v>
      </c>
      <c r="Y117" s="58">
        <v>534</v>
      </c>
      <c r="Z117" s="58">
        <v>534</v>
      </c>
      <c r="AA117" s="58">
        <v>89</v>
      </c>
      <c r="AB117" s="58">
        <v>62</v>
      </c>
      <c r="AC117" s="58">
        <v>27</v>
      </c>
      <c r="AD117" s="58">
        <v>267</v>
      </c>
      <c r="AE117" s="58">
        <v>178</v>
      </c>
      <c r="AF117" s="58" t="s">
        <v>195</v>
      </c>
      <c r="AG117" s="26" t="s">
        <v>572</v>
      </c>
      <c r="AN117" s="58"/>
      <c r="AO117" s="26" t="str">
        <f t="shared" si="65"/>
        <v>CWW</v>
      </c>
      <c r="AP117" s="26" t="str">
        <f t="shared" si="66"/>
        <v>CWW</v>
      </c>
      <c r="AQ117" s="26" t="str">
        <f t="shared" si="67"/>
        <v>NFI KITS</v>
      </c>
      <c r="AR117" s="26" t="str">
        <f t="shared" si="68"/>
        <v>DFID</v>
      </c>
      <c r="AS117" s="71" t="str">
        <f>_xlfn.IFNA(VLOOKUP(TRIM(AF117),Lookups!$R$1:$S$12,2,0),"N/A")</f>
        <v>Drought</v>
      </c>
      <c r="AT117" s="29" t="str">
        <f t="shared" si="69"/>
        <v>Completed</v>
      </c>
      <c r="AU117" s="72" t="str">
        <f>IF(TRIM(X117)="", "N/A",VLOOKUP(TRIM(X117),Lookups!$V$1:$W$8,2,0))</f>
        <v>PIDP</v>
      </c>
      <c r="AV117" s="26" t="str">
        <f t="shared" si="70"/>
        <v>Urban</v>
      </c>
      <c r="AW117" s="26" t="str">
        <f t="shared" si="71"/>
        <v>In-Kind</v>
      </c>
      <c r="AX117" s="55" t="str">
        <f>IF(TRIM(M117)="","N/A",VLOOKUP(TRIM(M117),Table2[#All],2,0))</f>
        <v>Bay</v>
      </c>
      <c r="AY117" s="55" t="str">
        <f>IF(TRIM(N117)="","N/A",VLOOKUP(TRIM(N117),Table4[#All],2,0))</f>
        <v>Baidoa</v>
      </c>
      <c r="AZ117" s="55" t="str">
        <f t="shared" si="72"/>
        <v>N/A</v>
      </c>
      <c r="BA117" s="32">
        <f t="shared" si="73"/>
        <v>43646</v>
      </c>
      <c r="BB117" s="32">
        <f t="shared" si="74"/>
        <v>43769</v>
      </c>
      <c r="BC117" s="31">
        <f t="shared" si="75"/>
        <v>2019</v>
      </c>
      <c r="BD117" s="33">
        <f t="shared" si="64"/>
        <v>43830</v>
      </c>
      <c r="BE117" s="30">
        <f t="shared" si="76"/>
        <v>534</v>
      </c>
      <c r="BF117" s="30">
        <f t="shared" si="77"/>
        <v>89</v>
      </c>
      <c r="BG117" s="30">
        <f t="shared" si="78"/>
        <v>27</v>
      </c>
      <c r="BH117" s="30">
        <f t="shared" si="79"/>
        <v>62</v>
      </c>
      <c r="BI117" s="30">
        <f t="shared" si="80"/>
        <v>178</v>
      </c>
      <c r="BJ117" s="30">
        <f t="shared" si="81"/>
        <v>178</v>
      </c>
      <c r="BK117" s="30">
        <v>2300000</v>
      </c>
      <c r="BL117" s="30">
        <v>1600000</v>
      </c>
      <c r="BM117" s="30" t="str">
        <f t="shared" si="62"/>
        <v>Unk</v>
      </c>
      <c r="BN117" s="30" t="str">
        <f t="shared" si="63"/>
        <v>Unk</v>
      </c>
      <c r="BO117" s="30">
        <v>2019</v>
      </c>
      <c r="BP117" s="30">
        <v>304</v>
      </c>
      <c r="BQ117" s="30" t="str">
        <f>VLOOKUP(AQ117,Table3[#All],2,FALSE)</f>
        <v>NFI</v>
      </c>
    </row>
    <row r="118" spans="1:69" ht="28.5" customHeight="1" x14ac:dyDescent="0.25">
      <c r="A118" s="58" t="s">
        <v>171</v>
      </c>
      <c r="B118" s="58" t="s">
        <v>559</v>
      </c>
      <c r="C118" s="58" t="s">
        <v>559</v>
      </c>
      <c r="D118" s="58" t="s">
        <v>202</v>
      </c>
      <c r="E118" s="58" t="s">
        <v>560</v>
      </c>
      <c r="F118" s="58" t="s">
        <v>306</v>
      </c>
      <c r="G118" s="58" t="s">
        <v>177</v>
      </c>
      <c r="H118" s="58"/>
      <c r="I118" s="58"/>
      <c r="J118" s="58"/>
      <c r="K118" s="58"/>
      <c r="L118" s="58"/>
      <c r="M118" s="58" t="s">
        <v>83</v>
      </c>
      <c r="N118" s="58" t="s">
        <v>84</v>
      </c>
      <c r="O118" s="58" t="s">
        <v>1</v>
      </c>
      <c r="P118" s="58"/>
      <c r="Q118" s="58" t="s">
        <v>179</v>
      </c>
      <c r="R118" s="58" t="s">
        <v>215</v>
      </c>
      <c r="S118" s="58" t="s">
        <v>437</v>
      </c>
      <c r="T118" s="32">
        <v>43626</v>
      </c>
      <c r="U118" s="21">
        <v>43762</v>
      </c>
      <c r="V118" s="58">
        <v>3.1171799999999998</v>
      </c>
      <c r="W118" s="58">
        <v>43.646900000000002</v>
      </c>
      <c r="X118" s="58" t="s">
        <v>190</v>
      </c>
      <c r="Y118" s="58">
        <v>180</v>
      </c>
      <c r="Z118" s="58">
        <v>180</v>
      </c>
      <c r="AA118" s="58">
        <v>30</v>
      </c>
      <c r="AB118" s="58">
        <v>21</v>
      </c>
      <c r="AC118" s="58">
        <v>9</v>
      </c>
      <c r="AD118" s="58">
        <v>90</v>
      </c>
      <c r="AE118" s="58">
        <v>60</v>
      </c>
      <c r="AF118" s="58" t="s">
        <v>195</v>
      </c>
      <c r="AG118" s="26" t="s">
        <v>573</v>
      </c>
      <c r="AN118" s="58"/>
      <c r="AO118" s="26" t="str">
        <f t="shared" si="65"/>
        <v>CWW</v>
      </c>
      <c r="AP118" s="26" t="str">
        <f t="shared" si="66"/>
        <v>CWW</v>
      </c>
      <c r="AQ118" s="26" t="str">
        <f t="shared" si="67"/>
        <v>NFI KITS</v>
      </c>
      <c r="AR118" s="26" t="str">
        <f t="shared" si="68"/>
        <v>DFID</v>
      </c>
      <c r="AS118" s="71" t="str">
        <f>_xlfn.IFNA(VLOOKUP(TRIM(AF118),Lookups!$R$1:$S$12,2,0),"N/A")</f>
        <v>Drought</v>
      </c>
      <c r="AT118" s="29" t="str">
        <f t="shared" si="69"/>
        <v>Completed</v>
      </c>
      <c r="AU118" s="72" t="str">
        <f>IF(TRIM(X118)="", "N/A",VLOOKUP(TRIM(X118),Lookups!$V$1:$W$8,2,0))</f>
        <v>PIDP</v>
      </c>
      <c r="AV118" s="26" t="str">
        <f t="shared" si="70"/>
        <v>Urban</v>
      </c>
      <c r="AW118" s="26" t="str">
        <f t="shared" si="71"/>
        <v>In-Kind</v>
      </c>
      <c r="AX118" s="55" t="str">
        <f>IF(TRIM(M118)="","N/A",VLOOKUP(TRIM(M118),Table2[#All],2,0))</f>
        <v>Bay</v>
      </c>
      <c r="AY118" s="55" t="str">
        <f>IF(TRIM(N118)="","N/A",VLOOKUP(TRIM(N118),Table4[#All],2,0))</f>
        <v>Baidoa</v>
      </c>
      <c r="AZ118" s="55" t="str">
        <f t="shared" si="72"/>
        <v>N/A</v>
      </c>
      <c r="BA118" s="32">
        <f t="shared" si="73"/>
        <v>43646</v>
      </c>
      <c r="BB118" s="32">
        <f t="shared" si="74"/>
        <v>43769</v>
      </c>
      <c r="BC118" s="31">
        <f t="shared" si="75"/>
        <v>2019</v>
      </c>
      <c r="BD118" s="33">
        <f t="shared" si="64"/>
        <v>43830</v>
      </c>
      <c r="BE118" s="30">
        <f t="shared" si="76"/>
        <v>180</v>
      </c>
      <c r="BF118" s="30">
        <f t="shared" si="77"/>
        <v>30</v>
      </c>
      <c r="BG118" s="30">
        <f t="shared" si="78"/>
        <v>9</v>
      </c>
      <c r="BH118" s="30">
        <f t="shared" si="79"/>
        <v>21</v>
      </c>
      <c r="BI118" s="30">
        <f t="shared" si="80"/>
        <v>60</v>
      </c>
      <c r="BJ118" s="30">
        <f t="shared" si="81"/>
        <v>60</v>
      </c>
      <c r="BK118" s="30">
        <v>2300000</v>
      </c>
      <c r="BL118" s="30">
        <v>1600000</v>
      </c>
      <c r="BM118" s="30" t="str">
        <f t="shared" si="62"/>
        <v>Unk</v>
      </c>
      <c r="BN118" s="30" t="str">
        <f t="shared" si="63"/>
        <v>Unk</v>
      </c>
      <c r="BO118" s="30">
        <v>2019</v>
      </c>
      <c r="BP118" s="30">
        <v>305</v>
      </c>
      <c r="BQ118" s="30" t="str">
        <f>VLOOKUP(AQ118,Table3[#All],2,FALSE)</f>
        <v>NFI</v>
      </c>
    </row>
    <row r="119" spans="1:69" ht="28.5" customHeight="1" x14ac:dyDescent="0.25">
      <c r="A119" s="58" t="s">
        <v>171</v>
      </c>
      <c r="B119" s="58" t="s">
        <v>559</v>
      </c>
      <c r="C119" s="58" t="s">
        <v>559</v>
      </c>
      <c r="D119" s="58" t="s">
        <v>202</v>
      </c>
      <c r="E119" s="58" t="s">
        <v>560</v>
      </c>
      <c r="F119" s="58" t="s">
        <v>306</v>
      </c>
      <c r="G119" s="58" t="s">
        <v>177</v>
      </c>
      <c r="H119" s="58"/>
      <c r="I119" s="58"/>
      <c r="J119" s="58"/>
      <c r="K119" s="58"/>
      <c r="L119" s="58"/>
      <c r="M119" s="58" t="s">
        <v>83</v>
      </c>
      <c r="N119" s="58" t="s">
        <v>84</v>
      </c>
      <c r="O119" s="58" t="s">
        <v>1</v>
      </c>
      <c r="P119" s="58"/>
      <c r="Q119" s="58" t="s">
        <v>179</v>
      </c>
      <c r="R119" s="58" t="s">
        <v>215</v>
      </c>
      <c r="S119" s="58" t="s">
        <v>437</v>
      </c>
      <c r="T119" s="32">
        <v>43626</v>
      </c>
      <c r="U119" s="21">
        <v>43762</v>
      </c>
      <c r="V119" s="58">
        <v>3.1171799999999998</v>
      </c>
      <c r="W119" s="58">
        <v>43.646900000000002</v>
      </c>
      <c r="X119" s="58" t="s">
        <v>190</v>
      </c>
      <c r="Y119" s="58">
        <v>420</v>
      </c>
      <c r="Z119" s="58">
        <v>420</v>
      </c>
      <c r="AA119" s="58">
        <v>70</v>
      </c>
      <c r="AB119" s="58">
        <v>49</v>
      </c>
      <c r="AC119" s="58">
        <v>21</v>
      </c>
      <c r="AD119" s="58">
        <v>210</v>
      </c>
      <c r="AE119" s="58">
        <v>140</v>
      </c>
      <c r="AF119" s="58" t="s">
        <v>195</v>
      </c>
      <c r="AG119" s="26" t="s">
        <v>574</v>
      </c>
      <c r="AN119" s="58"/>
      <c r="AO119" s="26" t="str">
        <f t="shared" si="65"/>
        <v>CWW</v>
      </c>
      <c r="AP119" s="26" t="str">
        <f t="shared" si="66"/>
        <v>CWW</v>
      </c>
      <c r="AQ119" s="26" t="str">
        <f t="shared" si="67"/>
        <v>NFI KITS</v>
      </c>
      <c r="AR119" s="26" t="str">
        <f t="shared" si="68"/>
        <v>DFID</v>
      </c>
      <c r="AS119" s="71" t="str">
        <f>_xlfn.IFNA(VLOOKUP(TRIM(AF119),Lookups!$R$1:$S$12,2,0),"N/A")</f>
        <v>Drought</v>
      </c>
      <c r="AT119" s="29" t="str">
        <f t="shared" si="69"/>
        <v>Completed</v>
      </c>
      <c r="AU119" s="72" t="str">
        <f>IF(TRIM(X119)="", "N/A",VLOOKUP(TRIM(X119),Lookups!$V$1:$W$8,2,0))</f>
        <v>PIDP</v>
      </c>
      <c r="AV119" s="26" t="str">
        <f t="shared" si="70"/>
        <v>Urban</v>
      </c>
      <c r="AW119" s="26" t="str">
        <f t="shared" si="71"/>
        <v>In-Kind</v>
      </c>
      <c r="AX119" s="55" t="str">
        <f>IF(TRIM(M119)="","N/A",VLOOKUP(TRIM(M119),Table2[#All],2,0))</f>
        <v>Bay</v>
      </c>
      <c r="AY119" s="55" t="str">
        <f>IF(TRIM(N119)="","N/A",VLOOKUP(TRIM(N119),Table4[#All],2,0))</f>
        <v>Baidoa</v>
      </c>
      <c r="AZ119" s="55" t="str">
        <f t="shared" si="72"/>
        <v>N/A</v>
      </c>
      <c r="BA119" s="32">
        <f t="shared" si="73"/>
        <v>43646</v>
      </c>
      <c r="BB119" s="32">
        <f t="shared" si="74"/>
        <v>43769</v>
      </c>
      <c r="BC119" s="31">
        <f t="shared" si="75"/>
        <v>2019</v>
      </c>
      <c r="BD119" s="33">
        <f t="shared" si="64"/>
        <v>43830</v>
      </c>
      <c r="BE119" s="30">
        <f t="shared" si="76"/>
        <v>420</v>
      </c>
      <c r="BF119" s="30">
        <f t="shared" si="77"/>
        <v>70</v>
      </c>
      <c r="BG119" s="30">
        <f t="shared" si="78"/>
        <v>21</v>
      </c>
      <c r="BH119" s="30">
        <f t="shared" si="79"/>
        <v>49</v>
      </c>
      <c r="BI119" s="30">
        <f t="shared" si="80"/>
        <v>140</v>
      </c>
      <c r="BJ119" s="30">
        <f t="shared" si="81"/>
        <v>140</v>
      </c>
      <c r="BK119" s="30">
        <v>2300000</v>
      </c>
      <c r="BL119" s="30">
        <v>1600000</v>
      </c>
      <c r="BM119" s="30" t="str">
        <f t="shared" si="62"/>
        <v>Unk</v>
      </c>
      <c r="BN119" s="30" t="str">
        <f t="shared" si="63"/>
        <v>Unk</v>
      </c>
      <c r="BO119" s="30">
        <v>2019</v>
      </c>
      <c r="BP119" s="30">
        <v>306</v>
      </c>
      <c r="BQ119" s="30" t="str">
        <f>VLOOKUP(AQ119,Table3[#All],2,FALSE)</f>
        <v>NFI</v>
      </c>
    </row>
    <row r="120" spans="1:69" ht="28.5" customHeight="1" x14ac:dyDescent="0.25">
      <c r="A120" s="58" t="s">
        <v>171</v>
      </c>
      <c r="B120" s="58" t="s">
        <v>559</v>
      </c>
      <c r="C120" s="58" t="s">
        <v>559</v>
      </c>
      <c r="D120" s="58" t="s">
        <v>202</v>
      </c>
      <c r="E120" s="58" t="s">
        <v>560</v>
      </c>
      <c r="F120" s="58" t="s">
        <v>306</v>
      </c>
      <c r="G120" s="58" t="s">
        <v>177</v>
      </c>
      <c r="H120" s="58"/>
      <c r="I120" s="58"/>
      <c r="J120" s="58"/>
      <c r="K120" s="58"/>
      <c r="L120" s="58"/>
      <c r="M120" s="58" t="s">
        <v>83</v>
      </c>
      <c r="N120" s="58" t="s">
        <v>84</v>
      </c>
      <c r="O120" s="58" t="s">
        <v>1</v>
      </c>
      <c r="P120" s="58"/>
      <c r="Q120" s="58" t="s">
        <v>179</v>
      </c>
      <c r="R120" s="58" t="s">
        <v>215</v>
      </c>
      <c r="S120" s="58" t="s">
        <v>437</v>
      </c>
      <c r="T120" s="32">
        <v>43626</v>
      </c>
      <c r="U120" s="21">
        <v>43762</v>
      </c>
      <c r="V120" s="58">
        <v>3.1171799999999998</v>
      </c>
      <c r="W120" s="58">
        <v>43.646900000000002</v>
      </c>
      <c r="X120" s="58" t="s">
        <v>190</v>
      </c>
      <c r="Y120" s="58">
        <v>258</v>
      </c>
      <c r="Z120" s="58">
        <v>258</v>
      </c>
      <c r="AA120" s="58">
        <v>43</v>
      </c>
      <c r="AB120" s="58">
        <v>30</v>
      </c>
      <c r="AC120" s="58">
        <v>13</v>
      </c>
      <c r="AD120" s="58">
        <v>129</v>
      </c>
      <c r="AE120" s="58">
        <v>86</v>
      </c>
      <c r="AF120" s="58" t="s">
        <v>195</v>
      </c>
      <c r="AG120" s="26" t="s">
        <v>575</v>
      </c>
      <c r="AN120" s="58"/>
      <c r="AO120" s="26" t="str">
        <f t="shared" si="65"/>
        <v>CWW</v>
      </c>
      <c r="AP120" s="26" t="str">
        <f t="shared" si="66"/>
        <v>CWW</v>
      </c>
      <c r="AQ120" s="26" t="str">
        <f t="shared" si="67"/>
        <v>NFI KITS</v>
      </c>
      <c r="AR120" s="26" t="str">
        <f t="shared" si="68"/>
        <v>DFID</v>
      </c>
      <c r="AS120" s="71" t="str">
        <f>_xlfn.IFNA(VLOOKUP(TRIM(AF120),Lookups!$R$1:$S$12,2,0),"N/A")</f>
        <v>Drought</v>
      </c>
      <c r="AT120" s="29" t="str">
        <f t="shared" si="69"/>
        <v>Completed</v>
      </c>
      <c r="AU120" s="72" t="str">
        <f>IF(TRIM(X120)="", "N/A",VLOOKUP(TRIM(X120),Lookups!$V$1:$W$8,2,0))</f>
        <v>PIDP</v>
      </c>
      <c r="AV120" s="26" t="str">
        <f t="shared" si="70"/>
        <v>Urban</v>
      </c>
      <c r="AW120" s="26" t="str">
        <f t="shared" si="71"/>
        <v>In-Kind</v>
      </c>
      <c r="AX120" s="55" t="str">
        <f>IF(TRIM(M120)="","N/A",VLOOKUP(TRIM(M120),Table2[#All],2,0))</f>
        <v>Bay</v>
      </c>
      <c r="AY120" s="55" t="str">
        <f>IF(TRIM(N120)="","N/A",VLOOKUP(TRIM(N120),Table4[#All],2,0))</f>
        <v>Baidoa</v>
      </c>
      <c r="AZ120" s="55" t="str">
        <f t="shared" si="72"/>
        <v>N/A</v>
      </c>
      <c r="BA120" s="32">
        <f t="shared" si="73"/>
        <v>43646</v>
      </c>
      <c r="BB120" s="32">
        <f t="shared" si="74"/>
        <v>43769</v>
      </c>
      <c r="BC120" s="31">
        <f t="shared" si="75"/>
        <v>2019</v>
      </c>
      <c r="BD120" s="33">
        <f t="shared" si="64"/>
        <v>43830</v>
      </c>
      <c r="BE120" s="30">
        <f t="shared" si="76"/>
        <v>258</v>
      </c>
      <c r="BF120" s="30">
        <f t="shared" si="77"/>
        <v>43</v>
      </c>
      <c r="BG120" s="30">
        <f t="shared" si="78"/>
        <v>13</v>
      </c>
      <c r="BH120" s="30">
        <f t="shared" si="79"/>
        <v>30</v>
      </c>
      <c r="BI120" s="30">
        <f t="shared" si="80"/>
        <v>86</v>
      </c>
      <c r="BJ120" s="30">
        <f t="shared" si="81"/>
        <v>86</v>
      </c>
      <c r="BK120" s="30">
        <v>2300000</v>
      </c>
      <c r="BL120" s="30">
        <v>1600000</v>
      </c>
      <c r="BM120" s="30" t="str">
        <f t="shared" si="62"/>
        <v>Unk</v>
      </c>
      <c r="BN120" s="30" t="str">
        <f t="shared" si="63"/>
        <v>Unk</v>
      </c>
      <c r="BO120" s="30">
        <v>2019</v>
      </c>
      <c r="BP120" s="30">
        <v>307</v>
      </c>
      <c r="BQ120" s="30" t="str">
        <f>VLOOKUP(AQ120,Table3[#All],2,FALSE)</f>
        <v>NFI</v>
      </c>
    </row>
    <row r="121" spans="1:69" ht="28.5" customHeight="1" x14ac:dyDescent="0.25">
      <c r="A121" s="58" t="s">
        <v>171</v>
      </c>
      <c r="B121" s="58" t="s">
        <v>559</v>
      </c>
      <c r="C121" s="58" t="s">
        <v>559</v>
      </c>
      <c r="D121" s="58" t="s">
        <v>202</v>
      </c>
      <c r="E121" s="58" t="s">
        <v>560</v>
      </c>
      <c r="F121" s="58" t="s">
        <v>306</v>
      </c>
      <c r="G121" s="58" t="s">
        <v>177</v>
      </c>
      <c r="H121" s="58"/>
      <c r="I121" s="58"/>
      <c r="J121" s="58"/>
      <c r="K121" s="58"/>
      <c r="L121" s="58"/>
      <c r="M121" s="58" t="s">
        <v>83</v>
      </c>
      <c r="N121" s="58" t="s">
        <v>84</v>
      </c>
      <c r="O121" s="58" t="s">
        <v>1</v>
      </c>
      <c r="P121" s="58"/>
      <c r="Q121" s="58" t="s">
        <v>179</v>
      </c>
      <c r="R121" s="58" t="s">
        <v>215</v>
      </c>
      <c r="S121" s="58" t="s">
        <v>437</v>
      </c>
      <c r="T121" s="32">
        <v>43626</v>
      </c>
      <c r="U121" s="21">
        <v>43762</v>
      </c>
      <c r="V121" s="58">
        <v>3.1171799999999998</v>
      </c>
      <c r="W121" s="58">
        <v>43.646900000000002</v>
      </c>
      <c r="X121" s="58" t="s">
        <v>190</v>
      </c>
      <c r="Y121" s="58">
        <v>300</v>
      </c>
      <c r="Z121" s="58">
        <v>300</v>
      </c>
      <c r="AA121" s="58">
        <v>50</v>
      </c>
      <c r="AB121" s="58">
        <v>35</v>
      </c>
      <c r="AC121" s="58">
        <v>15</v>
      </c>
      <c r="AD121" s="58">
        <v>150</v>
      </c>
      <c r="AE121" s="58">
        <v>100</v>
      </c>
      <c r="AF121" s="58" t="s">
        <v>195</v>
      </c>
      <c r="AG121" s="26" t="s">
        <v>576</v>
      </c>
      <c r="AN121" s="58"/>
      <c r="AO121" s="26" t="str">
        <f t="shared" si="65"/>
        <v>CWW</v>
      </c>
      <c r="AP121" s="26" t="str">
        <f t="shared" si="66"/>
        <v>CWW</v>
      </c>
      <c r="AQ121" s="26" t="str">
        <f t="shared" si="67"/>
        <v>NFI KITS</v>
      </c>
      <c r="AR121" s="26" t="str">
        <f t="shared" si="68"/>
        <v>DFID</v>
      </c>
      <c r="AS121" s="71" t="str">
        <f>_xlfn.IFNA(VLOOKUP(TRIM(AF121),Lookups!$R$1:$S$12,2,0),"N/A")</f>
        <v>Drought</v>
      </c>
      <c r="AT121" s="29" t="str">
        <f t="shared" si="69"/>
        <v>Completed</v>
      </c>
      <c r="AU121" s="72" t="str">
        <f>IF(TRIM(X121)="", "N/A",VLOOKUP(TRIM(X121),Lookups!$V$1:$W$8,2,0))</f>
        <v>PIDP</v>
      </c>
      <c r="AV121" s="26" t="str">
        <f t="shared" si="70"/>
        <v>Urban</v>
      </c>
      <c r="AW121" s="26" t="str">
        <f t="shared" si="71"/>
        <v>In-Kind</v>
      </c>
      <c r="AX121" s="55" t="str">
        <f>IF(TRIM(M121)="","N/A",VLOOKUP(TRIM(M121),Table2[#All],2,0))</f>
        <v>Bay</v>
      </c>
      <c r="AY121" s="55" t="str">
        <f>IF(TRIM(N121)="","N/A",VLOOKUP(TRIM(N121),Table4[#All],2,0))</f>
        <v>Baidoa</v>
      </c>
      <c r="AZ121" s="55" t="str">
        <f t="shared" si="72"/>
        <v>N/A</v>
      </c>
      <c r="BA121" s="32">
        <f t="shared" si="73"/>
        <v>43646</v>
      </c>
      <c r="BB121" s="32">
        <f t="shared" si="74"/>
        <v>43769</v>
      </c>
      <c r="BC121" s="31">
        <f t="shared" si="75"/>
        <v>2019</v>
      </c>
      <c r="BD121" s="33">
        <f t="shared" si="64"/>
        <v>43830</v>
      </c>
      <c r="BE121" s="30">
        <f t="shared" si="76"/>
        <v>300</v>
      </c>
      <c r="BF121" s="30">
        <f t="shared" si="77"/>
        <v>50</v>
      </c>
      <c r="BG121" s="30">
        <f t="shared" si="78"/>
        <v>15</v>
      </c>
      <c r="BH121" s="30">
        <f t="shared" si="79"/>
        <v>35</v>
      </c>
      <c r="BI121" s="30">
        <f t="shared" si="80"/>
        <v>100</v>
      </c>
      <c r="BJ121" s="30">
        <f t="shared" si="81"/>
        <v>100</v>
      </c>
      <c r="BK121" s="30">
        <v>2300000</v>
      </c>
      <c r="BL121" s="30">
        <v>1600000</v>
      </c>
      <c r="BM121" s="30" t="str">
        <f t="shared" si="62"/>
        <v>Unk</v>
      </c>
      <c r="BN121" s="30" t="str">
        <f t="shared" si="63"/>
        <v>Unk</v>
      </c>
      <c r="BO121" s="30">
        <v>2019</v>
      </c>
      <c r="BP121" s="30">
        <v>308</v>
      </c>
      <c r="BQ121" s="30" t="str">
        <f>VLOOKUP(AQ121,Table3[#All],2,FALSE)</f>
        <v>NFI</v>
      </c>
    </row>
    <row r="122" spans="1:69" ht="28.5" customHeight="1" x14ac:dyDescent="0.25">
      <c r="A122" s="58" t="s">
        <v>171</v>
      </c>
      <c r="B122" s="58" t="s">
        <v>559</v>
      </c>
      <c r="C122" s="58" t="s">
        <v>559</v>
      </c>
      <c r="D122" s="58" t="s">
        <v>202</v>
      </c>
      <c r="E122" s="58" t="s">
        <v>560</v>
      </c>
      <c r="F122" s="58" t="s">
        <v>306</v>
      </c>
      <c r="G122" s="58" t="s">
        <v>177</v>
      </c>
      <c r="H122" s="58"/>
      <c r="I122" s="58"/>
      <c r="J122" s="58"/>
      <c r="K122" s="58"/>
      <c r="L122" s="58"/>
      <c r="M122" s="58" t="s">
        <v>83</v>
      </c>
      <c r="N122" s="58" t="s">
        <v>84</v>
      </c>
      <c r="O122" s="58" t="s">
        <v>1</v>
      </c>
      <c r="P122" s="58"/>
      <c r="Q122" s="58" t="s">
        <v>179</v>
      </c>
      <c r="R122" s="58" t="s">
        <v>215</v>
      </c>
      <c r="S122" s="58" t="s">
        <v>437</v>
      </c>
      <c r="T122" s="32">
        <v>43626</v>
      </c>
      <c r="U122" s="21">
        <v>43762</v>
      </c>
      <c r="V122" s="58">
        <v>3.1171799999999998</v>
      </c>
      <c r="W122" s="58">
        <v>43.646900000000002</v>
      </c>
      <c r="X122" s="58" t="s">
        <v>190</v>
      </c>
      <c r="Y122" s="58">
        <v>300</v>
      </c>
      <c r="Z122" s="58">
        <v>300</v>
      </c>
      <c r="AA122" s="58">
        <v>50</v>
      </c>
      <c r="AB122" s="58">
        <v>35</v>
      </c>
      <c r="AC122" s="58">
        <v>15</v>
      </c>
      <c r="AD122" s="58">
        <v>150</v>
      </c>
      <c r="AE122" s="58">
        <v>100</v>
      </c>
      <c r="AF122" s="58" t="s">
        <v>195</v>
      </c>
      <c r="AG122" s="26" t="s">
        <v>577</v>
      </c>
      <c r="AN122" s="58"/>
      <c r="AO122" s="26" t="str">
        <f t="shared" si="65"/>
        <v>CWW</v>
      </c>
      <c r="AP122" s="26" t="str">
        <f t="shared" si="66"/>
        <v>CWW</v>
      </c>
      <c r="AQ122" s="26" t="str">
        <f t="shared" si="67"/>
        <v>NFI KITS</v>
      </c>
      <c r="AR122" s="26" t="str">
        <f t="shared" si="68"/>
        <v>DFID</v>
      </c>
      <c r="AS122" s="71" t="str">
        <f>_xlfn.IFNA(VLOOKUP(TRIM(AF122),Lookups!$R$1:$S$12,2,0),"N/A")</f>
        <v>Drought</v>
      </c>
      <c r="AT122" s="29" t="str">
        <f t="shared" si="69"/>
        <v>Completed</v>
      </c>
      <c r="AU122" s="72" t="str">
        <f>IF(TRIM(X122)="", "N/A",VLOOKUP(TRIM(X122),Lookups!$V$1:$W$8,2,0))</f>
        <v>PIDP</v>
      </c>
      <c r="AV122" s="26" t="str">
        <f t="shared" si="70"/>
        <v>Urban</v>
      </c>
      <c r="AW122" s="26" t="str">
        <f t="shared" si="71"/>
        <v>In-Kind</v>
      </c>
      <c r="AX122" s="55" t="str">
        <f>IF(TRIM(M122)="","N/A",VLOOKUP(TRIM(M122),Table2[#All],2,0))</f>
        <v>Bay</v>
      </c>
      <c r="AY122" s="55" t="str">
        <f>IF(TRIM(N122)="","N/A",VLOOKUP(TRIM(N122),Table4[#All],2,0))</f>
        <v>Baidoa</v>
      </c>
      <c r="AZ122" s="55" t="str">
        <f t="shared" si="72"/>
        <v>N/A</v>
      </c>
      <c r="BA122" s="32">
        <f t="shared" si="73"/>
        <v>43646</v>
      </c>
      <c r="BB122" s="32">
        <f t="shared" si="74"/>
        <v>43769</v>
      </c>
      <c r="BC122" s="31">
        <f t="shared" si="75"/>
        <v>2019</v>
      </c>
      <c r="BD122" s="33">
        <f t="shared" si="64"/>
        <v>43830</v>
      </c>
      <c r="BE122" s="30">
        <f t="shared" si="76"/>
        <v>300</v>
      </c>
      <c r="BF122" s="30">
        <f t="shared" si="77"/>
        <v>50</v>
      </c>
      <c r="BG122" s="30">
        <f t="shared" si="78"/>
        <v>15</v>
      </c>
      <c r="BH122" s="30">
        <f t="shared" si="79"/>
        <v>35</v>
      </c>
      <c r="BI122" s="30">
        <f t="shared" si="80"/>
        <v>100</v>
      </c>
      <c r="BJ122" s="30">
        <f t="shared" si="81"/>
        <v>100</v>
      </c>
      <c r="BK122" s="30">
        <v>2300000</v>
      </c>
      <c r="BL122" s="30">
        <v>1600000</v>
      </c>
      <c r="BM122" s="30" t="str">
        <f t="shared" si="62"/>
        <v>Unk</v>
      </c>
      <c r="BN122" s="30" t="str">
        <f t="shared" si="63"/>
        <v>Unk</v>
      </c>
      <c r="BO122" s="30">
        <v>2019</v>
      </c>
      <c r="BP122" s="30">
        <v>309</v>
      </c>
      <c r="BQ122" s="30" t="str">
        <f>VLOOKUP(AQ122,Table3[#All],2,FALSE)</f>
        <v>NFI</v>
      </c>
    </row>
    <row r="123" spans="1:69" ht="28.5" customHeight="1" x14ac:dyDescent="0.25">
      <c r="A123" s="58" t="s">
        <v>171</v>
      </c>
      <c r="B123" s="58" t="s">
        <v>559</v>
      </c>
      <c r="C123" s="58" t="s">
        <v>559</v>
      </c>
      <c r="D123" s="58" t="s">
        <v>202</v>
      </c>
      <c r="E123" s="58" t="s">
        <v>560</v>
      </c>
      <c r="F123" s="58" t="s">
        <v>306</v>
      </c>
      <c r="G123" s="58" t="s">
        <v>177</v>
      </c>
      <c r="H123" s="58"/>
      <c r="I123" s="58"/>
      <c r="J123" s="58"/>
      <c r="K123" s="58"/>
      <c r="L123" s="58"/>
      <c r="M123" s="58" t="s">
        <v>83</v>
      </c>
      <c r="N123" s="58" t="s">
        <v>84</v>
      </c>
      <c r="O123" s="58" t="s">
        <v>1</v>
      </c>
      <c r="P123" s="58"/>
      <c r="Q123" s="58" t="s">
        <v>179</v>
      </c>
      <c r="R123" s="58" t="s">
        <v>215</v>
      </c>
      <c r="S123" s="58" t="s">
        <v>437</v>
      </c>
      <c r="T123" s="32">
        <v>43626</v>
      </c>
      <c r="U123" s="21">
        <v>43762</v>
      </c>
      <c r="V123" s="58">
        <v>3.1171799999999998</v>
      </c>
      <c r="W123" s="58">
        <v>43.646900000000002</v>
      </c>
      <c r="X123" s="58" t="s">
        <v>190</v>
      </c>
      <c r="Y123" s="58">
        <v>300</v>
      </c>
      <c r="Z123" s="58">
        <v>300</v>
      </c>
      <c r="AA123" s="58">
        <v>50</v>
      </c>
      <c r="AB123" s="58">
        <v>35</v>
      </c>
      <c r="AC123" s="58">
        <v>15</v>
      </c>
      <c r="AD123" s="58">
        <v>150</v>
      </c>
      <c r="AE123" s="58">
        <v>100</v>
      </c>
      <c r="AF123" s="58" t="s">
        <v>195</v>
      </c>
      <c r="AG123" s="26" t="s">
        <v>578</v>
      </c>
      <c r="AN123" s="58"/>
      <c r="AO123" s="26" t="str">
        <f t="shared" si="65"/>
        <v>CWW</v>
      </c>
      <c r="AP123" s="26" t="str">
        <f t="shared" si="66"/>
        <v>CWW</v>
      </c>
      <c r="AQ123" s="26" t="str">
        <f t="shared" si="67"/>
        <v>NFI KITS</v>
      </c>
      <c r="AR123" s="26" t="str">
        <f t="shared" si="68"/>
        <v>DFID</v>
      </c>
      <c r="AS123" s="71" t="str">
        <f>_xlfn.IFNA(VLOOKUP(TRIM(AF123),Lookups!$R$1:$S$12,2,0),"N/A")</f>
        <v>Drought</v>
      </c>
      <c r="AT123" s="29" t="str">
        <f t="shared" si="69"/>
        <v>Completed</v>
      </c>
      <c r="AU123" s="72" t="str">
        <f>IF(TRIM(X123)="", "N/A",VLOOKUP(TRIM(X123),Lookups!$V$1:$W$8,2,0))</f>
        <v>PIDP</v>
      </c>
      <c r="AV123" s="26" t="str">
        <f t="shared" si="70"/>
        <v>Urban</v>
      </c>
      <c r="AW123" s="26" t="str">
        <f t="shared" si="71"/>
        <v>In-Kind</v>
      </c>
      <c r="AX123" s="55" t="str">
        <f>IF(TRIM(M123)="","N/A",VLOOKUP(TRIM(M123),Table2[#All],2,0))</f>
        <v>Bay</v>
      </c>
      <c r="AY123" s="55" t="str">
        <f>IF(TRIM(N123)="","N/A",VLOOKUP(TRIM(N123),Table4[#All],2,0))</f>
        <v>Baidoa</v>
      </c>
      <c r="AZ123" s="55" t="str">
        <f t="shared" si="72"/>
        <v>N/A</v>
      </c>
      <c r="BA123" s="32">
        <f t="shared" si="73"/>
        <v>43646</v>
      </c>
      <c r="BB123" s="32">
        <f t="shared" si="74"/>
        <v>43769</v>
      </c>
      <c r="BC123" s="31">
        <f t="shared" si="75"/>
        <v>2019</v>
      </c>
      <c r="BD123" s="33">
        <f t="shared" si="64"/>
        <v>43830</v>
      </c>
      <c r="BE123" s="30">
        <f t="shared" si="76"/>
        <v>300</v>
      </c>
      <c r="BF123" s="30">
        <f t="shared" si="77"/>
        <v>50</v>
      </c>
      <c r="BG123" s="30">
        <f t="shared" si="78"/>
        <v>15</v>
      </c>
      <c r="BH123" s="30">
        <f t="shared" si="79"/>
        <v>35</v>
      </c>
      <c r="BI123" s="30">
        <f t="shared" si="80"/>
        <v>100</v>
      </c>
      <c r="BJ123" s="30">
        <f t="shared" si="81"/>
        <v>100</v>
      </c>
      <c r="BK123" s="30">
        <v>2300000</v>
      </c>
      <c r="BL123" s="30">
        <v>1600000</v>
      </c>
      <c r="BM123" s="30" t="str">
        <f t="shared" si="62"/>
        <v>Unk</v>
      </c>
      <c r="BN123" s="30" t="str">
        <f t="shared" si="63"/>
        <v>Unk</v>
      </c>
      <c r="BO123" s="30">
        <v>2019</v>
      </c>
      <c r="BP123" s="30">
        <v>310</v>
      </c>
      <c r="BQ123" s="30" t="str">
        <f>VLOOKUP(AQ123,Table3[#All],2,FALSE)</f>
        <v>NFI</v>
      </c>
    </row>
    <row r="124" spans="1:69" ht="28.5" customHeight="1" x14ac:dyDescent="0.25">
      <c r="A124" s="58" t="s">
        <v>171</v>
      </c>
      <c r="B124" s="58" t="s">
        <v>559</v>
      </c>
      <c r="C124" s="58" t="s">
        <v>559</v>
      </c>
      <c r="D124" s="58" t="s">
        <v>202</v>
      </c>
      <c r="E124" s="58" t="s">
        <v>560</v>
      </c>
      <c r="F124" s="58" t="s">
        <v>306</v>
      </c>
      <c r="G124" s="58" t="s">
        <v>177</v>
      </c>
      <c r="H124" s="58"/>
      <c r="I124" s="58"/>
      <c r="J124" s="58"/>
      <c r="K124" s="58"/>
      <c r="L124" s="58"/>
      <c r="M124" s="58" t="s">
        <v>83</v>
      </c>
      <c r="N124" s="58" t="s">
        <v>84</v>
      </c>
      <c r="O124" s="58" t="s">
        <v>1</v>
      </c>
      <c r="P124" s="58"/>
      <c r="Q124" s="58" t="s">
        <v>179</v>
      </c>
      <c r="R124" s="58" t="s">
        <v>215</v>
      </c>
      <c r="S124" s="58" t="s">
        <v>437</v>
      </c>
      <c r="T124" s="32">
        <v>43626</v>
      </c>
      <c r="U124" s="21">
        <v>43762</v>
      </c>
      <c r="V124" s="58">
        <v>3.1171799999999998</v>
      </c>
      <c r="W124" s="58">
        <v>43.646900000000002</v>
      </c>
      <c r="X124" s="58" t="s">
        <v>190</v>
      </c>
      <c r="Y124" s="58">
        <v>300</v>
      </c>
      <c r="Z124" s="58">
        <v>300</v>
      </c>
      <c r="AA124" s="58">
        <v>50</v>
      </c>
      <c r="AB124" s="58">
        <v>35</v>
      </c>
      <c r="AC124" s="58">
        <v>15</v>
      </c>
      <c r="AD124" s="58">
        <v>150</v>
      </c>
      <c r="AE124" s="58">
        <v>100</v>
      </c>
      <c r="AF124" s="58" t="s">
        <v>195</v>
      </c>
      <c r="AG124" s="26" t="s">
        <v>579</v>
      </c>
      <c r="AN124" s="58"/>
      <c r="AO124" s="26" t="str">
        <f t="shared" si="65"/>
        <v>CWW</v>
      </c>
      <c r="AP124" s="26" t="str">
        <f t="shared" si="66"/>
        <v>CWW</v>
      </c>
      <c r="AQ124" s="26" t="str">
        <f t="shared" si="67"/>
        <v>NFI KITS</v>
      </c>
      <c r="AR124" s="26" t="str">
        <f t="shared" si="68"/>
        <v>DFID</v>
      </c>
      <c r="AS124" s="71" t="str">
        <f>_xlfn.IFNA(VLOOKUP(TRIM(AF124),Lookups!$R$1:$S$12,2,0),"N/A")</f>
        <v>Drought</v>
      </c>
      <c r="AT124" s="29" t="str">
        <f t="shared" si="69"/>
        <v>Completed</v>
      </c>
      <c r="AU124" s="72" t="str">
        <f>IF(TRIM(X124)="", "N/A",VLOOKUP(TRIM(X124),Lookups!$V$1:$W$8,2,0))</f>
        <v>PIDP</v>
      </c>
      <c r="AV124" s="26" t="str">
        <f t="shared" si="70"/>
        <v>Urban</v>
      </c>
      <c r="AW124" s="26" t="str">
        <f t="shared" si="71"/>
        <v>In-Kind</v>
      </c>
      <c r="AX124" s="55" t="str">
        <f>IF(TRIM(M124)="","N/A",VLOOKUP(TRIM(M124),Table2[#All],2,0))</f>
        <v>Bay</v>
      </c>
      <c r="AY124" s="55" t="str">
        <f>IF(TRIM(N124)="","N/A",VLOOKUP(TRIM(N124),Table4[#All],2,0))</f>
        <v>Baidoa</v>
      </c>
      <c r="AZ124" s="55" t="str">
        <f t="shared" si="72"/>
        <v>N/A</v>
      </c>
      <c r="BA124" s="32">
        <f t="shared" si="73"/>
        <v>43646</v>
      </c>
      <c r="BB124" s="32">
        <f t="shared" si="74"/>
        <v>43769</v>
      </c>
      <c r="BC124" s="31">
        <f t="shared" si="75"/>
        <v>2019</v>
      </c>
      <c r="BD124" s="33">
        <f t="shared" si="64"/>
        <v>43830</v>
      </c>
      <c r="BE124" s="30">
        <f t="shared" si="76"/>
        <v>300</v>
      </c>
      <c r="BF124" s="30">
        <f t="shared" si="77"/>
        <v>50</v>
      </c>
      <c r="BG124" s="30">
        <f t="shared" si="78"/>
        <v>15</v>
      </c>
      <c r="BH124" s="30">
        <f t="shared" si="79"/>
        <v>35</v>
      </c>
      <c r="BI124" s="30">
        <f t="shared" si="80"/>
        <v>100</v>
      </c>
      <c r="BJ124" s="30">
        <f t="shared" si="81"/>
        <v>100</v>
      </c>
      <c r="BK124" s="30">
        <v>2300000</v>
      </c>
      <c r="BL124" s="30">
        <v>1600000</v>
      </c>
      <c r="BM124" s="30" t="str">
        <f t="shared" si="62"/>
        <v>Unk</v>
      </c>
      <c r="BN124" s="30" t="str">
        <f t="shared" si="63"/>
        <v>Unk</v>
      </c>
      <c r="BO124" s="30">
        <v>2019</v>
      </c>
      <c r="BP124" s="30">
        <v>311</v>
      </c>
      <c r="BQ124" s="30" t="str">
        <f>VLOOKUP(AQ124,Table3[#All],2,FALSE)</f>
        <v>NFI</v>
      </c>
    </row>
    <row r="125" spans="1:69" ht="28.5" customHeight="1" x14ac:dyDescent="0.25">
      <c r="A125" s="58" t="s">
        <v>171</v>
      </c>
      <c r="B125" s="58" t="s">
        <v>559</v>
      </c>
      <c r="C125" s="58" t="s">
        <v>559</v>
      </c>
      <c r="D125" s="58" t="s">
        <v>202</v>
      </c>
      <c r="E125" s="58" t="s">
        <v>560</v>
      </c>
      <c r="F125" s="58" t="s">
        <v>306</v>
      </c>
      <c r="G125" s="58" t="s">
        <v>177</v>
      </c>
      <c r="H125" s="58"/>
      <c r="I125" s="58"/>
      <c r="J125" s="58"/>
      <c r="K125" s="58"/>
      <c r="L125" s="58"/>
      <c r="M125" s="58" t="s">
        <v>83</v>
      </c>
      <c r="N125" s="58" t="s">
        <v>84</v>
      </c>
      <c r="O125" s="58" t="s">
        <v>436</v>
      </c>
      <c r="P125" s="58"/>
      <c r="Q125" s="58" t="s">
        <v>179</v>
      </c>
      <c r="R125" s="58" t="s">
        <v>215</v>
      </c>
      <c r="S125" s="58" t="s">
        <v>437</v>
      </c>
      <c r="T125" s="32">
        <v>43626</v>
      </c>
      <c r="U125" s="21">
        <v>43762</v>
      </c>
      <c r="V125" s="58">
        <v>3.10405</v>
      </c>
      <c r="W125" s="58">
        <v>43.6404</v>
      </c>
      <c r="X125" s="58" t="s">
        <v>190</v>
      </c>
      <c r="Y125" s="58">
        <v>420</v>
      </c>
      <c r="Z125" s="58">
        <v>420</v>
      </c>
      <c r="AA125" s="58">
        <v>70</v>
      </c>
      <c r="AB125" s="58">
        <v>49</v>
      </c>
      <c r="AC125" s="58">
        <v>21</v>
      </c>
      <c r="AD125" s="58">
        <v>210</v>
      </c>
      <c r="AE125" s="58">
        <v>140</v>
      </c>
      <c r="AF125" s="58" t="s">
        <v>195</v>
      </c>
      <c r="AG125" s="26" t="s">
        <v>580</v>
      </c>
      <c r="AN125" s="58"/>
      <c r="AO125" s="26" t="str">
        <f t="shared" si="65"/>
        <v>CWW</v>
      </c>
      <c r="AP125" s="26" t="str">
        <f t="shared" si="66"/>
        <v>CWW</v>
      </c>
      <c r="AQ125" s="26" t="str">
        <f t="shared" si="67"/>
        <v>NFI KITS</v>
      </c>
      <c r="AR125" s="26" t="str">
        <f t="shared" si="68"/>
        <v>DFID</v>
      </c>
      <c r="AS125" s="71" t="str">
        <f>_xlfn.IFNA(VLOOKUP(TRIM(AF125),Lookups!$R$1:$S$12,2,0),"N/A")</f>
        <v>Drought</v>
      </c>
      <c r="AT125" s="29" t="str">
        <f t="shared" si="69"/>
        <v>Completed</v>
      </c>
      <c r="AU125" s="72" t="str">
        <f>IF(TRIM(X125)="", "N/A",VLOOKUP(TRIM(X125),Lookups!$V$1:$W$8,2,0))</f>
        <v>PIDP</v>
      </c>
      <c r="AV125" s="26" t="str">
        <f t="shared" si="70"/>
        <v>Urban</v>
      </c>
      <c r="AW125" s="26" t="str">
        <f t="shared" si="71"/>
        <v>In-Kind</v>
      </c>
      <c r="AX125" s="55" t="str">
        <f>IF(TRIM(M125)="","N/A",VLOOKUP(TRIM(M125),Table2[#All],2,0))</f>
        <v>Bay</v>
      </c>
      <c r="AY125" s="55" t="str">
        <f>IF(TRIM(N125)="","N/A",VLOOKUP(TRIM(N125),Table4[#All],2,0))</f>
        <v>Baidoa</v>
      </c>
      <c r="AZ125" s="55" t="str">
        <f t="shared" si="72"/>
        <v>N/A</v>
      </c>
      <c r="BA125" s="32">
        <f t="shared" si="73"/>
        <v>43646</v>
      </c>
      <c r="BB125" s="32">
        <f t="shared" si="74"/>
        <v>43769</v>
      </c>
      <c r="BC125" s="31">
        <f t="shared" si="75"/>
        <v>2019</v>
      </c>
      <c r="BD125" s="33">
        <f t="shared" si="64"/>
        <v>43830</v>
      </c>
      <c r="BE125" s="30">
        <f t="shared" si="76"/>
        <v>420</v>
      </c>
      <c r="BF125" s="30">
        <f t="shared" si="77"/>
        <v>70</v>
      </c>
      <c r="BG125" s="30">
        <f t="shared" si="78"/>
        <v>21</v>
      </c>
      <c r="BH125" s="30">
        <f t="shared" si="79"/>
        <v>49</v>
      </c>
      <c r="BI125" s="30">
        <f t="shared" si="80"/>
        <v>140</v>
      </c>
      <c r="BJ125" s="30">
        <f t="shared" si="81"/>
        <v>140</v>
      </c>
      <c r="BK125" s="30">
        <v>2300000</v>
      </c>
      <c r="BL125" s="30">
        <v>1600000</v>
      </c>
      <c r="BM125" s="30" t="str">
        <f t="shared" si="62"/>
        <v>Unk</v>
      </c>
      <c r="BN125" s="30" t="str">
        <f t="shared" si="63"/>
        <v>Unk</v>
      </c>
      <c r="BO125" s="30">
        <v>2019</v>
      </c>
      <c r="BP125" s="30">
        <v>312</v>
      </c>
      <c r="BQ125" s="30" t="str">
        <f>VLOOKUP(AQ125,Table3[#All],2,FALSE)</f>
        <v>NFI</v>
      </c>
    </row>
    <row r="126" spans="1:69" ht="28.5" customHeight="1" x14ac:dyDescent="0.25">
      <c r="A126" s="58" t="s">
        <v>171</v>
      </c>
      <c r="B126" s="58" t="s">
        <v>559</v>
      </c>
      <c r="C126" s="58" t="s">
        <v>559</v>
      </c>
      <c r="D126" s="58" t="s">
        <v>202</v>
      </c>
      <c r="E126" s="58" t="s">
        <v>560</v>
      </c>
      <c r="F126" s="58" t="s">
        <v>306</v>
      </c>
      <c r="G126" s="58" t="s">
        <v>177</v>
      </c>
      <c r="H126" s="58"/>
      <c r="I126" s="58"/>
      <c r="J126" s="58"/>
      <c r="K126" s="58"/>
      <c r="L126" s="58"/>
      <c r="M126" s="58" t="s">
        <v>83</v>
      </c>
      <c r="N126" s="58" t="s">
        <v>84</v>
      </c>
      <c r="O126" s="58" t="s">
        <v>1</v>
      </c>
      <c r="P126" s="58"/>
      <c r="Q126" s="58" t="s">
        <v>179</v>
      </c>
      <c r="R126" s="58" t="s">
        <v>215</v>
      </c>
      <c r="S126" s="58" t="s">
        <v>437</v>
      </c>
      <c r="T126" s="32">
        <v>43626</v>
      </c>
      <c r="U126" s="21">
        <v>43762</v>
      </c>
      <c r="V126" s="58">
        <v>3.1171799999999998</v>
      </c>
      <c r="W126" s="58">
        <v>43.646900000000002</v>
      </c>
      <c r="X126" s="58" t="s">
        <v>190</v>
      </c>
      <c r="Y126" s="58">
        <v>420</v>
      </c>
      <c r="Z126" s="58">
        <v>420</v>
      </c>
      <c r="AA126" s="58">
        <v>70</v>
      </c>
      <c r="AB126" s="58">
        <v>49</v>
      </c>
      <c r="AC126" s="58">
        <v>21</v>
      </c>
      <c r="AD126" s="58">
        <v>210</v>
      </c>
      <c r="AE126" s="58">
        <v>140</v>
      </c>
      <c r="AF126" s="58" t="s">
        <v>195</v>
      </c>
      <c r="AG126" s="26" t="s">
        <v>581</v>
      </c>
      <c r="AN126" s="58"/>
      <c r="AO126" s="26" t="str">
        <f t="shared" si="65"/>
        <v>CWW</v>
      </c>
      <c r="AP126" s="26" t="str">
        <f t="shared" si="66"/>
        <v>CWW</v>
      </c>
      <c r="AQ126" s="26" t="str">
        <f t="shared" si="67"/>
        <v>NFI KITS</v>
      </c>
      <c r="AR126" s="26" t="str">
        <f t="shared" si="68"/>
        <v>DFID</v>
      </c>
      <c r="AS126" s="71" t="str">
        <f>_xlfn.IFNA(VLOOKUP(TRIM(AF126),Lookups!$R$1:$S$12,2,0),"N/A")</f>
        <v>Drought</v>
      </c>
      <c r="AT126" s="29" t="str">
        <f t="shared" si="69"/>
        <v>Completed</v>
      </c>
      <c r="AU126" s="72" t="str">
        <f>IF(TRIM(X126)="", "N/A",VLOOKUP(TRIM(X126),Lookups!$V$1:$W$8,2,0))</f>
        <v>PIDP</v>
      </c>
      <c r="AV126" s="26" t="str">
        <f t="shared" si="70"/>
        <v>Urban</v>
      </c>
      <c r="AW126" s="26" t="str">
        <f t="shared" si="71"/>
        <v>In-Kind</v>
      </c>
      <c r="AX126" s="55" t="str">
        <f>IF(TRIM(M126)="","N/A",VLOOKUP(TRIM(M126),Table2[#All],2,0))</f>
        <v>Bay</v>
      </c>
      <c r="AY126" s="55" t="str">
        <f>IF(TRIM(N126)="","N/A",VLOOKUP(TRIM(N126),Table4[#All],2,0))</f>
        <v>Baidoa</v>
      </c>
      <c r="AZ126" s="55" t="str">
        <f t="shared" si="72"/>
        <v>N/A</v>
      </c>
      <c r="BA126" s="32">
        <f t="shared" si="73"/>
        <v>43646</v>
      </c>
      <c r="BB126" s="32">
        <f t="shared" si="74"/>
        <v>43769</v>
      </c>
      <c r="BC126" s="31">
        <f t="shared" si="75"/>
        <v>2019</v>
      </c>
      <c r="BD126" s="33">
        <f t="shared" si="64"/>
        <v>43830</v>
      </c>
      <c r="BE126" s="30">
        <f t="shared" si="76"/>
        <v>420</v>
      </c>
      <c r="BF126" s="30">
        <f t="shared" si="77"/>
        <v>70</v>
      </c>
      <c r="BG126" s="30">
        <f t="shared" si="78"/>
        <v>21</v>
      </c>
      <c r="BH126" s="30">
        <f t="shared" si="79"/>
        <v>49</v>
      </c>
      <c r="BI126" s="30">
        <f t="shared" si="80"/>
        <v>140</v>
      </c>
      <c r="BJ126" s="30">
        <f t="shared" si="81"/>
        <v>140</v>
      </c>
      <c r="BK126" s="30">
        <v>2300000</v>
      </c>
      <c r="BL126" s="30">
        <v>1600000</v>
      </c>
      <c r="BM126" s="30" t="str">
        <f t="shared" si="62"/>
        <v>Unk</v>
      </c>
      <c r="BN126" s="30" t="str">
        <f t="shared" si="63"/>
        <v>Unk</v>
      </c>
      <c r="BO126" s="30">
        <v>2019</v>
      </c>
      <c r="BP126" s="30">
        <v>313</v>
      </c>
      <c r="BQ126" s="30" t="str">
        <f>VLOOKUP(AQ126,Table3[#All],2,FALSE)</f>
        <v>NFI</v>
      </c>
    </row>
    <row r="127" spans="1:69" ht="28.5" customHeight="1" x14ac:dyDescent="0.25">
      <c r="A127" s="58" t="s">
        <v>171</v>
      </c>
      <c r="B127" s="58" t="s">
        <v>559</v>
      </c>
      <c r="C127" s="58" t="s">
        <v>559</v>
      </c>
      <c r="D127" s="58" t="s">
        <v>202</v>
      </c>
      <c r="E127" s="58" t="s">
        <v>560</v>
      </c>
      <c r="F127" s="58" t="s">
        <v>306</v>
      </c>
      <c r="G127" s="58" t="s">
        <v>177</v>
      </c>
      <c r="H127" s="58"/>
      <c r="I127" s="58"/>
      <c r="J127" s="58"/>
      <c r="K127" s="58"/>
      <c r="L127" s="58"/>
      <c r="M127" s="58" t="s">
        <v>83</v>
      </c>
      <c r="N127" s="58" t="s">
        <v>84</v>
      </c>
      <c r="O127" s="58" t="s">
        <v>436</v>
      </c>
      <c r="P127" s="58"/>
      <c r="Q127" s="58" t="s">
        <v>179</v>
      </c>
      <c r="R127" s="58" t="s">
        <v>215</v>
      </c>
      <c r="S127" s="58" t="s">
        <v>437</v>
      </c>
      <c r="T127" s="32">
        <v>43626</v>
      </c>
      <c r="U127" s="21">
        <v>43762</v>
      </c>
      <c r="V127" s="58">
        <v>3.10405</v>
      </c>
      <c r="W127" s="58">
        <v>43.6404</v>
      </c>
      <c r="X127" s="58" t="s">
        <v>190</v>
      </c>
      <c r="Y127" s="58">
        <v>360</v>
      </c>
      <c r="Z127" s="58">
        <v>360</v>
      </c>
      <c r="AA127" s="58">
        <v>60</v>
      </c>
      <c r="AB127" s="58">
        <v>42</v>
      </c>
      <c r="AC127" s="58">
        <v>18</v>
      </c>
      <c r="AD127" s="58">
        <v>180</v>
      </c>
      <c r="AE127" s="58">
        <v>120</v>
      </c>
      <c r="AF127" s="58" t="s">
        <v>195</v>
      </c>
      <c r="AG127" s="26" t="s">
        <v>582</v>
      </c>
      <c r="AN127" s="58"/>
      <c r="AO127" s="26" t="str">
        <f t="shared" si="65"/>
        <v>CWW</v>
      </c>
      <c r="AP127" s="26" t="str">
        <f t="shared" si="66"/>
        <v>CWW</v>
      </c>
      <c r="AQ127" s="26" t="str">
        <f t="shared" si="67"/>
        <v>NFI KITS</v>
      </c>
      <c r="AR127" s="26" t="str">
        <f t="shared" si="68"/>
        <v>DFID</v>
      </c>
      <c r="AS127" s="71" t="str">
        <f>_xlfn.IFNA(VLOOKUP(TRIM(AF127),Lookups!$R$1:$S$12,2,0),"N/A")</f>
        <v>Drought</v>
      </c>
      <c r="AT127" s="29" t="str">
        <f t="shared" si="69"/>
        <v>Completed</v>
      </c>
      <c r="AU127" s="72" t="str">
        <f>IF(TRIM(X127)="", "N/A",VLOOKUP(TRIM(X127),Lookups!$V$1:$W$8,2,0))</f>
        <v>PIDP</v>
      </c>
      <c r="AV127" s="26" t="str">
        <f t="shared" si="70"/>
        <v>Urban</v>
      </c>
      <c r="AW127" s="26" t="str">
        <f t="shared" si="71"/>
        <v>In-Kind</v>
      </c>
      <c r="AX127" s="55" t="str">
        <f>IF(TRIM(M127)="","N/A",VLOOKUP(TRIM(M127),Table2[#All],2,0))</f>
        <v>Bay</v>
      </c>
      <c r="AY127" s="55" t="str">
        <f>IF(TRIM(N127)="","N/A",VLOOKUP(TRIM(N127),Table4[#All],2,0))</f>
        <v>Baidoa</v>
      </c>
      <c r="AZ127" s="55" t="str">
        <f t="shared" si="72"/>
        <v>N/A</v>
      </c>
      <c r="BA127" s="32">
        <f t="shared" si="73"/>
        <v>43646</v>
      </c>
      <c r="BB127" s="32">
        <f t="shared" si="74"/>
        <v>43769</v>
      </c>
      <c r="BC127" s="31">
        <f t="shared" si="75"/>
        <v>2019</v>
      </c>
      <c r="BD127" s="33">
        <f t="shared" si="64"/>
        <v>43830</v>
      </c>
      <c r="BE127" s="30">
        <f t="shared" si="76"/>
        <v>360</v>
      </c>
      <c r="BF127" s="30">
        <f t="shared" si="77"/>
        <v>60</v>
      </c>
      <c r="BG127" s="30">
        <f t="shared" si="78"/>
        <v>18</v>
      </c>
      <c r="BH127" s="30">
        <f t="shared" si="79"/>
        <v>42</v>
      </c>
      <c r="BI127" s="30">
        <f t="shared" si="80"/>
        <v>120</v>
      </c>
      <c r="BJ127" s="30">
        <f t="shared" si="81"/>
        <v>120</v>
      </c>
      <c r="BK127" s="30">
        <v>2300000</v>
      </c>
      <c r="BL127" s="30">
        <v>1600000</v>
      </c>
      <c r="BM127" s="30" t="str">
        <f t="shared" si="62"/>
        <v>Unk</v>
      </c>
      <c r="BN127" s="30" t="str">
        <f t="shared" si="63"/>
        <v>Unk</v>
      </c>
      <c r="BO127" s="30">
        <v>2019</v>
      </c>
      <c r="BP127" s="30">
        <v>314</v>
      </c>
      <c r="BQ127" s="30" t="str">
        <f>VLOOKUP(AQ127,Table3[#All],2,FALSE)</f>
        <v>NFI</v>
      </c>
    </row>
    <row r="128" spans="1:69" ht="28.5" customHeight="1" x14ac:dyDescent="0.25">
      <c r="A128" s="58" t="s">
        <v>171</v>
      </c>
      <c r="B128" s="58" t="s">
        <v>559</v>
      </c>
      <c r="C128" s="58" t="s">
        <v>559</v>
      </c>
      <c r="D128" s="58" t="s">
        <v>202</v>
      </c>
      <c r="E128" s="58" t="s">
        <v>560</v>
      </c>
      <c r="F128" s="58" t="s">
        <v>306</v>
      </c>
      <c r="G128" s="58" t="s">
        <v>177</v>
      </c>
      <c r="H128" s="58"/>
      <c r="I128" s="58"/>
      <c r="J128" s="58"/>
      <c r="K128" s="58"/>
      <c r="L128" s="58"/>
      <c r="M128" s="58" t="s">
        <v>83</v>
      </c>
      <c r="N128" s="58" t="s">
        <v>84</v>
      </c>
      <c r="O128" s="58" t="s">
        <v>1</v>
      </c>
      <c r="P128" s="58"/>
      <c r="Q128" s="58" t="s">
        <v>179</v>
      </c>
      <c r="R128" s="58" t="s">
        <v>215</v>
      </c>
      <c r="S128" s="58" t="s">
        <v>437</v>
      </c>
      <c r="T128" s="32">
        <v>43626</v>
      </c>
      <c r="U128" s="21">
        <v>43762</v>
      </c>
      <c r="V128" s="58">
        <v>3.1171799999999998</v>
      </c>
      <c r="W128" s="58">
        <v>43.646900000000002</v>
      </c>
      <c r="X128" s="58" t="s">
        <v>190</v>
      </c>
      <c r="Y128" s="58">
        <v>366</v>
      </c>
      <c r="Z128" s="58">
        <v>366</v>
      </c>
      <c r="AA128" s="58">
        <v>61</v>
      </c>
      <c r="AB128" s="58">
        <v>43</v>
      </c>
      <c r="AC128" s="58">
        <v>18</v>
      </c>
      <c r="AD128" s="58">
        <v>183</v>
      </c>
      <c r="AE128" s="58">
        <v>122</v>
      </c>
      <c r="AF128" s="58" t="s">
        <v>195</v>
      </c>
      <c r="AG128" s="26" t="s">
        <v>583</v>
      </c>
      <c r="AN128" s="58"/>
      <c r="AO128" s="26" t="str">
        <f t="shared" si="65"/>
        <v>CWW</v>
      </c>
      <c r="AP128" s="26" t="str">
        <f t="shared" si="66"/>
        <v>CWW</v>
      </c>
      <c r="AQ128" s="26" t="str">
        <f t="shared" si="67"/>
        <v>NFI KITS</v>
      </c>
      <c r="AR128" s="26" t="str">
        <f t="shared" si="68"/>
        <v>DFID</v>
      </c>
      <c r="AS128" s="71" t="str">
        <f>_xlfn.IFNA(VLOOKUP(TRIM(AF128),Lookups!$R$1:$S$12,2,0),"N/A")</f>
        <v>Drought</v>
      </c>
      <c r="AT128" s="29" t="str">
        <f t="shared" si="69"/>
        <v>Completed</v>
      </c>
      <c r="AU128" s="72" t="str">
        <f>IF(TRIM(X128)="", "N/A",VLOOKUP(TRIM(X128),Lookups!$V$1:$W$8,2,0))</f>
        <v>PIDP</v>
      </c>
      <c r="AV128" s="26" t="str">
        <f t="shared" si="70"/>
        <v>Urban</v>
      </c>
      <c r="AW128" s="26" t="str">
        <f t="shared" si="71"/>
        <v>In-Kind</v>
      </c>
      <c r="AX128" s="55" t="str">
        <f>IF(TRIM(M128)="","N/A",VLOOKUP(TRIM(M128),Table2[#All],2,0))</f>
        <v>Bay</v>
      </c>
      <c r="AY128" s="55" t="str">
        <f>IF(TRIM(N128)="","N/A",VLOOKUP(TRIM(N128),Table4[#All],2,0))</f>
        <v>Baidoa</v>
      </c>
      <c r="AZ128" s="55" t="str">
        <f t="shared" si="72"/>
        <v>N/A</v>
      </c>
      <c r="BA128" s="32">
        <f t="shared" si="73"/>
        <v>43646</v>
      </c>
      <c r="BB128" s="32">
        <f t="shared" si="74"/>
        <v>43769</v>
      </c>
      <c r="BC128" s="31">
        <f t="shared" si="75"/>
        <v>2019</v>
      </c>
      <c r="BD128" s="33">
        <f t="shared" si="64"/>
        <v>43830</v>
      </c>
      <c r="BE128" s="30">
        <f t="shared" si="76"/>
        <v>366</v>
      </c>
      <c r="BF128" s="30">
        <f t="shared" si="77"/>
        <v>61</v>
      </c>
      <c r="BG128" s="30">
        <f t="shared" si="78"/>
        <v>18</v>
      </c>
      <c r="BH128" s="30">
        <f t="shared" si="79"/>
        <v>43</v>
      </c>
      <c r="BI128" s="30">
        <f t="shared" si="80"/>
        <v>122</v>
      </c>
      <c r="BJ128" s="30">
        <f t="shared" si="81"/>
        <v>122</v>
      </c>
      <c r="BK128" s="30">
        <v>2300000</v>
      </c>
      <c r="BL128" s="30">
        <v>1600000</v>
      </c>
      <c r="BM128" s="30" t="str">
        <f t="shared" si="62"/>
        <v>Unk</v>
      </c>
      <c r="BN128" s="30" t="str">
        <f t="shared" si="63"/>
        <v>Unk</v>
      </c>
      <c r="BO128" s="30">
        <v>2019</v>
      </c>
      <c r="BP128" s="30">
        <v>315</v>
      </c>
      <c r="BQ128" s="30" t="str">
        <f>VLOOKUP(AQ128,Table3[#All],2,FALSE)</f>
        <v>NFI</v>
      </c>
    </row>
    <row r="129" spans="1:69" ht="28.5" customHeight="1" x14ac:dyDescent="0.25">
      <c r="A129" s="58" t="s">
        <v>171</v>
      </c>
      <c r="B129" s="58" t="s">
        <v>559</v>
      </c>
      <c r="C129" s="58" t="s">
        <v>559</v>
      </c>
      <c r="D129" s="58" t="s">
        <v>202</v>
      </c>
      <c r="E129" s="58" t="s">
        <v>560</v>
      </c>
      <c r="F129" s="58" t="s">
        <v>306</v>
      </c>
      <c r="G129" s="58" t="s">
        <v>177</v>
      </c>
      <c r="H129" s="58"/>
      <c r="I129" s="58"/>
      <c r="J129" s="58"/>
      <c r="K129" s="58"/>
      <c r="L129" s="58"/>
      <c r="M129" s="58" t="s">
        <v>83</v>
      </c>
      <c r="N129" s="58" t="s">
        <v>84</v>
      </c>
      <c r="O129" s="58" t="s">
        <v>1</v>
      </c>
      <c r="P129" s="58"/>
      <c r="Q129" s="58" t="s">
        <v>179</v>
      </c>
      <c r="R129" s="58" t="s">
        <v>215</v>
      </c>
      <c r="S129" s="58" t="s">
        <v>437</v>
      </c>
      <c r="T129" s="32">
        <v>43626</v>
      </c>
      <c r="U129" s="21">
        <v>43762</v>
      </c>
      <c r="V129" s="58">
        <v>3.1171799999999998</v>
      </c>
      <c r="W129" s="58">
        <v>43.646900000000002</v>
      </c>
      <c r="X129" s="58" t="s">
        <v>190</v>
      </c>
      <c r="Y129" s="58">
        <v>330</v>
      </c>
      <c r="Z129" s="58">
        <v>330</v>
      </c>
      <c r="AA129" s="58">
        <v>55</v>
      </c>
      <c r="AB129" s="58">
        <v>38</v>
      </c>
      <c r="AC129" s="58">
        <v>17</v>
      </c>
      <c r="AD129" s="58">
        <v>165</v>
      </c>
      <c r="AE129" s="58">
        <v>110</v>
      </c>
      <c r="AF129" s="58" t="s">
        <v>195</v>
      </c>
      <c r="AG129" s="26" t="s">
        <v>584</v>
      </c>
      <c r="AN129" s="58"/>
      <c r="AO129" s="26" t="str">
        <f t="shared" si="65"/>
        <v>CWW</v>
      </c>
      <c r="AP129" s="26" t="str">
        <f t="shared" si="66"/>
        <v>CWW</v>
      </c>
      <c r="AQ129" s="26" t="str">
        <f t="shared" si="67"/>
        <v>NFI KITS</v>
      </c>
      <c r="AR129" s="26" t="str">
        <f t="shared" si="68"/>
        <v>DFID</v>
      </c>
      <c r="AS129" s="71" t="str">
        <f>_xlfn.IFNA(VLOOKUP(TRIM(AF129),Lookups!$R$1:$S$12,2,0),"N/A")</f>
        <v>Drought</v>
      </c>
      <c r="AT129" s="29" t="str">
        <f t="shared" si="69"/>
        <v>Completed</v>
      </c>
      <c r="AU129" s="72" t="str">
        <f>IF(TRIM(X129)="", "N/A",VLOOKUP(TRIM(X129),Lookups!$V$1:$W$8,2,0))</f>
        <v>PIDP</v>
      </c>
      <c r="AV129" s="26" t="str">
        <f t="shared" si="70"/>
        <v>Urban</v>
      </c>
      <c r="AW129" s="26" t="str">
        <f t="shared" si="71"/>
        <v>In-Kind</v>
      </c>
      <c r="AX129" s="55" t="str">
        <f>IF(TRIM(M129)="","N/A",VLOOKUP(TRIM(M129),Table2[#All],2,0))</f>
        <v>Bay</v>
      </c>
      <c r="AY129" s="55" t="str">
        <f>IF(TRIM(N129)="","N/A",VLOOKUP(TRIM(N129),Table4[#All],2,0))</f>
        <v>Baidoa</v>
      </c>
      <c r="AZ129" s="55" t="str">
        <f t="shared" si="72"/>
        <v>N/A</v>
      </c>
      <c r="BA129" s="32">
        <f t="shared" si="73"/>
        <v>43646</v>
      </c>
      <c r="BB129" s="32">
        <f t="shared" si="74"/>
        <v>43769</v>
      </c>
      <c r="BC129" s="31">
        <f t="shared" si="75"/>
        <v>2019</v>
      </c>
      <c r="BD129" s="33">
        <f t="shared" si="64"/>
        <v>43830</v>
      </c>
      <c r="BE129" s="30">
        <f t="shared" si="76"/>
        <v>330</v>
      </c>
      <c r="BF129" s="30">
        <f t="shared" si="77"/>
        <v>55</v>
      </c>
      <c r="BG129" s="30">
        <f t="shared" si="78"/>
        <v>17</v>
      </c>
      <c r="BH129" s="30">
        <f t="shared" si="79"/>
        <v>38</v>
      </c>
      <c r="BI129" s="30">
        <f t="shared" si="80"/>
        <v>110</v>
      </c>
      <c r="BJ129" s="30">
        <f t="shared" si="81"/>
        <v>110</v>
      </c>
      <c r="BK129" s="30">
        <v>2300000</v>
      </c>
      <c r="BL129" s="30">
        <v>1600000</v>
      </c>
      <c r="BM129" s="30" t="str">
        <f t="shared" si="62"/>
        <v>Unk</v>
      </c>
      <c r="BN129" s="30" t="str">
        <f t="shared" si="63"/>
        <v>Unk</v>
      </c>
      <c r="BO129" s="30">
        <v>2019</v>
      </c>
      <c r="BP129" s="30">
        <v>316</v>
      </c>
      <c r="BQ129" s="30" t="str">
        <f>VLOOKUP(AQ129,Table3[#All],2,FALSE)</f>
        <v>NFI</v>
      </c>
    </row>
    <row r="130" spans="1:69" ht="28.5" customHeight="1" x14ac:dyDescent="0.25">
      <c r="A130" s="58" t="s">
        <v>171</v>
      </c>
      <c r="B130" s="58" t="s">
        <v>559</v>
      </c>
      <c r="C130" s="58" t="s">
        <v>559</v>
      </c>
      <c r="D130" s="58" t="s">
        <v>202</v>
      </c>
      <c r="E130" s="58" t="s">
        <v>560</v>
      </c>
      <c r="F130" s="58" t="s">
        <v>306</v>
      </c>
      <c r="G130" s="58" t="s">
        <v>177</v>
      </c>
      <c r="H130" s="58"/>
      <c r="I130" s="58"/>
      <c r="J130" s="58"/>
      <c r="K130" s="58"/>
      <c r="L130" s="58"/>
      <c r="M130" s="58" t="s">
        <v>83</v>
      </c>
      <c r="N130" s="58" t="s">
        <v>84</v>
      </c>
      <c r="O130" s="58" t="s">
        <v>585</v>
      </c>
      <c r="P130" s="58"/>
      <c r="Q130" s="58" t="s">
        <v>179</v>
      </c>
      <c r="R130" s="58" t="s">
        <v>215</v>
      </c>
      <c r="S130" s="58" t="s">
        <v>437</v>
      </c>
      <c r="T130" s="32">
        <v>43626</v>
      </c>
      <c r="U130" s="21">
        <v>43762</v>
      </c>
      <c r="V130" s="58">
        <v>2.7153399999999999</v>
      </c>
      <c r="W130" s="58">
        <v>43.341790000000003</v>
      </c>
      <c r="X130" s="58" t="s">
        <v>190</v>
      </c>
      <c r="Y130" s="58">
        <v>480</v>
      </c>
      <c r="Z130" s="58">
        <v>480</v>
      </c>
      <c r="AA130" s="58">
        <v>80</v>
      </c>
      <c r="AB130" s="58">
        <v>56</v>
      </c>
      <c r="AC130" s="58">
        <v>24</v>
      </c>
      <c r="AD130" s="58">
        <v>240</v>
      </c>
      <c r="AE130" s="58">
        <v>160</v>
      </c>
      <c r="AF130" s="58" t="s">
        <v>195</v>
      </c>
      <c r="AG130" s="26" t="s">
        <v>586</v>
      </c>
      <c r="AN130" s="58"/>
      <c r="AO130" s="26" t="str">
        <f t="shared" si="65"/>
        <v>CWW</v>
      </c>
      <c r="AP130" s="26" t="str">
        <f t="shared" si="66"/>
        <v>CWW</v>
      </c>
      <c r="AQ130" s="26" t="str">
        <f t="shared" si="67"/>
        <v>NFI KITS</v>
      </c>
      <c r="AR130" s="26" t="str">
        <f t="shared" si="68"/>
        <v>DFID</v>
      </c>
      <c r="AS130" s="71" t="str">
        <f>_xlfn.IFNA(VLOOKUP(TRIM(AF130),Lookups!$R$1:$S$12,2,0),"N/A")</f>
        <v>Drought</v>
      </c>
      <c r="AT130" s="29" t="str">
        <f t="shared" si="69"/>
        <v>Completed</v>
      </c>
      <c r="AU130" s="72" t="str">
        <f>IF(TRIM(X130)="", "N/A",VLOOKUP(TRIM(X130),Lookups!$V$1:$W$8,2,0))</f>
        <v>PIDP</v>
      </c>
      <c r="AV130" s="26" t="str">
        <f t="shared" si="70"/>
        <v>Urban</v>
      </c>
      <c r="AW130" s="26" t="str">
        <f t="shared" si="71"/>
        <v>In-Kind</v>
      </c>
      <c r="AX130" s="55" t="str">
        <f>IF(TRIM(M130)="","N/A",VLOOKUP(TRIM(M130),Table2[#All],2,0))</f>
        <v>Bay</v>
      </c>
      <c r="AY130" s="55" t="str">
        <f>IF(TRIM(N130)="","N/A",VLOOKUP(TRIM(N130),Table4[#All],2,0))</f>
        <v>Baidoa</v>
      </c>
      <c r="AZ130" s="55" t="str">
        <f t="shared" si="72"/>
        <v>N/A</v>
      </c>
      <c r="BA130" s="32">
        <f t="shared" si="73"/>
        <v>43646</v>
      </c>
      <c r="BB130" s="32">
        <f t="shared" si="74"/>
        <v>43769</v>
      </c>
      <c r="BC130" s="31">
        <f t="shared" si="75"/>
        <v>2019</v>
      </c>
      <c r="BD130" s="33">
        <f t="shared" si="64"/>
        <v>43830</v>
      </c>
      <c r="BE130" s="30">
        <f t="shared" si="76"/>
        <v>480</v>
      </c>
      <c r="BF130" s="30">
        <f t="shared" si="77"/>
        <v>80</v>
      </c>
      <c r="BG130" s="30">
        <f t="shared" si="78"/>
        <v>24</v>
      </c>
      <c r="BH130" s="30">
        <f t="shared" si="79"/>
        <v>56</v>
      </c>
      <c r="BI130" s="30">
        <f t="shared" si="80"/>
        <v>160</v>
      </c>
      <c r="BJ130" s="30">
        <f t="shared" si="81"/>
        <v>160</v>
      </c>
      <c r="BK130" s="30">
        <v>2300000</v>
      </c>
      <c r="BL130" s="30">
        <v>1600000</v>
      </c>
      <c r="BM130" s="30" t="str">
        <f t="shared" si="62"/>
        <v>Unk</v>
      </c>
      <c r="BN130" s="30" t="str">
        <f t="shared" si="63"/>
        <v>Unk</v>
      </c>
      <c r="BO130" s="30">
        <v>2019</v>
      </c>
      <c r="BP130" s="30">
        <v>317</v>
      </c>
      <c r="BQ130" s="30" t="str">
        <f>VLOOKUP(AQ130,Table3[#All],2,FALSE)</f>
        <v>NFI</v>
      </c>
    </row>
    <row r="131" spans="1:69" ht="28.5" customHeight="1" x14ac:dyDescent="0.25">
      <c r="A131" s="58" t="s">
        <v>171</v>
      </c>
      <c r="B131" s="58" t="s">
        <v>559</v>
      </c>
      <c r="C131" s="58" t="s">
        <v>559</v>
      </c>
      <c r="D131" s="58" t="s">
        <v>202</v>
      </c>
      <c r="E131" s="58" t="s">
        <v>560</v>
      </c>
      <c r="F131" s="58" t="s">
        <v>306</v>
      </c>
      <c r="G131" s="58" t="s">
        <v>177</v>
      </c>
      <c r="H131" s="58"/>
      <c r="I131" s="58"/>
      <c r="J131" s="58"/>
      <c r="K131" s="58"/>
      <c r="L131" s="58"/>
      <c r="M131" s="58" t="s">
        <v>83</v>
      </c>
      <c r="N131" s="58" t="s">
        <v>84</v>
      </c>
      <c r="O131" s="58" t="s">
        <v>543</v>
      </c>
      <c r="P131" s="58"/>
      <c r="Q131" s="58" t="s">
        <v>179</v>
      </c>
      <c r="R131" s="58" t="s">
        <v>215</v>
      </c>
      <c r="S131" s="58" t="s">
        <v>437</v>
      </c>
      <c r="T131" s="32">
        <v>43626</v>
      </c>
      <c r="U131" s="21">
        <v>43762</v>
      </c>
      <c r="V131" s="58">
        <v>3.1200999999999999</v>
      </c>
      <c r="W131" s="58">
        <v>43.644300000000001</v>
      </c>
      <c r="X131" s="58" t="s">
        <v>190</v>
      </c>
      <c r="Y131" s="58">
        <v>390</v>
      </c>
      <c r="Z131" s="58">
        <v>390</v>
      </c>
      <c r="AA131" s="58">
        <v>65</v>
      </c>
      <c r="AB131" s="58">
        <v>45</v>
      </c>
      <c r="AC131" s="58">
        <v>20</v>
      </c>
      <c r="AD131" s="58">
        <v>195</v>
      </c>
      <c r="AE131" s="58">
        <v>130</v>
      </c>
      <c r="AF131" s="58" t="s">
        <v>195</v>
      </c>
      <c r="AG131" s="26" t="s">
        <v>587</v>
      </c>
      <c r="AN131" s="58"/>
      <c r="AO131" s="26" t="str">
        <f t="shared" si="65"/>
        <v>CWW</v>
      </c>
      <c r="AP131" s="26" t="str">
        <f t="shared" si="66"/>
        <v>CWW</v>
      </c>
      <c r="AQ131" s="26" t="str">
        <f t="shared" si="67"/>
        <v>NFI KITS</v>
      </c>
      <c r="AR131" s="26" t="str">
        <f t="shared" si="68"/>
        <v>DFID</v>
      </c>
      <c r="AS131" s="71" t="str">
        <f>_xlfn.IFNA(VLOOKUP(TRIM(AF131),Lookups!$R$1:$S$12,2,0),"N/A")</f>
        <v>Drought</v>
      </c>
      <c r="AT131" s="29" t="str">
        <f t="shared" si="69"/>
        <v>Completed</v>
      </c>
      <c r="AU131" s="72" t="str">
        <f>IF(TRIM(X131)="", "N/A",VLOOKUP(TRIM(X131),Lookups!$V$1:$W$8,2,0))</f>
        <v>PIDP</v>
      </c>
      <c r="AV131" s="26" t="str">
        <f t="shared" si="70"/>
        <v>Urban</v>
      </c>
      <c r="AW131" s="26" t="str">
        <f t="shared" si="71"/>
        <v>In-Kind</v>
      </c>
      <c r="AX131" s="55" t="str">
        <f>IF(TRIM(M131)="","N/A",VLOOKUP(TRIM(M131),Table2[#All],2,0))</f>
        <v>Bay</v>
      </c>
      <c r="AY131" s="55" t="str">
        <f>IF(TRIM(N131)="","N/A",VLOOKUP(TRIM(N131),Table4[#All],2,0))</f>
        <v>Baidoa</v>
      </c>
      <c r="AZ131" s="55" t="str">
        <f t="shared" si="72"/>
        <v>N/A</v>
      </c>
      <c r="BA131" s="32">
        <f t="shared" si="73"/>
        <v>43646</v>
      </c>
      <c r="BB131" s="32">
        <f t="shared" si="74"/>
        <v>43769</v>
      </c>
      <c r="BC131" s="31">
        <f t="shared" si="75"/>
        <v>2019</v>
      </c>
      <c r="BD131" s="33">
        <f t="shared" si="64"/>
        <v>43830</v>
      </c>
      <c r="BE131" s="30">
        <f t="shared" si="76"/>
        <v>390</v>
      </c>
      <c r="BF131" s="30">
        <f t="shared" si="77"/>
        <v>65</v>
      </c>
      <c r="BG131" s="30">
        <f t="shared" si="78"/>
        <v>20</v>
      </c>
      <c r="BH131" s="30">
        <f t="shared" si="79"/>
        <v>45</v>
      </c>
      <c r="BI131" s="30">
        <f t="shared" si="80"/>
        <v>130</v>
      </c>
      <c r="BJ131" s="30">
        <f t="shared" si="81"/>
        <v>130</v>
      </c>
      <c r="BK131" s="30">
        <v>2300000</v>
      </c>
      <c r="BL131" s="30">
        <v>1600000</v>
      </c>
      <c r="BM131" s="30" t="str">
        <f t="shared" si="62"/>
        <v>Unk</v>
      </c>
      <c r="BN131" s="30" t="str">
        <f t="shared" si="63"/>
        <v>Unk</v>
      </c>
      <c r="BO131" s="30">
        <v>2019</v>
      </c>
      <c r="BP131" s="30">
        <v>318</v>
      </c>
      <c r="BQ131" s="30" t="str">
        <f>VLOOKUP(AQ131,Table3[#All],2,FALSE)</f>
        <v>NFI</v>
      </c>
    </row>
    <row r="132" spans="1:69" ht="28.5" customHeight="1" x14ac:dyDescent="0.25">
      <c r="A132" s="58" t="s">
        <v>171</v>
      </c>
      <c r="B132" s="58" t="s">
        <v>559</v>
      </c>
      <c r="C132" s="58" t="s">
        <v>559</v>
      </c>
      <c r="D132" s="58" t="s">
        <v>202</v>
      </c>
      <c r="E132" s="58" t="s">
        <v>560</v>
      </c>
      <c r="F132" s="58" t="s">
        <v>306</v>
      </c>
      <c r="G132" s="58" t="s">
        <v>177</v>
      </c>
      <c r="H132" s="58"/>
      <c r="I132" s="58"/>
      <c r="J132" s="58"/>
      <c r="K132" s="58"/>
      <c r="L132" s="58"/>
      <c r="M132" s="58" t="s">
        <v>83</v>
      </c>
      <c r="N132" s="58" t="s">
        <v>84</v>
      </c>
      <c r="O132" s="58" t="s">
        <v>588</v>
      </c>
      <c r="P132" s="58"/>
      <c r="Q132" s="58" t="s">
        <v>179</v>
      </c>
      <c r="R132" s="58" t="s">
        <v>215</v>
      </c>
      <c r="S132" s="58" t="s">
        <v>437</v>
      </c>
      <c r="T132" s="32">
        <v>43626</v>
      </c>
      <c r="U132" s="21">
        <v>43762</v>
      </c>
      <c r="V132" s="58">
        <v>2.8892500000000001</v>
      </c>
      <c r="W132" s="58">
        <v>43.409100000000002</v>
      </c>
      <c r="X132" s="58" t="s">
        <v>190</v>
      </c>
      <c r="Y132" s="58">
        <v>330</v>
      </c>
      <c r="Z132" s="58">
        <v>330</v>
      </c>
      <c r="AA132" s="58">
        <v>55</v>
      </c>
      <c r="AB132" s="58">
        <v>38</v>
      </c>
      <c r="AC132" s="58">
        <v>17</v>
      </c>
      <c r="AD132" s="58">
        <v>165</v>
      </c>
      <c r="AE132" s="58">
        <v>110</v>
      </c>
      <c r="AF132" s="58" t="s">
        <v>195</v>
      </c>
      <c r="AG132" s="26" t="s">
        <v>589</v>
      </c>
      <c r="AN132" s="58"/>
      <c r="AO132" s="26" t="str">
        <f t="shared" si="65"/>
        <v>CWW</v>
      </c>
      <c r="AP132" s="26" t="str">
        <f t="shared" si="66"/>
        <v>CWW</v>
      </c>
      <c r="AQ132" s="26" t="str">
        <f t="shared" si="67"/>
        <v>NFI KITS</v>
      </c>
      <c r="AR132" s="26" t="str">
        <f t="shared" si="68"/>
        <v>DFID</v>
      </c>
      <c r="AS132" s="71" t="str">
        <f>_xlfn.IFNA(VLOOKUP(TRIM(AF132),Lookups!$R$1:$S$12,2,0),"N/A")</f>
        <v>Drought</v>
      </c>
      <c r="AT132" s="29" t="str">
        <f t="shared" si="69"/>
        <v>Completed</v>
      </c>
      <c r="AU132" s="72" t="str">
        <f>IF(TRIM(X132)="", "N/A",VLOOKUP(TRIM(X132),Lookups!$V$1:$W$8,2,0))</f>
        <v>PIDP</v>
      </c>
      <c r="AV132" s="26" t="str">
        <f t="shared" si="70"/>
        <v>Urban</v>
      </c>
      <c r="AW132" s="26" t="str">
        <f t="shared" si="71"/>
        <v>In-Kind</v>
      </c>
      <c r="AX132" s="55" t="str">
        <f>IF(TRIM(M132)="","N/A",VLOOKUP(TRIM(M132),Table2[#All],2,0))</f>
        <v>Bay</v>
      </c>
      <c r="AY132" s="55" t="str">
        <f>IF(TRIM(N132)="","N/A",VLOOKUP(TRIM(N132),Table4[#All],2,0))</f>
        <v>Baidoa</v>
      </c>
      <c r="AZ132" s="55" t="str">
        <f t="shared" si="72"/>
        <v>N/A</v>
      </c>
      <c r="BA132" s="32">
        <f t="shared" si="73"/>
        <v>43646</v>
      </c>
      <c r="BB132" s="32">
        <f t="shared" si="74"/>
        <v>43769</v>
      </c>
      <c r="BC132" s="31">
        <f t="shared" si="75"/>
        <v>2019</v>
      </c>
      <c r="BD132" s="33">
        <f t="shared" si="64"/>
        <v>43830</v>
      </c>
      <c r="BE132" s="30">
        <f t="shared" si="76"/>
        <v>330</v>
      </c>
      <c r="BF132" s="30">
        <f t="shared" si="77"/>
        <v>55</v>
      </c>
      <c r="BG132" s="30">
        <f t="shared" si="78"/>
        <v>17</v>
      </c>
      <c r="BH132" s="30">
        <f t="shared" si="79"/>
        <v>38</v>
      </c>
      <c r="BI132" s="30">
        <f t="shared" si="80"/>
        <v>110</v>
      </c>
      <c r="BJ132" s="30">
        <f t="shared" si="81"/>
        <v>110</v>
      </c>
      <c r="BK132" s="30">
        <v>2300000</v>
      </c>
      <c r="BL132" s="30">
        <v>1600000</v>
      </c>
      <c r="BM132" s="30" t="str">
        <f t="shared" si="62"/>
        <v>Unk</v>
      </c>
      <c r="BN132" s="30" t="str">
        <f t="shared" si="63"/>
        <v>Unk</v>
      </c>
      <c r="BO132" s="30">
        <v>2019</v>
      </c>
      <c r="BP132" s="30">
        <v>319</v>
      </c>
      <c r="BQ132" s="30" t="str">
        <f>VLOOKUP(AQ132,Table3[#All],2,FALSE)</f>
        <v>NFI</v>
      </c>
    </row>
    <row r="133" spans="1:69" ht="28.5" customHeight="1" x14ac:dyDescent="0.25">
      <c r="A133" s="58" t="s">
        <v>171</v>
      </c>
      <c r="B133" s="58" t="s">
        <v>559</v>
      </c>
      <c r="C133" s="58" t="s">
        <v>559</v>
      </c>
      <c r="D133" s="58" t="s">
        <v>202</v>
      </c>
      <c r="E133" s="58" t="s">
        <v>560</v>
      </c>
      <c r="F133" s="58" t="s">
        <v>306</v>
      </c>
      <c r="G133" s="58" t="s">
        <v>177</v>
      </c>
      <c r="H133" s="58"/>
      <c r="I133" s="58"/>
      <c r="J133" s="58"/>
      <c r="K133" s="58"/>
      <c r="L133" s="58"/>
      <c r="M133" s="58" t="s">
        <v>83</v>
      </c>
      <c r="N133" s="58" t="s">
        <v>84</v>
      </c>
      <c r="O133" s="58" t="s">
        <v>590</v>
      </c>
      <c r="P133" s="58"/>
      <c r="Q133" s="58" t="s">
        <v>179</v>
      </c>
      <c r="R133" s="58" t="s">
        <v>215</v>
      </c>
      <c r="S133" s="58" t="s">
        <v>437</v>
      </c>
      <c r="T133" s="32">
        <v>43626</v>
      </c>
      <c r="U133" s="21">
        <v>43762</v>
      </c>
      <c r="V133" s="58">
        <v>3.1490100000000001</v>
      </c>
      <c r="W133" s="58">
        <v>43.568199999999997</v>
      </c>
      <c r="X133" s="58" t="s">
        <v>190</v>
      </c>
      <c r="Y133" s="58">
        <v>438</v>
      </c>
      <c r="Z133" s="58">
        <v>438</v>
      </c>
      <c r="AA133" s="58">
        <v>73</v>
      </c>
      <c r="AB133" s="58">
        <v>51</v>
      </c>
      <c r="AC133" s="58">
        <v>22</v>
      </c>
      <c r="AD133" s="58">
        <v>219</v>
      </c>
      <c r="AE133" s="58">
        <v>146</v>
      </c>
      <c r="AF133" s="58" t="s">
        <v>195</v>
      </c>
      <c r="AG133" s="26" t="s">
        <v>591</v>
      </c>
      <c r="AN133" s="58"/>
      <c r="AO133" s="26" t="str">
        <f t="shared" si="65"/>
        <v>CWW</v>
      </c>
      <c r="AP133" s="26" t="str">
        <f t="shared" si="66"/>
        <v>CWW</v>
      </c>
      <c r="AQ133" s="26" t="str">
        <f t="shared" si="67"/>
        <v>NFI KITS</v>
      </c>
      <c r="AR133" s="26" t="str">
        <f t="shared" si="68"/>
        <v>DFID</v>
      </c>
      <c r="AS133" s="71" t="str">
        <f>_xlfn.IFNA(VLOOKUP(TRIM(AF133),Lookups!$R$1:$S$12,2,0),"N/A")</f>
        <v>Drought</v>
      </c>
      <c r="AT133" s="29" t="str">
        <f t="shared" si="69"/>
        <v>Completed</v>
      </c>
      <c r="AU133" s="72" t="str">
        <f>IF(TRIM(X133)="", "N/A",VLOOKUP(TRIM(X133),Lookups!$V$1:$W$8,2,0))</f>
        <v>PIDP</v>
      </c>
      <c r="AV133" s="26" t="str">
        <f t="shared" si="70"/>
        <v>Urban</v>
      </c>
      <c r="AW133" s="26" t="str">
        <f t="shared" si="71"/>
        <v>In-Kind</v>
      </c>
      <c r="AX133" s="55" t="str">
        <f>IF(TRIM(M133)="","N/A",VLOOKUP(TRIM(M133),Table2[#All],2,0))</f>
        <v>Bay</v>
      </c>
      <c r="AY133" s="55" t="str">
        <f>IF(TRIM(N133)="","N/A",VLOOKUP(TRIM(N133),Table4[#All],2,0))</f>
        <v>Baidoa</v>
      </c>
      <c r="AZ133" s="55" t="str">
        <f t="shared" si="72"/>
        <v>N/A</v>
      </c>
      <c r="BA133" s="32">
        <f t="shared" si="73"/>
        <v>43646</v>
      </c>
      <c r="BB133" s="32">
        <f t="shared" si="74"/>
        <v>43769</v>
      </c>
      <c r="BC133" s="31">
        <f t="shared" si="75"/>
        <v>2019</v>
      </c>
      <c r="BD133" s="33">
        <f t="shared" si="64"/>
        <v>43830</v>
      </c>
      <c r="BE133" s="30">
        <f t="shared" si="76"/>
        <v>438</v>
      </c>
      <c r="BF133" s="30">
        <f t="shared" si="77"/>
        <v>73</v>
      </c>
      <c r="BG133" s="30">
        <f t="shared" si="78"/>
        <v>22</v>
      </c>
      <c r="BH133" s="30">
        <f t="shared" si="79"/>
        <v>51</v>
      </c>
      <c r="BI133" s="30">
        <f t="shared" si="80"/>
        <v>146</v>
      </c>
      <c r="BJ133" s="30">
        <f t="shared" si="81"/>
        <v>146</v>
      </c>
      <c r="BK133" s="30">
        <v>2300000</v>
      </c>
      <c r="BL133" s="30">
        <v>1600000</v>
      </c>
      <c r="BM133" s="30" t="str">
        <f t="shared" ref="BM133:BM196" si="82">IF(ISBLANK(AH133),"Unk",AH133)</f>
        <v>Unk</v>
      </c>
      <c r="BN133" s="30" t="str">
        <f t="shared" ref="BN133:BN196" si="83">IF(ISBLANK(AI133),"Unk",AI133)</f>
        <v>Unk</v>
      </c>
      <c r="BO133" s="30">
        <v>2019</v>
      </c>
      <c r="BP133" s="30">
        <v>320</v>
      </c>
      <c r="BQ133" s="30" t="str">
        <f>VLOOKUP(AQ133,Table3[#All],2,FALSE)</f>
        <v>NFI</v>
      </c>
    </row>
    <row r="134" spans="1:69" ht="28.5" customHeight="1" x14ac:dyDescent="0.25">
      <c r="A134" s="58" t="s">
        <v>171</v>
      </c>
      <c r="B134" s="58" t="s">
        <v>559</v>
      </c>
      <c r="C134" s="58" t="s">
        <v>559</v>
      </c>
      <c r="D134" s="58" t="s">
        <v>202</v>
      </c>
      <c r="E134" s="58" t="s">
        <v>560</v>
      </c>
      <c r="F134" s="58" t="s">
        <v>306</v>
      </c>
      <c r="G134" s="58" t="s">
        <v>177</v>
      </c>
      <c r="H134" s="58"/>
      <c r="I134" s="58"/>
      <c r="J134" s="58"/>
      <c r="K134" s="58"/>
      <c r="L134" s="58"/>
      <c r="M134" s="58" t="s">
        <v>83</v>
      </c>
      <c r="N134" s="58" t="s">
        <v>84</v>
      </c>
      <c r="O134" s="58" t="s">
        <v>436</v>
      </c>
      <c r="P134" s="58"/>
      <c r="Q134" s="58" t="s">
        <v>179</v>
      </c>
      <c r="R134" s="58" t="s">
        <v>215</v>
      </c>
      <c r="S134" s="58" t="s">
        <v>437</v>
      </c>
      <c r="T134" s="32">
        <v>43626</v>
      </c>
      <c r="U134" s="21">
        <v>43762</v>
      </c>
      <c r="V134" s="58">
        <v>3.10405</v>
      </c>
      <c r="W134" s="58">
        <v>43.6404</v>
      </c>
      <c r="X134" s="58" t="s">
        <v>190</v>
      </c>
      <c r="Y134" s="58">
        <v>384</v>
      </c>
      <c r="Z134" s="58">
        <v>384</v>
      </c>
      <c r="AA134" s="58">
        <v>64</v>
      </c>
      <c r="AB134" s="58">
        <v>45</v>
      </c>
      <c r="AC134" s="58">
        <v>19</v>
      </c>
      <c r="AD134" s="58">
        <v>192</v>
      </c>
      <c r="AE134" s="58">
        <v>128</v>
      </c>
      <c r="AF134" s="58" t="s">
        <v>195</v>
      </c>
      <c r="AG134" s="26" t="s">
        <v>592</v>
      </c>
      <c r="AN134" s="58"/>
      <c r="AO134" s="26" t="str">
        <f t="shared" si="65"/>
        <v>CWW</v>
      </c>
      <c r="AP134" s="26" t="str">
        <f t="shared" si="66"/>
        <v>CWW</v>
      </c>
      <c r="AQ134" s="26" t="str">
        <f t="shared" si="67"/>
        <v>NFI KITS</v>
      </c>
      <c r="AR134" s="26" t="str">
        <f t="shared" si="68"/>
        <v>DFID</v>
      </c>
      <c r="AS134" s="71" t="str">
        <f>_xlfn.IFNA(VLOOKUP(TRIM(AF134),Lookups!$R$1:$S$12,2,0),"N/A")</f>
        <v>Drought</v>
      </c>
      <c r="AT134" s="29" t="str">
        <f t="shared" si="69"/>
        <v>Completed</v>
      </c>
      <c r="AU134" s="72" t="str">
        <f>IF(TRIM(X134)="", "N/A",VLOOKUP(TRIM(X134),Lookups!$V$1:$W$8,2,0))</f>
        <v>PIDP</v>
      </c>
      <c r="AV134" s="26" t="str">
        <f t="shared" si="70"/>
        <v>Urban</v>
      </c>
      <c r="AW134" s="26" t="str">
        <f t="shared" si="71"/>
        <v>In-Kind</v>
      </c>
      <c r="AX134" s="55" t="str">
        <f>IF(TRIM(M134)="","N/A",VLOOKUP(TRIM(M134),Table2[#All],2,0))</f>
        <v>Bay</v>
      </c>
      <c r="AY134" s="55" t="str">
        <f>IF(TRIM(N134)="","N/A",VLOOKUP(TRIM(N134),Table4[#All],2,0))</f>
        <v>Baidoa</v>
      </c>
      <c r="AZ134" s="55" t="str">
        <f t="shared" si="72"/>
        <v>N/A</v>
      </c>
      <c r="BA134" s="32">
        <f t="shared" si="73"/>
        <v>43646</v>
      </c>
      <c r="BB134" s="32">
        <f t="shared" si="74"/>
        <v>43769</v>
      </c>
      <c r="BC134" s="31">
        <f t="shared" si="75"/>
        <v>2019</v>
      </c>
      <c r="BD134" s="33">
        <f t="shared" ref="BD134:BD186" si="84">DATE(2019,12,31)</f>
        <v>43830</v>
      </c>
      <c r="BE134" s="30">
        <f t="shared" si="76"/>
        <v>384</v>
      </c>
      <c r="BF134" s="30">
        <f t="shared" si="77"/>
        <v>64</v>
      </c>
      <c r="BG134" s="30">
        <f t="shared" si="78"/>
        <v>19</v>
      </c>
      <c r="BH134" s="30">
        <f t="shared" si="79"/>
        <v>45</v>
      </c>
      <c r="BI134" s="30">
        <f t="shared" si="80"/>
        <v>128</v>
      </c>
      <c r="BJ134" s="30">
        <f t="shared" si="81"/>
        <v>128</v>
      </c>
      <c r="BK134" s="30">
        <v>2300000</v>
      </c>
      <c r="BL134" s="30">
        <v>1600000</v>
      </c>
      <c r="BM134" s="30" t="str">
        <f t="shared" si="82"/>
        <v>Unk</v>
      </c>
      <c r="BN134" s="30" t="str">
        <f t="shared" si="83"/>
        <v>Unk</v>
      </c>
      <c r="BO134" s="30">
        <v>2019</v>
      </c>
      <c r="BP134" s="30">
        <v>321</v>
      </c>
      <c r="BQ134" s="30" t="str">
        <f>VLOOKUP(AQ134,Table3[#All],2,FALSE)</f>
        <v>NFI</v>
      </c>
    </row>
    <row r="135" spans="1:69" ht="28.5" customHeight="1" x14ac:dyDescent="0.25">
      <c r="A135" s="58" t="s">
        <v>171</v>
      </c>
      <c r="B135" s="58" t="s">
        <v>559</v>
      </c>
      <c r="C135" s="58" t="s">
        <v>559</v>
      </c>
      <c r="D135" s="58" t="s">
        <v>202</v>
      </c>
      <c r="E135" s="58" t="s">
        <v>560</v>
      </c>
      <c r="F135" s="58" t="s">
        <v>306</v>
      </c>
      <c r="G135" s="58" t="s">
        <v>177</v>
      </c>
      <c r="H135" s="58"/>
      <c r="I135" s="58"/>
      <c r="J135" s="58"/>
      <c r="K135" s="58"/>
      <c r="L135" s="58"/>
      <c r="M135" s="58" t="s">
        <v>83</v>
      </c>
      <c r="N135" s="58" t="s">
        <v>84</v>
      </c>
      <c r="O135" s="58" t="s">
        <v>1</v>
      </c>
      <c r="P135" s="58"/>
      <c r="Q135" s="58" t="s">
        <v>179</v>
      </c>
      <c r="R135" s="58" t="s">
        <v>215</v>
      </c>
      <c r="S135" s="58" t="s">
        <v>437</v>
      </c>
      <c r="T135" s="32">
        <v>43626</v>
      </c>
      <c r="U135" s="21">
        <v>43762</v>
      </c>
      <c r="V135" s="58">
        <v>3.1171799999999998</v>
      </c>
      <c r="W135" s="58">
        <v>43.646900000000002</v>
      </c>
      <c r="X135" s="58" t="s">
        <v>190</v>
      </c>
      <c r="Y135" s="58">
        <v>222</v>
      </c>
      <c r="Z135" s="58">
        <v>222</v>
      </c>
      <c r="AA135" s="58">
        <v>37</v>
      </c>
      <c r="AB135" s="58">
        <v>26</v>
      </c>
      <c r="AC135" s="58">
        <v>11</v>
      </c>
      <c r="AD135" s="58">
        <v>111</v>
      </c>
      <c r="AE135" s="58">
        <v>74</v>
      </c>
      <c r="AF135" s="58" t="s">
        <v>195</v>
      </c>
      <c r="AG135" s="26" t="s">
        <v>593</v>
      </c>
      <c r="AN135" s="58"/>
      <c r="AO135" s="26" t="str">
        <f t="shared" si="65"/>
        <v>CWW</v>
      </c>
      <c r="AP135" s="26" t="str">
        <f t="shared" si="66"/>
        <v>CWW</v>
      </c>
      <c r="AQ135" s="26" t="str">
        <f t="shared" si="67"/>
        <v>NFI KITS</v>
      </c>
      <c r="AR135" s="26" t="str">
        <f t="shared" si="68"/>
        <v>DFID</v>
      </c>
      <c r="AS135" s="71" t="str">
        <f>_xlfn.IFNA(VLOOKUP(TRIM(AF135),Lookups!$R$1:$S$12,2,0),"N/A")</f>
        <v>Drought</v>
      </c>
      <c r="AT135" s="29" t="str">
        <f t="shared" si="69"/>
        <v>Completed</v>
      </c>
      <c r="AU135" s="72" t="str">
        <f>IF(TRIM(X135)="", "N/A",VLOOKUP(TRIM(X135),Lookups!$V$1:$W$8,2,0))</f>
        <v>PIDP</v>
      </c>
      <c r="AV135" s="26" t="str">
        <f t="shared" si="70"/>
        <v>Urban</v>
      </c>
      <c r="AW135" s="26" t="str">
        <f t="shared" si="71"/>
        <v>In-Kind</v>
      </c>
      <c r="AX135" s="55" t="str">
        <f>IF(TRIM(M135)="","N/A",VLOOKUP(TRIM(M135),Table2[#All],2,0))</f>
        <v>Bay</v>
      </c>
      <c r="AY135" s="55" t="str">
        <f>IF(TRIM(N135)="","N/A",VLOOKUP(TRIM(N135),Table4[#All],2,0))</f>
        <v>Baidoa</v>
      </c>
      <c r="AZ135" s="55" t="str">
        <f t="shared" si="72"/>
        <v>N/A</v>
      </c>
      <c r="BA135" s="32">
        <f t="shared" si="73"/>
        <v>43646</v>
      </c>
      <c r="BB135" s="32">
        <f t="shared" si="74"/>
        <v>43769</v>
      </c>
      <c r="BC135" s="31">
        <f t="shared" si="75"/>
        <v>2019</v>
      </c>
      <c r="BD135" s="33">
        <f t="shared" si="84"/>
        <v>43830</v>
      </c>
      <c r="BE135" s="30">
        <f t="shared" si="76"/>
        <v>222</v>
      </c>
      <c r="BF135" s="30">
        <f t="shared" si="77"/>
        <v>37</v>
      </c>
      <c r="BG135" s="30">
        <f t="shared" si="78"/>
        <v>11</v>
      </c>
      <c r="BH135" s="30">
        <f t="shared" si="79"/>
        <v>26</v>
      </c>
      <c r="BI135" s="30">
        <f t="shared" si="80"/>
        <v>74</v>
      </c>
      <c r="BJ135" s="30">
        <f t="shared" si="81"/>
        <v>74</v>
      </c>
      <c r="BK135" s="30">
        <v>2300000</v>
      </c>
      <c r="BL135" s="30">
        <v>1600000</v>
      </c>
      <c r="BM135" s="30" t="str">
        <f t="shared" si="82"/>
        <v>Unk</v>
      </c>
      <c r="BN135" s="30" t="str">
        <f t="shared" si="83"/>
        <v>Unk</v>
      </c>
      <c r="BO135" s="30">
        <v>2019</v>
      </c>
      <c r="BP135" s="30">
        <v>322</v>
      </c>
      <c r="BQ135" s="30" t="str">
        <f>VLOOKUP(AQ135,Table3[#All],2,FALSE)</f>
        <v>NFI</v>
      </c>
    </row>
    <row r="136" spans="1:69" ht="28.5" customHeight="1" x14ac:dyDescent="0.25">
      <c r="A136" s="58" t="s">
        <v>171</v>
      </c>
      <c r="B136" s="58" t="s">
        <v>559</v>
      </c>
      <c r="C136" s="58" t="s">
        <v>559</v>
      </c>
      <c r="D136" s="58" t="s">
        <v>202</v>
      </c>
      <c r="E136" s="58" t="s">
        <v>560</v>
      </c>
      <c r="F136" s="58" t="s">
        <v>306</v>
      </c>
      <c r="G136" s="58" t="s">
        <v>177</v>
      </c>
      <c r="H136" s="58"/>
      <c r="I136" s="58"/>
      <c r="J136" s="58"/>
      <c r="K136" s="58"/>
      <c r="L136" s="58"/>
      <c r="M136" s="58" t="s">
        <v>83</v>
      </c>
      <c r="N136" s="58" t="s">
        <v>84</v>
      </c>
      <c r="O136" s="58" t="s">
        <v>1</v>
      </c>
      <c r="P136" s="58"/>
      <c r="Q136" s="58" t="s">
        <v>179</v>
      </c>
      <c r="R136" s="58" t="s">
        <v>215</v>
      </c>
      <c r="S136" s="58" t="s">
        <v>437</v>
      </c>
      <c r="T136" s="32">
        <v>43626</v>
      </c>
      <c r="U136" s="21">
        <v>43762</v>
      </c>
      <c r="V136" s="58">
        <v>3.1171799999999998</v>
      </c>
      <c r="W136" s="58">
        <v>43.646900000000002</v>
      </c>
      <c r="X136" s="58" t="s">
        <v>190</v>
      </c>
      <c r="Y136" s="58">
        <v>564</v>
      </c>
      <c r="Z136" s="58">
        <v>564</v>
      </c>
      <c r="AA136" s="58">
        <v>94</v>
      </c>
      <c r="AB136" s="58">
        <v>66</v>
      </c>
      <c r="AC136" s="58">
        <v>28</v>
      </c>
      <c r="AD136" s="58">
        <v>282</v>
      </c>
      <c r="AE136" s="58">
        <v>188</v>
      </c>
      <c r="AF136" s="58" t="s">
        <v>195</v>
      </c>
      <c r="AG136" s="26" t="s">
        <v>594</v>
      </c>
      <c r="AN136" s="58"/>
      <c r="AO136" s="26" t="str">
        <f t="shared" ref="AO136:AO187" si="85">TRIM(IF(TRIM(B136)="","N/A",B136))</f>
        <v>CWW</v>
      </c>
      <c r="AP136" s="26" t="str">
        <f t="shared" ref="AP136:AP187" si="86">TRIM(IF(TRIM(C136)="","N/A",C136))</f>
        <v>CWW</v>
      </c>
      <c r="AQ136" s="26" t="str">
        <f t="shared" ref="AQ136:AQ187" si="87">TRIM(UPPER(IF(TRIM(D136)="","N/A",D136)))</f>
        <v>NFI KITS</v>
      </c>
      <c r="AR136" s="26" t="str">
        <f t="shared" ref="AR136:AR187" si="88">TRIM(IF(TRIM(F136)="","N/A",F136))</f>
        <v>DFID</v>
      </c>
      <c r="AS136" s="71" t="str">
        <f>_xlfn.IFNA(VLOOKUP(TRIM(AF136),Lookups!$R$1:$S$12,2,0),"N/A")</f>
        <v>Drought</v>
      </c>
      <c r="AT136" s="29" t="str">
        <f t="shared" ref="AT136:AT187" si="89">TRIM(IF(TRIM(R136)="","N/A",PROPER(R136)))</f>
        <v>Completed</v>
      </c>
      <c r="AU136" s="72" t="str">
        <f>IF(TRIM(X136)="", "N/A",VLOOKUP(TRIM(X136),Lookups!$V$1:$W$8,2,0))</f>
        <v>PIDP</v>
      </c>
      <c r="AV136" s="26" t="str">
        <f t="shared" ref="AV136:AV187" si="90">TRIM(IF(TRIM(Q136)="","N/A",Q136))</f>
        <v>Urban</v>
      </c>
      <c r="AW136" s="26" t="str">
        <f t="shared" ref="AW136:AW187" si="91">TRIM(IF(TRIM(G136)="","N/A",PROPER(LEFT(TRIM(G136),10))))</f>
        <v>In-Kind</v>
      </c>
      <c r="AX136" s="55" t="str">
        <f>IF(TRIM(M136)="","N/A",VLOOKUP(TRIM(M136),Table2[#All],2,0))</f>
        <v>Bay</v>
      </c>
      <c r="AY136" s="55" t="str">
        <f>IF(TRIM(N136)="","N/A",VLOOKUP(TRIM(N136),Table4[#All],2,0))</f>
        <v>Baidoa</v>
      </c>
      <c r="AZ136" s="55" t="str">
        <f t="shared" ref="AZ136:AZ187" si="92">IF(TRIM(P136)="","N/A",TRIM(P136))</f>
        <v>N/A</v>
      </c>
      <c r="BA136" s="32">
        <f t="shared" ref="BA136:BA187" si="93">EOMONTH(T136,0)</f>
        <v>43646</v>
      </c>
      <c r="BB136" s="32">
        <f t="shared" ref="BB136:BB187" si="94">EOMONTH(U136,0)</f>
        <v>43769</v>
      </c>
      <c r="BC136" s="31">
        <f t="shared" ref="BC136:BC187" si="95">YEAR(BB136)</f>
        <v>2019</v>
      </c>
      <c r="BD136" s="33">
        <f t="shared" si="84"/>
        <v>43830</v>
      </c>
      <c r="BE136" s="30">
        <f t="shared" ref="BE136:BE187" si="96">Y136</f>
        <v>564</v>
      </c>
      <c r="BF136" s="30">
        <f t="shared" ref="BF136:BF187" si="97">AA136</f>
        <v>94</v>
      </c>
      <c r="BG136" s="30">
        <f t="shared" ref="BG136:BG187" si="98">AC136</f>
        <v>28</v>
      </c>
      <c r="BH136" s="30">
        <f t="shared" ref="BH136:BH187" si="99">AB136</f>
        <v>66</v>
      </c>
      <c r="BI136" s="30">
        <f t="shared" ref="BI136:BI187" si="100">AE136</f>
        <v>188</v>
      </c>
      <c r="BJ136" s="30">
        <f t="shared" ref="BJ136:BJ187" si="101">AE136</f>
        <v>188</v>
      </c>
      <c r="BK136" s="30">
        <v>2300000</v>
      </c>
      <c r="BL136" s="30">
        <v>1600000</v>
      </c>
      <c r="BM136" s="30" t="str">
        <f t="shared" si="82"/>
        <v>Unk</v>
      </c>
      <c r="BN136" s="30" t="str">
        <f t="shared" si="83"/>
        <v>Unk</v>
      </c>
      <c r="BO136" s="30">
        <v>2019</v>
      </c>
      <c r="BP136" s="30">
        <v>323</v>
      </c>
      <c r="BQ136" s="30" t="str">
        <f>VLOOKUP(AQ136,Table3[#All],2,FALSE)</f>
        <v>NFI</v>
      </c>
    </row>
    <row r="137" spans="1:69" ht="28.5" customHeight="1" x14ac:dyDescent="0.25">
      <c r="A137" s="58" t="s">
        <v>171</v>
      </c>
      <c r="B137" s="58" t="s">
        <v>559</v>
      </c>
      <c r="C137" s="58" t="s">
        <v>559</v>
      </c>
      <c r="D137" s="58" t="s">
        <v>202</v>
      </c>
      <c r="E137" s="58" t="s">
        <v>560</v>
      </c>
      <c r="F137" s="58" t="s">
        <v>306</v>
      </c>
      <c r="G137" s="58" t="s">
        <v>177</v>
      </c>
      <c r="H137" s="58"/>
      <c r="I137" s="58"/>
      <c r="J137" s="58"/>
      <c r="K137" s="58"/>
      <c r="L137" s="58"/>
      <c r="M137" s="58" t="s">
        <v>83</v>
      </c>
      <c r="N137" s="58" t="s">
        <v>84</v>
      </c>
      <c r="O137" s="58" t="s">
        <v>1</v>
      </c>
      <c r="P137" s="58"/>
      <c r="Q137" s="58" t="s">
        <v>179</v>
      </c>
      <c r="R137" s="58" t="s">
        <v>215</v>
      </c>
      <c r="S137" s="58" t="s">
        <v>437</v>
      </c>
      <c r="T137" s="32">
        <v>43626</v>
      </c>
      <c r="U137" s="21">
        <v>43762</v>
      </c>
      <c r="V137" s="58">
        <v>3.1171799999999998</v>
      </c>
      <c r="W137" s="58">
        <v>43.646900000000002</v>
      </c>
      <c r="X137" s="58" t="s">
        <v>190</v>
      </c>
      <c r="Y137" s="58">
        <v>414</v>
      </c>
      <c r="Z137" s="58">
        <v>414</v>
      </c>
      <c r="AA137" s="58">
        <v>69</v>
      </c>
      <c r="AB137" s="58">
        <v>48</v>
      </c>
      <c r="AC137" s="58">
        <v>21</v>
      </c>
      <c r="AD137" s="58">
        <v>207</v>
      </c>
      <c r="AE137" s="58">
        <v>138</v>
      </c>
      <c r="AF137" s="58" t="s">
        <v>195</v>
      </c>
      <c r="AG137" s="26" t="s">
        <v>595</v>
      </c>
      <c r="AN137" s="58"/>
      <c r="AO137" s="26" t="str">
        <f t="shared" si="85"/>
        <v>CWW</v>
      </c>
      <c r="AP137" s="26" t="str">
        <f t="shared" si="86"/>
        <v>CWW</v>
      </c>
      <c r="AQ137" s="26" t="str">
        <f t="shared" si="87"/>
        <v>NFI KITS</v>
      </c>
      <c r="AR137" s="26" t="str">
        <f t="shared" si="88"/>
        <v>DFID</v>
      </c>
      <c r="AS137" s="71" t="str">
        <f>_xlfn.IFNA(VLOOKUP(TRIM(AF137),Lookups!$R$1:$S$12,2,0),"N/A")</f>
        <v>Drought</v>
      </c>
      <c r="AT137" s="29" t="str">
        <f t="shared" si="89"/>
        <v>Completed</v>
      </c>
      <c r="AU137" s="72" t="str">
        <f>IF(TRIM(X137)="", "N/A",VLOOKUP(TRIM(X137),Lookups!$V$1:$W$8,2,0))</f>
        <v>PIDP</v>
      </c>
      <c r="AV137" s="26" t="str">
        <f t="shared" si="90"/>
        <v>Urban</v>
      </c>
      <c r="AW137" s="26" t="str">
        <f t="shared" si="91"/>
        <v>In-Kind</v>
      </c>
      <c r="AX137" s="55" t="str">
        <f>IF(TRIM(M137)="","N/A",VLOOKUP(TRIM(M137),Table2[#All],2,0))</f>
        <v>Bay</v>
      </c>
      <c r="AY137" s="55" t="str">
        <f>IF(TRIM(N137)="","N/A",VLOOKUP(TRIM(N137),Table4[#All],2,0))</f>
        <v>Baidoa</v>
      </c>
      <c r="AZ137" s="55" t="str">
        <f t="shared" si="92"/>
        <v>N/A</v>
      </c>
      <c r="BA137" s="32">
        <f t="shared" si="93"/>
        <v>43646</v>
      </c>
      <c r="BB137" s="32">
        <f t="shared" si="94"/>
        <v>43769</v>
      </c>
      <c r="BC137" s="31">
        <f t="shared" si="95"/>
        <v>2019</v>
      </c>
      <c r="BD137" s="33">
        <f t="shared" si="84"/>
        <v>43830</v>
      </c>
      <c r="BE137" s="30">
        <f t="shared" si="96"/>
        <v>414</v>
      </c>
      <c r="BF137" s="30">
        <f t="shared" si="97"/>
        <v>69</v>
      </c>
      <c r="BG137" s="30">
        <f t="shared" si="98"/>
        <v>21</v>
      </c>
      <c r="BH137" s="30">
        <f t="shared" si="99"/>
        <v>48</v>
      </c>
      <c r="BI137" s="30">
        <f t="shared" si="100"/>
        <v>138</v>
      </c>
      <c r="BJ137" s="30">
        <f t="shared" si="101"/>
        <v>138</v>
      </c>
      <c r="BK137" s="30">
        <v>2300000</v>
      </c>
      <c r="BL137" s="30">
        <v>1600000</v>
      </c>
      <c r="BM137" s="30" t="str">
        <f t="shared" si="82"/>
        <v>Unk</v>
      </c>
      <c r="BN137" s="30" t="str">
        <f t="shared" si="83"/>
        <v>Unk</v>
      </c>
      <c r="BO137" s="30">
        <v>2019</v>
      </c>
      <c r="BP137" s="30">
        <v>324</v>
      </c>
      <c r="BQ137" s="30" t="str">
        <f>VLOOKUP(AQ137,Table3[#All],2,FALSE)</f>
        <v>NFI</v>
      </c>
    </row>
    <row r="138" spans="1:69" ht="28.5" customHeight="1" x14ac:dyDescent="0.25">
      <c r="A138" s="58" t="s">
        <v>171</v>
      </c>
      <c r="B138" s="58" t="s">
        <v>559</v>
      </c>
      <c r="C138" s="58" t="s">
        <v>559</v>
      </c>
      <c r="D138" s="58" t="s">
        <v>202</v>
      </c>
      <c r="E138" s="58" t="s">
        <v>560</v>
      </c>
      <c r="F138" s="58" t="s">
        <v>306</v>
      </c>
      <c r="G138" s="58" t="s">
        <v>177</v>
      </c>
      <c r="H138" s="58"/>
      <c r="I138" s="58"/>
      <c r="J138" s="58"/>
      <c r="K138" s="58"/>
      <c r="L138" s="58"/>
      <c r="M138" s="58" t="s">
        <v>83</v>
      </c>
      <c r="N138" s="58" t="s">
        <v>84</v>
      </c>
      <c r="O138" s="58" t="s">
        <v>1</v>
      </c>
      <c r="P138" s="58"/>
      <c r="Q138" s="58" t="s">
        <v>179</v>
      </c>
      <c r="R138" s="58" t="s">
        <v>215</v>
      </c>
      <c r="S138" s="58" t="s">
        <v>437</v>
      </c>
      <c r="T138" s="32">
        <v>43626</v>
      </c>
      <c r="U138" s="21">
        <v>43762</v>
      </c>
      <c r="V138" s="58">
        <v>3.1171799999999998</v>
      </c>
      <c r="W138" s="58">
        <v>43.646900000000002</v>
      </c>
      <c r="X138" s="58" t="s">
        <v>190</v>
      </c>
      <c r="Y138" s="58">
        <v>600</v>
      </c>
      <c r="Z138" s="58">
        <v>600</v>
      </c>
      <c r="AA138" s="58">
        <v>100</v>
      </c>
      <c r="AB138" s="58">
        <v>70</v>
      </c>
      <c r="AC138" s="58">
        <v>30</v>
      </c>
      <c r="AD138" s="58">
        <v>300</v>
      </c>
      <c r="AE138" s="58">
        <v>200</v>
      </c>
      <c r="AF138" s="58" t="s">
        <v>195</v>
      </c>
      <c r="AG138" s="26" t="s">
        <v>596</v>
      </c>
      <c r="AN138" s="58"/>
      <c r="AO138" s="26" t="str">
        <f t="shared" si="85"/>
        <v>CWW</v>
      </c>
      <c r="AP138" s="26" t="str">
        <f t="shared" si="86"/>
        <v>CWW</v>
      </c>
      <c r="AQ138" s="26" t="str">
        <f t="shared" si="87"/>
        <v>NFI KITS</v>
      </c>
      <c r="AR138" s="26" t="str">
        <f t="shared" si="88"/>
        <v>DFID</v>
      </c>
      <c r="AS138" s="71" t="str">
        <f>_xlfn.IFNA(VLOOKUP(TRIM(AF138),Lookups!$R$1:$S$12,2,0),"N/A")</f>
        <v>Drought</v>
      </c>
      <c r="AT138" s="29" t="str">
        <f t="shared" si="89"/>
        <v>Completed</v>
      </c>
      <c r="AU138" s="72" t="str">
        <f>IF(TRIM(X138)="", "N/A",VLOOKUP(TRIM(X138),Lookups!$V$1:$W$8,2,0))</f>
        <v>PIDP</v>
      </c>
      <c r="AV138" s="26" t="str">
        <f t="shared" si="90"/>
        <v>Urban</v>
      </c>
      <c r="AW138" s="26" t="str">
        <f t="shared" si="91"/>
        <v>In-Kind</v>
      </c>
      <c r="AX138" s="55" t="str">
        <f>IF(TRIM(M138)="","N/A",VLOOKUP(TRIM(M138),Table2[#All],2,0))</f>
        <v>Bay</v>
      </c>
      <c r="AY138" s="55" t="str">
        <f>IF(TRIM(N138)="","N/A",VLOOKUP(TRIM(N138),Table4[#All],2,0))</f>
        <v>Baidoa</v>
      </c>
      <c r="AZ138" s="55" t="str">
        <f t="shared" si="92"/>
        <v>N/A</v>
      </c>
      <c r="BA138" s="32">
        <f t="shared" si="93"/>
        <v>43646</v>
      </c>
      <c r="BB138" s="32">
        <f t="shared" si="94"/>
        <v>43769</v>
      </c>
      <c r="BC138" s="31">
        <f t="shared" si="95"/>
        <v>2019</v>
      </c>
      <c r="BD138" s="33">
        <f t="shared" si="84"/>
        <v>43830</v>
      </c>
      <c r="BE138" s="30">
        <f t="shared" si="96"/>
        <v>600</v>
      </c>
      <c r="BF138" s="30">
        <f t="shared" si="97"/>
        <v>100</v>
      </c>
      <c r="BG138" s="30">
        <f t="shared" si="98"/>
        <v>30</v>
      </c>
      <c r="BH138" s="30">
        <f t="shared" si="99"/>
        <v>70</v>
      </c>
      <c r="BI138" s="30">
        <f t="shared" si="100"/>
        <v>200</v>
      </c>
      <c r="BJ138" s="30">
        <f t="shared" si="101"/>
        <v>200</v>
      </c>
      <c r="BK138" s="30">
        <v>2300000</v>
      </c>
      <c r="BL138" s="30">
        <v>1600000</v>
      </c>
      <c r="BM138" s="30" t="str">
        <f t="shared" si="82"/>
        <v>Unk</v>
      </c>
      <c r="BN138" s="30" t="str">
        <f t="shared" si="83"/>
        <v>Unk</v>
      </c>
      <c r="BO138" s="30">
        <v>2019</v>
      </c>
      <c r="BP138" s="30">
        <v>325</v>
      </c>
      <c r="BQ138" s="30" t="str">
        <f>VLOOKUP(AQ138,Table3[#All],2,FALSE)</f>
        <v>NFI</v>
      </c>
    </row>
    <row r="139" spans="1:69" ht="28.5" customHeight="1" x14ac:dyDescent="0.25">
      <c r="A139" s="58" t="s">
        <v>171</v>
      </c>
      <c r="B139" s="58" t="s">
        <v>559</v>
      </c>
      <c r="C139" s="58" t="s">
        <v>559</v>
      </c>
      <c r="D139" s="58" t="s">
        <v>202</v>
      </c>
      <c r="E139" s="58" t="s">
        <v>560</v>
      </c>
      <c r="F139" s="58" t="s">
        <v>306</v>
      </c>
      <c r="G139" s="58" t="s">
        <v>177</v>
      </c>
      <c r="H139" s="58"/>
      <c r="I139" s="58"/>
      <c r="J139" s="58"/>
      <c r="K139" s="58"/>
      <c r="L139" s="58"/>
      <c r="M139" s="58" t="s">
        <v>83</v>
      </c>
      <c r="N139" s="58" t="s">
        <v>84</v>
      </c>
      <c r="O139" s="58" t="s">
        <v>543</v>
      </c>
      <c r="P139" s="58"/>
      <c r="Q139" s="58" t="s">
        <v>179</v>
      </c>
      <c r="R139" s="58" t="s">
        <v>215</v>
      </c>
      <c r="S139" s="58" t="s">
        <v>437</v>
      </c>
      <c r="T139" s="32">
        <v>43626</v>
      </c>
      <c r="U139" s="21">
        <v>43762</v>
      </c>
      <c r="V139" s="58">
        <v>3.1200999999999999</v>
      </c>
      <c r="W139" s="58">
        <v>43.644300000000001</v>
      </c>
      <c r="X139" s="58" t="s">
        <v>190</v>
      </c>
      <c r="Y139" s="58">
        <v>600</v>
      </c>
      <c r="Z139" s="58">
        <v>600</v>
      </c>
      <c r="AA139" s="58">
        <v>100</v>
      </c>
      <c r="AB139" s="58">
        <v>70</v>
      </c>
      <c r="AC139" s="58">
        <v>30</v>
      </c>
      <c r="AD139" s="58">
        <v>300</v>
      </c>
      <c r="AE139" s="58">
        <v>200</v>
      </c>
      <c r="AF139" s="58" t="s">
        <v>195</v>
      </c>
      <c r="AG139" s="26" t="s">
        <v>597</v>
      </c>
      <c r="AN139" s="58"/>
      <c r="AO139" s="26" t="str">
        <f t="shared" si="85"/>
        <v>CWW</v>
      </c>
      <c r="AP139" s="26" t="str">
        <f t="shared" si="86"/>
        <v>CWW</v>
      </c>
      <c r="AQ139" s="26" t="str">
        <f t="shared" si="87"/>
        <v>NFI KITS</v>
      </c>
      <c r="AR139" s="26" t="str">
        <f t="shared" si="88"/>
        <v>DFID</v>
      </c>
      <c r="AS139" s="71" t="str">
        <f>_xlfn.IFNA(VLOOKUP(TRIM(AF139),Lookups!$R$1:$S$12,2,0),"N/A")</f>
        <v>Drought</v>
      </c>
      <c r="AT139" s="29" t="str">
        <f t="shared" si="89"/>
        <v>Completed</v>
      </c>
      <c r="AU139" s="72" t="str">
        <f>IF(TRIM(X139)="", "N/A",VLOOKUP(TRIM(X139),Lookups!$V$1:$W$8,2,0))</f>
        <v>PIDP</v>
      </c>
      <c r="AV139" s="26" t="str">
        <f t="shared" si="90"/>
        <v>Urban</v>
      </c>
      <c r="AW139" s="26" t="str">
        <f t="shared" si="91"/>
        <v>In-Kind</v>
      </c>
      <c r="AX139" s="55" t="str">
        <f>IF(TRIM(M139)="","N/A",VLOOKUP(TRIM(M139),Table2[#All],2,0))</f>
        <v>Bay</v>
      </c>
      <c r="AY139" s="55" t="str">
        <f>IF(TRIM(N139)="","N/A",VLOOKUP(TRIM(N139),Table4[#All],2,0))</f>
        <v>Baidoa</v>
      </c>
      <c r="AZ139" s="55" t="str">
        <f t="shared" si="92"/>
        <v>N/A</v>
      </c>
      <c r="BA139" s="32">
        <f t="shared" si="93"/>
        <v>43646</v>
      </c>
      <c r="BB139" s="32">
        <f t="shared" si="94"/>
        <v>43769</v>
      </c>
      <c r="BC139" s="31">
        <f t="shared" si="95"/>
        <v>2019</v>
      </c>
      <c r="BD139" s="33">
        <f t="shared" si="84"/>
        <v>43830</v>
      </c>
      <c r="BE139" s="30">
        <f t="shared" si="96"/>
        <v>600</v>
      </c>
      <c r="BF139" s="30">
        <f t="shared" si="97"/>
        <v>100</v>
      </c>
      <c r="BG139" s="30">
        <f t="shared" si="98"/>
        <v>30</v>
      </c>
      <c r="BH139" s="30">
        <f t="shared" si="99"/>
        <v>70</v>
      </c>
      <c r="BI139" s="30">
        <f t="shared" si="100"/>
        <v>200</v>
      </c>
      <c r="BJ139" s="30">
        <f t="shared" si="101"/>
        <v>200</v>
      </c>
      <c r="BK139" s="30">
        <v>2300000</v>
      </c>
      <c r="BL139" s="30">
        <v>1600000</v>
      </c>
      <c r="BM139" s="30" t="str">
        <f t="shared" si="82"/>
        <v>Unk</v>
      </c>
      <c r="BN139" s="30" t="str">
        <f t="shared" si="83"/>
        <v>Unk</v>
      </c>
      <c r="BO139" s="30">
        <v>2019</v>
      </c>
      <c r="BP139" s="30">
        <v>326</v>
      </c>
      <c r="BQ139" s="30" t="str">
        <f>VLOOKUP(AQ139,Table3[#All],2,FALSE)</f>
        <v>NFI</v>
      </c>
    </row>
    <row r="140" spans="1:69" ht="28.5" customHeight="1" x14ac:dyDescent="0.25">
      <c r="A140" s="58" t="s">
        <v>171</v>
      </c>
      <c r="B140" s="58" t="s">
        <v>559</v>
      </c>
      <c r="C140" s="58" t="s">
        <v>559</v>
      </c>
      <c r="D140" s="58" t="s">
        <v>202</v>
      </c>
      <c r="E140" s="58" t="s">
        <v>560</v>
      </c>
      <c r="F140" s="58" t="s">
        <v>306</v>
      </c>
      <c r="G140" s="58" t="s">
        <v>177</v>
      </c>
      <c r="H140" s="58"/>
      <c r="I140" s="58"/>
      <c r="J140" s="58"/>
      <c r="K140" s="58"/>
      <c r="L140" s="58"/>
      <c r="M140" s="58" t="s">
        <v>83</v>
      </c>
      <c r="N140" s="58" t="s">
        <v>84</v>
      </c>
      <c r="O140" s="58" t="s">
        <v>598</v>
      </c>
      <c r="P140" s="58"/>
      <c r="Q140" s="58" t="s">
        <v>179</v>
      </c>
      <c r="R140" s="58" t="s">
        <v>215</v>
      </c>
      <c r="S140" s="58" t="s">
        <v>437</v>
      </c>
      <c r="T140" s="32">
        <v>43626</v>
      </c>
      <c r="U140" s="21">
        <v>43762</v>
      </c>
      <c r="V140" s="58">
        <v>3.2381700000000002</v>
      </c>
      <c r="W140" s="58">
        <v>43.584899999999998</v>
      </c>
      <c r="X140" s="58" t="s">
        <v>190</v>
      </c>
      <c r="Y140" s="58">
        <v>222</v>
      </c>
      <c r="Z140" s="58">
        <v>222</v>
      </c>
      <c r="AA140" s="58">
        <v>37</v>
      </c>
      <c r="AB140" s="58">
        <v>26</v>
      </c>
      <c r="AC140" s="58">
        <v>11</v>
      </c>
      <c r="AD140" s="58">
        <v>111</v>
      </c>
      <c r="AE140" s="58">
        <v>74</v>
      </c>
      <c r="AF140" s="58" t="s">
        <v>195</v>
      </c>
      <c r="AG140" s="26" t="s">
        <v>599</v>
      </c>
      <c r="AN140" s="58"/>
      <c r="AO140" s="26" t="str">
        <f t="shared" si="85"/>
        <v>CWW</v>
      </c>
      <c r="AP140" s="26" t="str">
        <f t="shared" si="86"/>
        <v>CWW</v>
      </c>
      <c r="AQ140" s="26" t="str">
        <f t="shared" si="87"/>
        <v>NFI KITS</v>
      </c>
      <c r="AR140" s="26" t="str">
        <f t="shared" si="88"/>
        <v>DFID</v>
      </c>
      <c r="AS140" s="71" t="str">
        <f>_xlfn.IFNA(VLOOKUP(TRIM(AF140),Lookups!$R$1:$S$12,2,0),"N/A")</f>
        <v>Drought</v>
      </c>
      <c r="AT140" s="29" t="str">
        <f t="shared" si="89"/>
        <v>Completed</v>
      </c>
      <c r="AU140" s="72" t="str">
        <f>IF(TRIM(X140)="", "N/A",VLOOKUP(TRIM(X140),Lookups!$V$1:$W$8,2,0))</f>
        <v>PIDP</v>
      </c>
      <c r="AV140" s="26" t="str">
        <f t="shared" si="90"/>
        <v>Urban</v>
      </c>
      <c r="AW140" s="26" t="str">
        <f t="shared" si="91"/>
        <v>In-Kind</v>
      </c>
      <c r="AX140" s="55" t="str">
        <f>IF(TRIM(M140)="","N/A",VLOOKUP(TRIM(M140),Table2[#All],2,0))</f>
        <v>Bay</v>
      </c>
      <c r="AY140" s="55" t="str">
        <f>IF(TRIM(N140)="","N/A",VLOOKUP(TRIM(N140),Table4[#All],2,0))</f>
        <v>Baidoa</v>
      </c>
      <c r="AZ140" s="55" t="str">
        <f t="shared" si="92"/>
        <v>N/A</v>
      </c>
      <c r="BA140" s="32">
        <f t="shared" si="93"/>
        <v>43646</v>
      </c>
      <c r="BB140" s="32">
        <f t="shared" si="94"/>
        <v>43769</v>
      </c>
      <c r="BC140" s="31">
        <f t="shared" si="95"/>
        <v>2019</v>
      </c>
      <c r="BD140" s="33">
        <f t="shared" si="84"/>
        <v>43830</v>
      </c>
      <c r="BE140" s="30">
        <f t="shared" si="96"/>
        <v>222</v>
      </c>
      <c r="BF140" s="30">
        <f t="shared" si="97"/>
        <v>37</v>
      </c>
      <c r="BG140" s="30">
        <f t="shared" si="98"/>
        <v>11</v>
      </c>
      <c r="BH140" s="30">
        <f t="shared" si="99"/>
        <v>26</v>
      </c>
      <c r="BI140" s="30">
        <f t="shared" si="100"/>
        <v>74</v>
      </c>
      <c r="BJ140" s="30">
        <f t="shared" si="101"/>
        <v>74</v>
      </c>
      <c r="BK140" s="30">
        <v>2300000</v>
      </c>
      <c r="BL140" s="30">
        <v>1600000</v>
      </c>
      <c r="BM140" s="30" t="str">
        <f t="shared" si="82"/>
        <v>Unk</v>
      </c>
      <c r="BN140" s="30" t="str">
        <f t="shared" si="83"/>
        <v>Unk</v>
      </c>
      <c r="BO140" s="30">
        <v>2019</v>
      </c>
      <c r="BP140" s="30">
        <v>327</v>
      </c>
      <c r="BQ140" s="30" t="str">
        <f>VLOOKUP(AQ140,Table3[#All],2,FALSE)</f>
        <v>NFI</v>
      </c>
    </row>
    <row r="141" spans="1:69" ht="28.5" customHeight="1" x14ac:dyDescent="0.25">
      <c r="A141" s="58" t="s">
        <v>171</v>
      </c>
      <c r="B141" s="58" t="s">
        <v>559</v>
      </c>
      <c r="C141" s="58" t="s">
        <v>559</v>
      </c>
      <c r="D141" s="58" t="s">
        <v>202</v>
      </c>
      <c r="E141" s="58" t="s">
        <v>560</v>
      </c>
      <c r="F141" s="58" t="s">
        <v>306</v>
      </c>
      <c r="G141" s="58" t="s">
        <v>177</v>
      </c>
      <c r="H141" s="58"/>
      <c r="I141" s="58"/>
      <c r="J141" s="58"/>
      <c r="K141" s="58"/>
      <c r="L141" s="58"/>
      <c r="M141" s="58" t="s">
        <v>83</v>
      </c>
      <c r="N141" s="58" t="s">
        <v>84</v>
      </c>
      <c r="O141" s="58" t="s">
        <v>600</v>
      </c>
      <c r="P141" s="58"/>
      <c r="Q141" s="58" t="s">
        <v>179</v>
      </c>
      <c r="R141" s="58" t="s">
        <v>215</v>
      </c>
      <c r="S141" s="58" t="s">
        <v>437</v>
      </c>
      <c r="T141" s="32">
        <v>43626</v>
      </c>
      <c r="U141" s="21">
        <v>43762</v>
      </c>
      <c r="V141" s="58">
        <v>2.9451900000000002</v>
      </c>
      <c r="W141" s="58">
        <v>43.418799999999997</v>
      </c>
      <c r="X141" s="58" t="s">
        <v>190</v>
      </c>
      <c r="Y141" s="58">
        <v>306</v>
      </c>
      <c r="Z141" s="58">
        <v>306</v>
      </c>
      <c r="AA141" s="58">
        <v>51</v>
      </c>
      <c r="AB141" s="58">
        <v>36</v>
      </c>
      <c r="AC141" s="58">
        <v>15</v>
      </c>
      <c r="AD141" s="58">
        <v>153</v>
      </c>
      <c r="AE141" s="58">
        <v>102</v>
      </c>
      <c r="AF141" s="58" t="s">
        <v>195</v>
      </c>
      <c r="AG141" s="26" t="s">
        <v>601</v>
      </c>
      <c r="AN141" s="58"/>
      <c r="AO141" s="26" t="str">
        <f t="shared" si="85"/>
        <v>CWW</v>
      </c>
      <c r="AP141" s="26" t="str">
        <f t="shared" si="86"/>
        <v>CWW</v>
      </c>
      <c r="AQ141" s="26" t="str">
        <f t="shared" si="87"/>
        <v>NFI KITS</v>
      </c>
      <c r="AR141" s="26" t="str">
        <f t="shared" si="88"/>
        <v>DFID</v>
      </c>
      <c r="AS141" s="71" t="str">
        <f>_xlfn.IFNA(VLOOKUP(TRIM(AF141),Lookups!$R$1:$S$12,2,0),"N/A")</f>
        <v>Drought</v>
      </c>
      <c r="AT141" s="29" t="str">
        <f t="shared" si="89"/>
        <v>Completed</v>
      </c>
      <c r="AU141" s="72" t="str">
        <f>IF(TRIM(X141)="", "N/A",VLOOKUP(TRIM(X141),Lookups!$V$1:$W$8,2,0))</f>
        <v>PIDP</v>
      </c>
      <c r="AV141" s="26" t="str">
        <f t="shared" si="90"/>
        <v>Urban</v>
      </c>
      <c r="AW141" s="26" t="str">
        <f t="shared" si="91"/>
        <v>In-Kind</v>
      </c>
      <c r="AX141" s="55" t="str">
        <f>IF(TRIM(M141)="","N/A",VLOOKUP(TRIM(M141),Table2[#All],2,0))</f>
        <v>Bay</v>
      </c>
      <c r="AY141" s="55" t="str">
        <f>IF(TRIM(N141)="","N/A",VLOOKUP(TRIM(N141),Table4[#All],2,0))</f>
        <v>Baidoa</v>
      </c>
      <c r="AZ141" s="55" t="str">
        <f t="shared" si="92"/>
        <v>N/A</v>
      </c>
      <c r="BA141" s="32">
        <f t="shared" si="93"/>
        <v>43646</v>
      </c>
      <c r="BB141" s="32">
        <f t="shared" si="94"/>
        <v>43769</v>
      </c>
      <c r="BC141" s="31">
        <f t="shared" si="95"/>
        <v>2019</v>
      </c>
      <c r="BD141" s="33">
        <f t="shared" si="84"/>
        <v>43830</v>
      </c>
      <c r="BE141" s="30">
        <f t="shared" si="96"/>
        <v>306</v>
      </c>
      <c r="BF141" s="30">
        <f t="shared" si="97"/>
        <v>51</v>
      </c>
      <c r="BG141" s="30">
        <f t="shared" si="98"/>
        <v>15</v>
      </c>
      <c r="BH141" s="30">
        <f t="shared" si="99"/>
        <v>36</v>
      </c>
      <c r="BI141" s="30">
        <f t="shared" si="100"/>
        <v>102</v>
      </c>
      <c r="BJ141" s="30">
        <f t="shared" si="101"/>
        <v>102</v>
      </c>
      <c r="BK141" s="30">
        <v>2300000</v>
      </c>
      <c r="BL141" s="30">
        <v>1600000</v>
      </c>
      <c r="BM141" s="30" t="str">
        <f t="shared" si="82"/>
        <v>Unk</v>
      </c>
      <c r="BN141" s="30" t="str">
        <f t="shared" si="83"/>
        <v>Unk</v>
      </c>
      <c r="BO141" s="30">
        <v>2019</v>
      </c>
      <c r="BP141" s="30">
        <v>328</v>
      </c>
      <c r="BQ141" s="30" t="str">
        <f>VLOOKUP(AQ141,Table3[#All],2,FALSE)</f>
        <v>NFI</v>
      </c>
    </row>
    <row r="142" spans="1:69" ht="28.5" customHeight="1" x14ac:dyDescent="0.25">
      <c r="A142" s="58" t="s">
        <v>171</v>
      </c>
      <c r="B142" s="58" t="s">
        <v>559</v>
      </c>
      <c r="C142" s="58" t="s">
        <v>559</v>
      </c>
      <c r="D142" s="58" t="s">
        <v>202</v>
      </c>
      <c r="E142" s="58" t="s">
        <v>560</v>
      </c>
      <c r="F142" s="58" t="s">
        <v>306</v>
      </c>
      <c r="G142" s="58" t="s">
        <v>177</v>
      </c>
      <c r="H142" s="58"/>
      <c r="I142" s="58"/>
      <c r="J142" s="58"/>
      <c r="K142" s="58"/>
      <c r="L142" s="58"/>
      <c r="M142" s="58" t="s">
        <v>83</v>
      </c>
      <c r="N142" s="58" t="s">
        <v>84</v>
      </c>
      <c r="O142" s="58" t="s">
        <v>602</v>
      </c>
      <c r="P142" s="58"/>
      <c r="Q142" s="58" t="s">
        <v>179</v>
      </c>
      <c r="R142" s="58" t="s">
        <v>215</v>
      </c>
      <c r="S142" s="58" t="s">
        <v>437</v>
      </c>
      <c r="T142" s="32">
        <v>43626</v>
      </c>
      <c r="U142" s="21">
        <v>43762</v>
      </c>
      <c r="V142" s="58">
        <v>3.2789799999999998</v>
      </c>
      <c r="W142" s="58">
        <v>43.520530999999998</v>
      </c>
      <c r="X142" s="58" t="s">
        <v>190</v>
      </c>
      <c r="Y142" s="58">
        <v>720</v>
      </c>
      <c r="Z142" s="58">
        <v>720</v>
      </c>
      <c r="AA142" s="58">
        <v>120</v>
      </c>
      <c r="AB142" s="58">
        <v>84</v>
      </c>
      <c r="AC142" s="58">
        <v>36</v>
      </c>
      <c r="AD142" s="58">
        <v>360</v>
      </c>
      <c r="AE142" s="58">
        <v>240</v>
      </c>
      <c r="AF142" s="58" t="s">
        <v>195</v>
      </c>
      <c r="AG142" s="26" t="s">
        <v>603</v>
      </c>
      <c r="AN142" s="58"/>
      <c r="AO142" s="26" t="str">
        <f t="shared" si="85"/>
        <v>CWW</v>
      </c>
      <c r="AP142" s="26" t="str">
        <f t="shared" si="86"/>
        <v>CWW</v>
      </c>
      <c r="AQ142" s="26" t="str">
        <f t="shared" si="87"/>
        <v>NFI KITS</v>
      </c>
      <c r="AR142" s="26" t="str">
        <f t="shared" si="88"/>
        <v>DFID</v>
      </c>
      <c r="AS142" s="71" t="str">
        <f>_xlfn.IFNA(VLOOKUP(TRIM(AF142),Lookups!$R$1:$S$12,2,0),"N/A")</f>
        <v>Drought</v>
      </c>
      <c r="AT142" s="29" t="str">
        <f t="shared" si="89"/>
        <v>Completed</v>
      </c>
      <c r="AU142" s="72" t="str">
        <f>IF(TRIM(X142)="", "N/A",VLOOKUP(TRIM(X142),Lookups!$V$1:$W$8,2,0))</f>
        <v>PIDP</v>
      </c>
      <c r="AV142" s="26" t="str">
        <f t="shared" si="90"/>
        <v>Urban</v>
      </c>
      <c r="AW142" s="26" t="str">
        <f t="shared" si="91"/>
        <v>In-Kind</v>
      </c>
      <c r="AX142" s="55" t="str">
        <f>IF(TRIM(M142)="","N/A",VLOOKUP(TRIM(M142),Table2[#All],2,0))</f>
        <v>Bay</v>
      </c>
      <c r="AY142" s="55" t="str">
        <f>IF(TRIM(N142)="","N/A",VLOOKUP(TRIM(N142),Table4[#All],2,0))</f>
        <v>Baidoa</v>
      </c>
      <c r="AZ142" s="55" t="str">
        <f t="shared" si="92"/>
        <v>N/A</v>
      </c>
      <c r="BA142" s="32">
        <f t="shared" si="93"/>
        <v>43646</v>
      </c>
      <c r="BB142" s="32">
        <f t="shared" si="94"/>
        <v>43769</v>
      </c>
      <c r="BC142" s="31">
        <f t="shared" si="95"/>
        <v>2019</v>
      </c>
      <c r="BD142" s="33">
        <f t="shared" si="84"/>
        <v>43830</v>
      </c>
      <c r="BE142" s="30">
        <f t="shared" si="96"/>
        <v>720</v>
      </c>
      <c r="BF142" s="30">
        <f t="shared" si="97"/>
        <v>120</v>
      </c>
      <c r="BG142" s="30">
        <f t="shared" si="98"/>
        <v>36</v>
      </c>
      <c r="BH142" s="30">
        <f t="shared" si="99"/>
        <v>84</v>
      </c>
      <c r="BI142" s="30">
        <f t="shared" si="100"/>
        <v>240</v>
      </c>
      <c r="BJ142" s="30">
        <f t="shared" si="101"/>
        <v>240</v>
      </c>
      <c r="BK142" s="30">
        <v>2300000</v>
      </c>
      <c r="BL142" s="30">
        <v>1600000</v>
      </c>
      <c r="BM142" s="30" t="str">
        <f t="shared" si="82"/>
        <v>Unk</v>
      </c>
      <c r="BN142" s="30" t="str">
        <f t="shared" si="83"/>
        <v>Unk</v>
      </c>
      <c r="BO142" s="30">
        <v>2019</v>
      </c>
      <c r="BP142" s="30">
        <v>329</v>
      </c>
      <c r="BQ142" s="30" t="str">
        <f>VLOOKUP(AQ142,Table3[#All],2,FALSE)</f>
        <v>NFI</v>
      </c>
    </row>
    <row r="143" spans="1:69" ht="28.5" customHeight="1" x14ac:dyDescent="0.25">
      <c r="A143" s="58" t="s">
        <v>171</v>
      </c>
      <c r="B143" s="58" t="s">
        <v>559</v>
      </c>
      <c r="C143" s="58" t="s">
        <v>559</v>
      </c>
      <c r="D143" s="58" t="s">
        <v>202</v>
      </c>
      <c r="E143" s="58" t="s">
        <v>560</v>
      </c>
      <c r="F143" s="58" t="s">
        <v>306</v>
      </c>
      <c r="G143" s="58" t="s">
        <v>177</v>
      </c>
      <c r="H143" s="58"/>
      <c r="I143" s="58"/>
      <c r="J143" s="58"/>
      <c r="K143" s="58"/>
      <c r="L143" s="58"/>
      <c r="M143" s="58" t="s">
        <v>83</v>
      </c>
      <c r="N143" s="58" t="s">
        <v>84</v>
      </c>
      <c r="O143" s="58" t="s">
        <v>604</v>
      </c>
      <c r="P143" s="58"/>
      <c r="Q143" s="58" t="s">
        <v>179</v>
      </c>
      <c r="R143" s="58" t="s">
        <v>215</v>
      </c>
      <c r="S143" s="58" t="s">
        <v>437</v>
      </c>
      <c r="T143" s="32">
        <v>43626</v>
      </c>
      <c r="U143" s="21">
        <v>43762</v>
      </c>
      <c r="V143" s="58">
        <v>3.48034</v>
      </c>
      <c r="W143" s="58">
        <v>43.545830000000002</v>
      </c>
      <c r="X143" s="58" t="s">
        <v>190</v>
      </c>
      <c r="Y143" s="58">
        <v>300</v>
      </c>
      <c r="Z143" s="58">
        <v>300</v>
      </c>
      <c r="AA143" s="58">
        <v>50</v>
      </c>
      <c r="AB143" s="58">
        <v>35</v>
      </c>
      <c r="AC143" s="58">
        <v>15</v>
      </c>
      <c r="AD143" s="58">
        <v>150</v>
      </c>
      <c r="AE143" s="58">
        <v>100</v>
      </c>
      <c r="AF143" s="58" t="s">
        <v>195</v>
      </c>
      <c r="AG143" s="26" t="s">
        <v>605</v>
      </c>
      <c r="AN143" s="58"/>
      <c r="AO143" s="26" t="str">
        <f t="shared" si="85"/>
        <v>CWW</v>
      </c>
      <c r="AP143" s="26" t="str">
        <f t="shared" si="86"/>
        <v>CWW</v>
      </c>
      <c r="AQ143" s="26" t="str">
        <f t="shared" si="87"/>
        <v>NFI KITS</v>
      </c>
      <c r="AR143" s="26" t="str">
        <f t="shared" si="88"/>
        <v>DFID</v>
      </c>
      <c r="AS143" s="71" t="str">
        <f>_xlfn.IFNA(VLOOKUP(TRIM(AF143),Lookups!$R$1:$S$12,2,0),"N/A")</f>
        <v>Drought</v>
      </c>
      <c r="AT143" s="29" t="str">
        <f t="shared" si="89"/>
        <v>Completed</v>
      </c>
      <c r="AU143" s="72" t="str">
        <f>IF(TRIM(X143)="", "N/A",VLOOKUP(TRIM(X143),Lookups!$V$1:$W$8,2,0))</f>
        <v>PIDP</v>
      </c>
      <c r="AV143" s="26" t="str">
        <f t="shared" si="90"/>
        <v>Urban</v>
      </c>
      <c r="AW143" s="26" t="str">
        <f t="shared" si="91"/>
        <v>In-Kind</v>
      </c>
      <c r="AX143" s="55" t="str">
        <f>IF(TRIM(M143)="","N/A",VLOOKUP(TRIM(M143),Table2[#All],2,0))</f>
        <v>Bay</v>
      </c>
      <c r="AY143" s="55" t="str">
        <f>IF(TRIM(N143)="","N/A",VLOOKUP(TRIM(N143),Table4[#All],2,0))</f>
        <v>Baidoa</v>
      </c>
      <c r="AZ143" s="55" t="str">
        <f t="shared" si="92"/>
        <v>N/A</v>
      </c>
      <c r="BA143" s="32">
        <f t="shared" si="93"/>
        <v>43646</v>
      </c>
      <c r="BB143" s="32">
        <f t="shared" si="94"/>
        <v>43769</v>
      </c>
      <c r="BC143" s="31">
        <f t="shared" si="95"/>
        <v>2019</v>
      </c>
      <c r="BD143" s="33">
        <f t="shared" si="84"/>
        <v>43830</v>
      </c>
      <c r="BE143" s="30">
        <f t="shared" si="96"/>
        <v>300</v>
      </c>
      <c r="BF143" s="30">
        <f t="shared" si="97"/>
        <v>50</v>
      </c>
      <c r="BG143" s="30">
        <f t="shared" si="98"/>
        <v>15</v>
      </c>
      <c r="BH143" s="30">
        <f t="shared" si="99"/>
        <v>35</v>
      </c>
      <c r="BI143" s="30">
        <f t="shared" si="100"/>
        <v>100</v>
      </c>
      <c r="BJ143" s="30">
        <f t="shared" si="101"/>
        <v>100</v>
      </c>
      <c r="BK143" s="30">
        <v>2300000</v>
      </c>
      <c r="BL143" s="30">
        <v>1600000</v>
      </c>
      <c r="BM143" s="30" t="str">
        <f t="shared" si="82"/>
        <v>Unk</v>
      </c>
      <c r="BN143" s="30" t="str">
        <f t="shared" si="83"/>
        <v>Unk</v>
      </c>
      <c r="BO143" s="30">
        <v>2019</v>
      </c>
      <c r="BP143" s="30">
        <v>330</v>
      </c>
      <c r="BQ143" s="30" t="str">
        <f>VLOOKUP(AQ143,Table3[#All],2,FALSE)</f>
        <v>NFI</v>
      </c>
    </row>
    <row r="144" spans="1:69" ht="28.5" customHeight="1" x14ac:dyDescent="0.25">
      <c r="A144" s="58" t="s">
        <v>171</v>
      </c>
      <c r="B144" s="58" t="s">
        <v>559</v>
      </c>
      <c r="C144" s="58" t="s">
        <v>559</v>
      </c>
      <c r="D144" s="58" t="s">
        <v>202</v>
      </c>
      <c r="E144" s="58" t="s">
        <v>560</v>
      </c>
      <c r="F144" s="58" t="s">
        <v>306</v>
      </c>
      <c r="G144" s="58" t="s">
        <v>177</v>
      </c>
      <c r="H144" s="58"/>
      <c r="I144" s="58"/>
      <c r="J144" s="58"/>
      <c r="K144" s="58"/>
      <c r="L144" s="58"/>
      <c r="M144" s="58" t="s">
        <v>83</v>
      </c>
      <c r="N144" s="58" t="s">
        <v>84</v>
      </c>
      <c r="O144" s="58" t="s">
        <v>606</v>
      </c>
      <c r="P144" s="58"/>
      <c r="Q144" s="58" t="s">
        <v>179</v>
      </c>
      <c r="R144" s="58" t="s">
        <v>215</v>
      </c>
      <c r="S144" s="58" t="s">
        <v>437</v>
      </c>
      <c r="T144" s="32">
        <v>43626</v>
      </c>
      <c r="U144" s="21">
        <v>43762</v>
      </c>
      <c r="V144" s="58">
        <v>3.0853100000000002</v>
      </c>
      <c r="W144" s="58">
        <v>43.158900000000003</v>
      </c>
      <c r="X144" s="58" t="s">
        <v>190</v>
      </c>
      <c r="Y144" s="58">
        <v>300</v>
      </c>
      <c r="Z144" s="58">
        <v>300</v>
      </c>
      <c r="AA144" s="58">
        <v>50</v>
      </c>
      <c r="AB144" s="58">
        <v>35</v>
      </c>
      <c r="AC144" s="58">
        <v>15</v>
      </c>
      <c r="AD144" s="58">
        <v>150</v>
      </c>
      <c r="AE144" s="58">
        <v>100</v>
      </c>
      <c r="AF144" s="58" t="s">
        <v>195</v>
      </c>
      <c r="AG144" s="26" t="s">
        <v>607</v>
      </c>
      <c r="AN144" s="58"/>
      <c r="AO144" s="26" t="str">
        <f t="shared" si="85"/>
        <v>CWW</v>
      </c>
      <c r="AP144" s="26" t="str">
        <f t="shared" si="86"/>
        <v>CWW</v>
      </c>
      <c r="AQ144" s="26" t="str">
        <f t="shared" si="87"/>
        <v>NFI KITS</v>
      </c>
      <c r="AR144" s="26" t="str">
        <f t="shared" si="88"/>
        <v>DFID</v>
      </c>
      <c r="AS144" s="71" t="str">
        <f>_xlfn.IFNA(VLOOKUP(TRIM(AF144),Lookups!$R$1:$S$12,2,0),"N/A")</f>
        <v>Drought</v>
      </c>
      <c r="AT144" s="29" t="str">
        <f t="shared" si="89"/>
        <v>Completed</v>
      </c>
      <c r="AU144" s="72" t="str">
        <f>IF(TRIM(X144)="", "N/A",VLOOKUP(TRIM(X144),Lookups!$V$1:$W$8,2,0))</f>
        <v>PIDP</v>
      </c>
      <c r="AV144" s="26" t="str">
        <f t="shared" si="90"/>
        <v>Urban</v>
      </c>
      <c r="AW144" s="26" t="str">
        <f t="shared" si="91"/>
        <v>In-Kind</v>
      </c>
      <c r="AX144" s="55" t="str">
        <f>IF(TRIM(M144)="","N/A",VLOOKUP(TRIM(M144),Table2[#All],2,0))</f>
        <v>Bay</v>
      </c>
      <c r="AY144" s="55" t="str">
        <f>IF(TRIM(N144)="","N/A",VLOOKUP(TRIM(N144),Table4[#All],2,0))</f>
        <v>Baidoa</v>
      </c>
      <c r="AZ144" s="55" t="str">
        <f t="shared" si="92"/>
        <v>N/A</v>
      </c>
      <c r="BA144" s="32">
        <f t="shared" si="93"/>
        <v>43646</v>
      </c>
      <c r="BB144" s="32">
        <f t="shared" si="94"/>
        <v>43769</v>
      </c>
      <c r="BC144" s="31">
        <f t="shared" si="95"/>
        <v>2019</v>
      </c>
      <c r="BD144" s="33">
        <f t="shared" si="84"/>
        <v>43830</v>
      </c>
      <c r="BE144" s="30">
        <f t="shared" si="96"/>
        <v>300</v>
      </c>
      <c r="BF144" s="30">
        <f t="shared" si="97"/>
        <v>50</v>
      </c>
      <c r="BG144" s="30">
        <f t="shared" si="98"/>
        <v>15</v>
      </c>
      <c r="BH144" s="30">
        <f t="shared" si="99"/>
        <v>35</v>
      </c>
      <c r="BI144" s="30">
        <f t="shared" si="100"/>
        <v>100</v>
      </c>
      <c r="BJ144" s="30">
        <f t="shared" si="101"/>
        <v>100</v>
      </c>
      <c r="BK144" s="30">
        <v>2300000</v>
      </c>
      <c r="BL144" s="30">
        <v>1600000</v>
      </c>
      <c r="BM144" s="30" t="str">
        <f t="shared" si="82"/>
        <v>Unk</v>
      </c>
      <c r="BN144" s="30" t="str">
        <f t="shared" si="83"/>
        <v>Unk</v>
      </c>
      <c r="BO144" s="30">
        <v>2019</v>
      </c>
      <c r="BP144" s="30">
        <v>331</v>
      </c>
      <c r="BQ144" s="30" t="str">
        <f>VLOOKUP(AQ144,Table3[#All],2,FALSE)</f>
        <v>NFI</v>
      </c>
    </row>
    <row r="145" spans="1:69" ht="28.5" customHeight="1" x14ac:dyDescent="0.25">
      <c r="A145" s="58" t="s">
        <v>171</v>
      </c>
      <c r="B145" s="58" t="s">
        <v>559</v>
      </c>
      <c r="C145" s="58" t="s">
        <v>559</v>
      </c>
      <c r="D145" s="58" t="s">
        <v>202</v>
      </c>
      <c r="E145" s="58" t="s">
        <v>560</v>
      </c>
      <c r="F145" s="58" t="s">
        <v>306</v>
      </c>
      <c r="G145" s="58" t="s">
        <v>177</v>
      </c>
      <c r="H145" s="58"/>
      <c r="I145" s="58"/>
      <c r="J145" s="58"/>
      <c r="K145" s="58"/>
      <c r="L145" s="58"/>
      <c r="M145" s="58" t="s">
        <v>83</v>
      </c>
      <c r="N145" s="58" t="s">
        <v>84</v>
      </c>
      <c r="O145" s="58" t="s">
        <v>608</v>
      </c>
      <c r="P145" s="58"/>
      <c r="Q145" s="58" t="s">
        <v>179</v>
      </c>
      <c r="R145" s="58" t="s">
        <v>215</v>
      </c>
      <c r="S145" s="58" t="s">
        <v>437</v>
      </c>
      <c r="T145" s="32">
        <v>43626</v>
      </c>
      <c r="U145" s="21">
        <v>43762</v>
      </c>
      <c r="V145" s="58">
        <v>3.1187200000000002</v>
      </c>
      <c r="W145" s="58">
        <v>43.646599999999999</v>
      </c>
      <c r="X145" s="58" t="s">
        <v>190</v>
      </c>
      <c r="Y145" s="58">
        <v>360</v>
      </c>
      <c r="Z145" s="58">
        <v>360</v>
      </c>
      <c r="AA145" s="58">
        <v>60</v>
      </c>
      <c r="AB145" s="58">
        <v>42</v>
      </c>
      <c r="AC145" s="58">
        <v>18</v>
      </c>
      <c r="AD145" s="58">
        <v>180</v>
      </c>
      <c r="AE145" s="58">
        <v>120</v>
      </c>
      <c r="AF145" s="58" t="s">
        <v>195</v>
      </c>
      <c r="AG145" s="26" t="s">
        <v>609</v>
      </c>
      <c r="AN145" s="58"/>
      <c r="AO145" s="26" t="str">
        <f t="shared" si="85"/>
        <v>CWW</v>
      </c>
      <c r="AP145" s="26" t="str">
        <f t="shared" si="86"/>
        <v>CWW</v>
      </c>
      <c r="AQ145" s="26" t="str">
        <f t="shared" si="87"/>
        <v>NFI KITS</v>
      </c>
      <c r="AR145" s="26" t="str">
        <f t="shared" si="88"/>
        <v>DFID</v>
      </c>
      <c r="AS145" s="71" t="str">
        <f>_xlfn.IFNA(VLOOKUP(TRIM(AF145),Lookups!$R$1:$S$12,2,0),"N/A")</f>
        <v>Drought</v>
      </c>
      <c r="AT145" s="29" t="str">
        <f t="shared" si="89"/>
        <v>Completed</v>
      </c>
      <c r="AU145" s="72" t="str">
        <f>IF(TRIM(X145)="", "N/A",VLOOKUP(TRIM(X145),Lookups!$V$1:$W$8,2,0))</f>
        <v>PIDP</v>
      </c>
      <c r="AV145" s="26" t="str">
        <f t="shared" si="90"/>
        <v>Urban</v>
      </c>
      <c r="AW145" s="26" t="str">
        <f t="shared" si="91"/>
        <v>In-Kind</v>
      </c>
      <c r="AX145" s="55" t="str">
        <f>IF(TRIM(M145)="","N/A",VLOOKUP(TRIM(M145),Table2[#All],2,0))</f>
        <v>Bay</v>
      </c>
      <c r="AY145" s="55" t="str">
        <f>IF(TRIM(N145)="","N/A",VLOOKUP(TRIM(N145),Table4[#All],2,0))</f>
        <v>Baidoa</v>
      </c>
      <c r="AZ145" s="55" t="str">
        <f t="shared" si="92"/>
        <v>N/A</v>
      </c>
      <c r="BA145" s="32">
        <f t="shared" si="93"/>
        <v>43646</v>
      </c>
      <c r="BB145" s="32">
        <f t="shared" si="94"/>
        <v>43769</v>
      </c>
      <c r="BC145" s="31">
        <f t="shared" si="95"/>
        <v>2019</v>
      </c>
      <c r="BD145" s="33">
        <f t="shared" si="84"/>
        <v>43830</v>
      </c>
      <c r="BE145" s="30">
        <f t="shared" si="96"/>
        <v>360</v>
      </c>
      <c r="BF145" s="30">
        <f t="shared" si="97"/>
        <v>60</v>
      </c>
      <c r="BG145" s="30">
        <f t="shared" si="98"/>
        <v>18</v>
      </c>
      <c r="BH145" s="30">
        <f t="shared" si="99"/>
        <v>42</v>
      </c>
      <c r="BI145" s="30">
        <f t="shared" si="100"/>
        <v>120</v>
      </c>
      <c r="BJ145" s="30">
        <f t="shared" si="101"/>
        <v>120</v>
      </c>
      <c r="BK145" s="30">
        <v>2300000</v>
      </c>
      <c r="BL145" s="30">
        <v>1600000</v>
      </c>
      <c r="BM145" s="30" t="str">
        <f t="shared" si="82"/>
        <v>Unk</v>
      </c>
      <c r="BN145" s="30" t="str">
        <f t="shared" si="83"/>
        <v>Unk</v>
      </c>
      <c r="BO145" s="30">
        <v>2019</v>
      </c>
      <c r="BP145" s="30">
        <v>332</v>
      </c>
      <c r="BQ145" s="30" t="str">
        <f>VLOOKUP(AQ145,Table3[#All],2,FALSE)</f>
        <v>NFI</v>
      </c>
    </row>
    <row r="146" spans="1:69" ht="28.5" customHeight="1" x14ac:dyDescent="0.25">
      <c r="A146" s="58" t="s">
        <v>171</v>
      </c>
      <c r="B146" s="58" t="s">
        <v>559</v>
      </c>
      <c r="C146" s="58" t="s">
        <v>559</v>
      </c>
      <c r="D146" s="58" t="s">
        <v>202</v>
      </c>
      <c r="E146" s="58" t="s">
        <v>560</v>
      </c>
      <c r="F146" s="58" t="s">
        <v>306</v>
      </c>
      <c r="G146" s="58" t="s">
        <v>177</v>
      </c>
      <c r="H146" s="58"/>
      <c r="I146" s="58"/>
      <c r="J146" s="58"/>
      <c r="K146" s="58"/>
      <c r="L146" s="58"/>
      <c r="M146" s="58" t="s">
        <v>83</v>
      </c>
      <c r="N146" s="58" t="s">
        <v>84</v>
      </c>
      <c r="O146" s="58" t="s">
        <v>610</v>
      </c>
      <c r="P146" s="58"/>
      <c r="Q146" s="58" t="s">
        <v>179</v>
      </c>
      <c r="R146" s="58" t="s">
        <v>215</v>
      </c>
      <c r="S146" s="58" t="s">
        <v>437</v>
      </c>
      <c r="T146" s="32">
        <v>43626</v>
      </c>
      <c r="U146" s="21">
        <v>43762</v>
      </c>
      <c r="V146" s="58">
        <v>3.5798999999999999</v>
      </c>
      <c r="W146" s="58">
        <v>43.570999</v>
      </c>
      <c r="X146" s="58" t="s">
        <v>190</v>
      </c>
      <c r="Y146" s="58">
        <v>432</v>
      </c>
      <c r="Z146" s="58">
        <v>432</v>
      </c>
      <c r="AA146" s="58">
        <v>72</v>
      </c>
      <c r="AB146" s="58">
        <v>50</v>
      </c>
      <c r="AC146" s="58">
        <v>22</v>
      </c>
      <c r="AD146" s="58">
        <v>216</v>
      </c>
      <c r="AE146" s="58">
        <v>144</v>
      </c>
      <c r="AF146" s="58" t="s">
        <v>195</v>
      </c>
      <c r="AG146" s="26" t="s">
        <v>611</v>
      </c>
      <c r="AN146" s="58"/>
      <c r="AO146" s="26" t="str">
        <f t="shared" si="85"/>
        <v>CWW</v>
      </c>
      <c r="AP146" s="26" t="str">
        <f t="shared" si="86"/>
        <v>CWW</v>
      </c>
      <c r="AQ146" s="26" t="str">
        <f t="shared" si="87"/>
        <v>NFI KITS</v>
      </c>
      <c r="AR146" s="26" t="str">
        <f t="shared" si="88"/>
        <v>DFID</v>
      </c>
      <c r="AS146" s="71" t="str">
        <f>_xlfn.IFNA(VLOOKUP(TRIM(AF146),Lookups!$R$1:$S$12,2,0),"N/A")</f>
        <v>Drought</v>
      </c>
      <c r="AT146" s="29" t="str">
        <f t="shared" si="89"/>
        <v>Completed</v>
      </c>
      <c r="AU146" s="72" t="str">
        <f>IF(TRIM(X146)="", "N/A",VLOOKUP(TRIM(X146),Lookups!$V$1:$W$8,2,0))</f>
        <v>PIDP</v>
      </c>
      <c r="AV146" s="26" t="str">
        <f t="shared" si="90"/>
        <v>Urban</v>
      </c>
      <c r="AW146" s="26" t="str">
        <f t="shared" si="91"/>
        <v>In-Kind</v>
      </c>
      <c r="AX146" s="55" t="str">
        <f>IF(TRIM(M146)="","N/A",VLOOKUP(TRIM(M146),Table2[#All],2,0))</f>
        <v>Bay</v>
      </c>
      <c r="AY146" s="55" t="str">
        <f>IF(TRIM(N146)="","N/A",VLOOKUP(TRIM(N146),Table4[#All],2,0))</f>
        <v>Baidoa</v>
      </c>
      <c r="AZ146" s="55" t="str">
        <f t="shared" si="92"/>
        <v>N/A</v>
      </c>
      <c r="BA146" s="32">
        <f t="shared" si="93"/>
        <v>43646</v>
      </c>
      <c r="BB146" s="32">
        <f t="shared" si="94"/>
        <v>43769</v>
      </c>
      <c r="BC146" s="31">
        <f t="shared" si="95"/>
        <v>2019</v>
      </c>
      <c r="BD146" s="33">
        <f t="shared" si="84"/>
        <v>43830</v>
      </c>
      <c r="BE146" s="30">
        <f t="shared" si="96"/>
        <v>432</v>
      </c>
      <c r="BF146" s="30">
        <f t="shared" si="97"/>
        <v>72</v>
      </c>
      <c r="BG146" s="30">
        <f t="shared" si="98"/>
        <v>22</v>
      </c>
      <c r="BH146" s="30">
        <f t="shared" si="99"/>
        <v>50</v>
      </c>
      <c r="BI146" s="30">
        <f t="shared" si="100"/>
        <v>144</v>
      </c>
      <c r="BJ146" s="30">
        <f t="shared" si="101"/>
        <v>144</v>
      </c>
      <c r="BK146" s="30">
        <v>2300000</v>
      </c>
      <c r="BL146" s="30">
        <v>1600000</v>
      </c>
      <c r="BM146" s="30" t="str">
        <f t="shared" si="82"/>
        <v>Unk</v>
      </c>
      <c r="BN146" s="30" t="str">
        <f t="shared" si="83"/>
        <v>Unk</v>
      </c>
      <c r="BO146" s="30">
        <v>2019</v>
      </c>
      <c r="BP146" s="30">
        <v>333</v>
      </c>
      <c r="BQ146" s="30" t="str">
        <f>VLOOKUP(AQ146,Table3[#All],2,FALSE)</f>
        <v>NFI</v>
      </c>
    </row>
    <row r="147" spans="1:69" ht="28.5" customHeight="1" x14ac:dyDescent="0.25">
      <c r="A147" s="58" t="s">
        <v>171</v>
      </c>
      <c r="B147" s="58" t="s">
        <v>559</v>
      </c>
      <c r="C147" s="58" t="s">
        <v>559</v>
      </c>
      <c r="D147" s="58" t="s">
        <v>202</v>
      </c>
      <c r="E147" s="58" t="s">
        <v>560</v>
      </c>
      <c r="F147" s="58" t="s">
        <v>306</v>
      </c>
      <c r="G147" s="58" t="s">
        <v>177</v>
      </c>
      <c r="H147" s="58"/>
      <c r="I147" s="58"/>
      <c r="J147" s="58"/>
      <c r="K147" s="58"/>
      <c r="L147" s="58"/>
      <c r="M147" s="58" t="s">
        <v>83</v>
      </c>
      <c r="N147" s="58" t="s">
        <v>84</v>
      </c>
      <c r="O147" s="58" t="s">
        <v>1</v>
      </c>
      <c r="P147" s="58"/>
      <c r="Q147" s="58" t="s">
        <v>179</v>
      </c>
      <c r="R147" s="58" t="s">
        <v>215</v>
      </c>
      <c r="S147" s="58" t="s">
        <v>437</v>
      </c>
      <c r="T147" s="32">
        <v>43626</v>
      </c>
      <c r="U147" s="21">
        <v>43762</v>
      </c>
      <c r="V147" s="58">
        <v>3.1171799999999998</v>
      </c>
      <c r="W147" s="58">
        <v>43.646900000000002</v>
      </c>
      <c r="X147" s="58" t="s">
        <v>190</v>
      </c>
      <c r="Y147" s="58">
        <v>438</v>
      </c>
      <c r="Z147" s="58">
        <v>438</v>
      </c>
      <c r="AA147" s="58">
        <v>73</v>
      </c>
      <c r="AB147" s="58">
        <v>51</v>
      </c>
      <c r="AC147" s="58">
        <v>22</v>
      </c>
      <c r="AD147" s="58">
        <v>219</v>
      </c>
      <c r="AE147" s="58">
        <v>146</v>
      </c>
      <c r="AF147" s="58" t="s">
        <v>195</v>
      </c>
      <c r="AG147" s="26" t="s">
        <v>612</v>
      </c>
      <c r="AN147" s="58"/>
      <c r="AO147" s="26" t="str">
        <f t="shared" si="85"/>
        <v>CWW</v>
      </c>
      <c r="AP147" s="26" t="str">
        <f t="shared" si="86"/>
        <v>CWW</v>
      </c>
      <c r="AQ147" s="26" t="str">
        <f t="shared" si="87"/>
        <v>NFI KITS</v>
      </c>
      <c r="AR147" s="26" t="str">
        <f t="shared" si="88"/>
        <v>DFID</v>
      </c>
      <c r="AS147" s="71" t="str">
        <f>_xlfn.IFNA(VLOOKUP(TRIM(AF147),Lookups!$R$1:$S$12,2,0),"N/A")</f>
        <v>Drought</v>
      </c>
      <c r="AT147" s="29" t="str">
        <f t="shared" si="89"/>
        <v>Completed</v>
      </c>
      <c r="AU147" s="72" t="str">
        <f>IF(TRIM(X147)="", "N/A",VLOOKUP(TRIM(X147),Lookups!$V$1:$W$8,2,0))</f>
        <v>PIDP</v>
      </c>
      <c r="AV147" s="26" t="str">
        <f t="shared" si="90"/>
        <v>Urban</v>
      </c>
      <c r="AW147" s="26" t="str">
        <f t="shared" si="91"/>
        <v>In-Kind</v>
      </c>
      <c r="AX147" s="55" t="str">
        <f>IF(TRIM(M147)="","N/A",VLOOKUP(TRIM(M147),Table2[#All],2,0))</f>
        <v>Bay</v>
      </c>
      <c r="AY147" s="55" t="str">
        <f>IF(TRIM(N147)="","N/A",VLOOKUP(TRIM(N147),Table4[#All],2,0))</f>
        <v>Baidoa</v>
      </c>
      <c r="AZ147" s="55" t="str">
        <f t="shared" si="92"/>
        <v>N/A</v>
      </c>
      <c r="BA147" s="32">
        <f t="shared" si="93"/>
        <v>43646</v>
      </c>
      <c r="BB147" s="32">
        <f t="shared" si="94"/>
        <v>43769</v>
      </c>
      <c r="BC147" s="31">
        <f t="shared" si="95"/>
        <v>2019</v>
      </c>
      <c r="BD147" s="33">
        <f t="shared" si="84"/>
        <v>43830</v>
      </c>
      <c r="BE147" s="30">
        <f t="shared" si="96"/>
        <v>438</v>
      </c>
      <c r="BF147" s="30">
        <f t="shared" si="97"/>
        <v>73</v>
      </c>
      <c r="BG147" s="30">
        <f t="shared" si="98"/>
        <v>22</v>
      </c>
      <c r="BH147" s="30">
        <f t="shared" si="99"/>
        <v>51</v>
      </c>
      <c r="BI147" s="30">
        <f t="shared" si="100"/>
        <v>146</v>
      </c>
      <c r="BJ147" s="30">
        <f t="shared" si="101"/>
        <v>146</v>
      </c>
      <c r="BK147" s="30">
        <v>2300000</v>
      </c>
      <c r="BL147" s="30">
        <v>1600000</v>
      </c>
      <c r="BM147" s="30" t="str">
        <f t="shared" si="82"/>
        <v>Unk</v>
      </c>
      <c r="BN147" s="30" t="str">
        <f t="shared" si="83"/>
        <v>Unk</v>
      </c>
      <c r="BO147" s="30">
        <v>2019</v>
      </c>
      <c r="BP147" s="30">
        <v>334</v>
      </c>
      <c r="BQ147" s="30" t="str">
        <f>VLOOKUP(AQ147,Table3[#All],2,FALSE)</f>
        <v>NFI</v>
      </c>
    </row>
    <row r="148" spans="1:69" ht="28.5" customHeight="1" x14ac:dyDescent="0.25">
      <c r="A148" s="58" t="s">
        <v>171</v>
      </c>
      <c r="B148" s="58" t="s">
        <v>559</v>
      </c>
      <c r="C148" s="58" t="s">
        <v>559</v>
      </c>
      <c r="D148" s="58" t="s">
        <v>202</v>
      </c>
      <c r="E148" s="58" t="s">
        <v>560</v>
      </c>
      <c r="F148" s="58" t="s">
        <v>306</v>
      </c>
      <c r="G148" s="58" t="s">
        <v>177</v>
      </c>
      <c r="H148" s="58"/>
      <c r="I148" s="58"/>
      <c r="J148" s="58"/>
      <c r="K148" s="58"/>
      <c r="L148" s="58"/>
      <c r="M148" s="58" t="s">
        <v>83</v>
      </c>
      <c r="N148" s="58" t="s">
        <v>84</v>
      </c>
      <c r="O148" s="58" t="s">
        <v>1</v>
      </c>
      <c r="P148" s="58"/>
      <c r="Q148" s="58" t="s">
        <v>179</v>
      </c>
      <c r="R148" s="58" t="s">
        <v>215</v>
      </c>
      <c r="S148" s="58" t="s">
        <v>437</v>
      </c>
      <c r="T148" s="32">
        <v>43626</v>
      </c>
      <c r="U148" s="21">
        <v>43762</v>
      </c>
      <c r="V148" s="58">
        <v>3.1171799999999998</v>
      </c>
      <c r="W148" s="58">
        <v>43.646900000000002</v>
      </c>
      <c r="X148" s="58" t="s">
        <v>190</v>
      </c>
      <c r="Y148" s="58">
        <v>300</v>
      </c>
      <c r="Z148" s="58">
        <v>300</v>
      </c>
      <c r="AA148" s="58">
        <v>50</v>
      </c>
      <c r="AB148" s="58">
        <v>35</v>
      </c>
      <c r="AC148" s="58">
        <v>15</v>
      </c>
      <c r="AD148" s="58">
        <v>150</v>
      </c>
      <c r="AE148" s="58">
        <v>100</v>
      </c>
      <c r="AF148" s="58" t="s">
        <v>195</v>
      </c>
      <c r="AG148" s="26" t="s">
        <v>613</v>
      </c>
      <c r="AN148" s="58"/>
      <c r="AO148" s="26" t="str">
        <f t="shared" si="85"/>
        <v>CWW</v>
      </c>
      <c r="AP148" s="26" t="str">
        <f t="shared" si="86"/>
        <v>CWW</v>
      </c>
      <c r="AQ148" s="26" t="str">
        <f t="shared" si="87"/>
        <v>NFI KITS</v>
      </c>
      <c r="AR148" s="26" t="str">
        <f t="shared" si="88"/>
        <v>DFID</v>
      </c>
      <c r="AS148" s="71" t="str">
        <f>_xlfn.IFNA(VLOOKUP(TRIM(AF148),Lookups!$R$1:$S$12,2,0),"N/A")</f>
        <v>Drought</v>
      </c>
      <c r="AT148" s="29" t="str">
        <f t="shared" si="89"/>
        <v>Completed</v>
      </c>
      <c r="AU148" s="72" t="str">
        <f>IF(TRIM(X148)="", "N/A",VLOOKUP(TRIM(X148),Lookups!$V$1:$W$8,2,0))</f>
        <v>PIDP</v>
      </c>
      <c r="AV148" s="26" t="str">
        <f t="shared" si="90"/>
        <v>Urban</v>
      </c>
      <c r="AW148" s="26" t="str">
        <f t="shared" si="91"/>
        <v>In-Kind</v>
      </c>
      <c r="AX148" s="55" t="str">
        <f>IF(TRIM(M148)="","N/A",VLOOKUP(TRIM(M148),Table2[#All],2,0))</f>
        <v>Bay</v>
      </c>
      <c r="AY148" s="55" t="str">
        <f>IF(TRIM(N148)="","N/A",VLOOKUP(TRIM(N148),Table4[#All],2,0))</f>
        <v>Baidoa</v>
      </c>
      <c r="AZ148" s="55" t="str">
        <f t="shared" si="92"/>
        <v>N/A</v>
      </c>
      <c r="BA148" s="32">
        <f t="shared" si="93"/>
        <v>43646</v>
      </c>
      <c r="BB148" s="32">
        <f t="shared" si="94"/>
        <v>43769</v>
      </c>
      <c r="BC148" s="31">
        <f t="shared" si="95"/>
        <v>2019</v>
      </c>
      <c r="BD148" s="33">
        <f t="shared" si="84"/>
        <v>43830</v>
      </c>
      <c r="BE148" s="30">
        <f t="shared" si="96"/>
        <v>300</v>
      </c>
      <c r="BF148" s="30">
        <f t="shared" si="97"/>
        <v>50</v>
      </c>
      <c r="BG148" s="30">
        <f t="shared" si="98"/>
        <v>15</v>
      </c>
      <c r="BH148" s="30">
        <f t="shared" si="99"/>
        <v>35</v>
      </c>
      <c r="BI148" s="30">
        <f t="shared" si="100"/>
        <v>100</v>
      </c>
      <c r="BJ148" s="30">
        <f t="shared" si="101"/>
        <v>100</v>
      </c>
      <c r="BK148" s="30">
        <v>2300000</v>
      </c>
      <c r="BL148" s="30">
        <v>1600000</v>
      </c>
      <c r="BM148" s="30" t="str">
        <f t="shared" si="82"/>
        <v>Unk</v>
      </c>
      <c r="BN148" s="30" t="str">
        <f t="shared" si="83"/>
        <v>Unk</v>
      </c>
      <c r="BO148" s="30">
        <v>2019</v>
      </c>
      <c r="BP148" s="30">
        <v>335</v>
      </c>
      <c r="BQ148" s="30" t="str">
        <f>VLOOKUP(AQ148,Table3[#All],2,FALSE)</f>
        <v>NFI</v>
      </c>
    </row>
    <row r="149" spans="1:69" ht="28.5" customHeight="1" x14ac:dyDescent="0.25">
      <c r="A149" s="58" t="s">
        <v>171</v>
      </c>
      <c r="B149" s="58" t="s">
        <v>559</v>
      </c>
      <c r="C149" s="58" t="s">
        <v>559</v>
      </c>
      <c r="D149" s="58" t="s">
        <v>202</v>
      </c>
      <c r="E149" s="58" t="s">
        <v>560</v>
      </c>
      <c r="F149" s="58" t="s">
        <v>306</v>
      </c>
      <c r="G149" s="58" t="s">
        <v>177</v>
      </c>
      <c r="H149" s="58"/>
      <c r="I149" s="58"/>
      <c r="J149" s="58"/>
      <c r="K149" s="58"/>
      <c r="L149" s="58"/>
      <c r="M149" s="58" t="s">
        <v>83</v>
      </c>
      <c r="N149" s="58" t="s">
        <v>84</v>
      </c>
      <c r="O149" s="58" t="s">
        <v>1</v>
      </c>
      <c r="P149" s="58"/>
      <c r="Q149" s="58" t="s">
        <v>179</v>
      </c>
      <c r="R149" s="58" t="s">
        <v>215</v>
      </c>
      <c r="S149" s="58" t="s">
        <v>437</v>
      </c>
      <c r="T149" s="32">
        <v>43626</v>
      </c>
      <c r="U149" s="21">
        <v>43762</v>
      </c>
      <c r="V149" s="58">
        <v>3.1171799999999998</v>
      </c>
      <c r="W149" s="58">
        <v>43.646900000000002</v>
      </c>
      <c r="X149" s="58" t="s">
        <v>190</v>
      </c>
      <c r="Y149" s="58">
        <v>210</v>
      </c>
      <c r="Z149" s="58">
        <v>210</v>
      </c>
      <c r="AA149" s="58">
        <v>35</v>
      </c>
      <c r="AB149" s="58">
        <v>24</v>
      </c>
      <c r="AC149" s="58">
        <v>11</v>
      </c>
      <c r="AD149" s="58">
        <v>105</v>
      </c>
      <c r="AE149" s="58">
        <v>70</v>
      </c>
      <c r="AF149" s="58" t="s">
        <v>195</v>
      </c>
      <c r="AG149" s="26" t="s">
        <v>614</v>
      </c>
      <c r="AN149" s="58"/>
      <c r="AO149" s="26" t="str">
        <f t="shared" si="85"/>
        <v>CWW</v>
      </c>
      <c r="AP149" s="26" t="str">
        <f t="shared" si="86"/>
        <v>CWW</v>
      </c>
      <c r="AQ149" s="26" t="str">
        <f t="shared" si="87"/>
        <v>NFI KITS</v>
      </c>
      <c r="AR149" s="26" t="str">
        <f t="shared" si="88"/>
        <v>DFID</v>
      </c>
      <c r="AS149" s="71" t="str">
        <f>_xlfn.IFNA(VLOOKUP(TRIM(AF149),Lookups!$R$1:$S$12,2,0),"N/A")</f>
        <v>Drought</v>
      </c>
      <c r="AT149" s="29" t="str">
        <f t="shared" si="89"/>
        <v>Completed</v>
      </c>
      <c r="AU149" s="72" t="str">
        <f>IF(TRIM(X149)="", "N/A",VLOOKUP(TRIM(X149),Lookups!$V$1:$W$8,2,0))</f>
        <v>PIDP</v>
      </c>
      <c r="AV149" s="26" t="str">
        <f t="shared" si="90"/>
        <v>Urban</v>
      </c>
      <c r="AW149" s="26" t="str">
        <f t="shared" si="91"/>
        <v>In-Kind</v>
      </c>
      <c r="AX149" s="55" t="str">
        <f>IF(TRIM(M149)="","N/A",VLOOKUP(TRIM(M149),Table2[#All],2,0))</f>
        <v>Bay</v>
      </c>
      <c r="AY149" s="55" t="str">
        <f>IF(TRIM(N149)="","N/A",VLOOKUP(TRIM(N149),Table4[#All],2,0))</f>
        <v>Baidoa</v>
      </c>
      <c r="AZ149" s="55" t="str">
        <f t="shared" si="92"/>
        <v>N/A</v>
      </c>
      <c r="BA149" s="32">
        <f t="shared" si="93"/>
        <v>43646</v>
      </c>
      <c r="BB149" s="32">
        <f t="shared" si="94"/>
        <v>43769</v>
      </c>
      <c r="BC149" s="31">
        <f t="shared" si="95"/>
        <v>2019</v>
      </c>
      <c r="BD149" s="33">
        <f t="shared" si="84"/>
        <v>43830</v>
      </c>
      <c r="BE149" s="30">
        <f t="shared" si="96"/>
        <v>210</v>
      </c>
      <c r="BF149" s="30">
        <f t="shared" si="97"/>
        <v>35</v>
      </c>
      <c r="BG149" s="30">
        <f t="shared" si="98"/>
        <v>11</v>
      </c>
      <c r="BH149" s="30">
        <f t="shared" si="99"/>
        <v>24</v>
      </c>
      <c r="BI149" s="30">
        <f t="shared" si="100"/>
        <v>70</v>
      </c>
      <c r="BJ149" s="30">
        <f t="shared" si="101"/>
        <v>70</v>
      </c>
      <c r="BK149" s="30">
        <v>2300000</v>
      </c>
      <c r="BL149" s="30">
        <v>1600000</v>
      </c>
      <c r="BM149" s="30" t="str">
        <f t="shared" si="82"/>
        <v>Unk</v>
      </c>
      <c r="BN149" s="30" t="str">
        <f t="shared" si="83"/>
        <v>Unk</v>
      </c>
      <c r="BO149" s="30">
        <v>2019</v>
      </c>
      <c r="BP149" s="30">
        <v>336</v>
      </c>
      <c r="BQ149" s="30" t="str">
        <f>VLOOKUP(AQ149,Table3[#All],2,FALSE)</f>
        <v>NFI</v>
      </c>
    </row>
    <row r="150" spans="1:69" ht="28.5" customHeight="1" x14ac:dyDescent="0.25">
      <c r="A150" s="58" t="s">
        <v>171</v>
      </c>
      <c r="B150" s="58" t="s">
        <v>559</v>
      </c>
      <c r="C150" s="58" t="s">
        <v>559</v>
      </c>
      <c r="D150" s="58" t="s">
        <v>202</v>
      </c>
      <c r="E150" s="58" t="s">
        <v>560</v>
      </c>
      <c r="F150" s="58" t="s">
        <v>306</v>
      </c>
      <c r="G150" s="58" t="s">
        <v>177</v>
      </c>
      <c r="H150" s="58"/>
      <c r="I150" s="58"/>
      <c r="J150" s="58"/>
      <c r="K150" s="58"/>
      <c r="L150" s="58"/>
      <c r="M150" s="58" t="s">
        <v>83</v>
      </c>
      <c r="N150" s="58" t="s">
        <v>84</v>
      </c>
      <c r="O150" s="58" t="s">
        <v>615</v>
      </c>
      <c r="P150" s="58"/>
      <c r="Q150" s="58" t="s">
        <v>179</v>
      </c>
      <c r="R150" s="58" t="s">
        <v>215</v>
      </c>
      <c r="S150" s="58" t="s">
        <v>437</v>
      </c>
      <c r="T150" s="32">
        <v>43626</v>
      </c>
      <c r="U150" s="21">
        <v>43762</v>
      </c>
      <c r="V150" s="58">
        <v>2.9583200000000001</v>
      </c>
      <c r="W150" s="58">
        <v>43.429499999999997</v>
      </c>
      <c r="X150" s="58" t="s">
        <v>190</v>
      </c>
      <c r="Y150" s="58">
        <v>138</v>
      </c>
      <c r="Z150" s="58">
        <v>138</v>
      </c>
      <c r="AA150" s="58">
        <v>23</v>
      </c>
      <c r="AB150" s="58">
        <v>16</v>
      </c>
      <c r="AC150" s="58">
        <v>7</v>
      </c>
      <c r="AD150" s="58">
        <v>69</v>
      </c>
      <c r="AE150" s="58">
        <v>46</v>
      </c>
      <c r="AF150" s="58" t="s">
        <v>195</v>
      </c>
      <c r="AG150" s="26" t="s">
        <v>616</v>
      </c>
      <c r="AN150" s="58"/>
      <c r="AO150" s="26" t="str">
        <f t="shared" si="85"/>
        <v>CWW</v>
      </c>
      <c r="AP150" s="26" t="str">
        <f t="shared" si="86"/>
        <v>CWW</v>
      </c>
      <c r="AQ150" s="26" t="str">
        <f t="shared" si="87"/>
        <v>NFI KITS</v>
      </c>
      <c r="AR150" s="26" t="str">
        <f t="shared" si="88"/>
        <v>DFID</v>
      </c>
      <c r="AS150" s="71" t="str">
        <f>_xlfn.IFNA(VLOOKUP(TRIM(AF150),Lookups!$R$1:$S$12,2,0),"N/A")</f>
        <v>Drought</v>
      </c>
      <c r="AT150" s="29" t="str">
        <f t="shared" si="89"/>
        <v>Completed</v>
      </c>
      <c r="AU150" s="72" t="str">
        <f>IF(TRIM(X150)="", "N/A",VLOOKUP(TRIM(X150),Lookups!$V$1:$W$8,2,0))</f>
        <v>PIDP</v>
      </c>
      <c r="AV150" s="26" t="str">
        <f t="shared" si="90"/>
        <v>Urban</v>
      </c>
      <c r="AW150" s="26" t="str">
        <f t="shared" si="91"/>
        <v>In-Kind</v>
      </c>
      <c r="AX150" s="55" t="str">
        <f>IF(TRIM(M150)="","N/A",VLOOKUP(TRIM(M150),Table2[#All],2,0))</f>
        <v>Bay</v>
      </c>
      <c r="AY150" s="55" t="str">
        <f>IF(TRIM(N150)="","N/A",VLOOKUP(TRIM(N150),Table4[#All],2,0))</f>
        <v>Baidoa</v>
      </c>
      <c r="AZ150" s="55" t="str">
        <f t="shared" si="92"/>
        <v>N/A</v>
      </c>
      <c r="BA150" s="32">
        <f t="shared" si="93"/>
        <v>43646</v>
      </c>
      <c r="BB150" s="32">
        <f t="shared" si="94"/>
        <v>43769</v>
      </c>
      <c r="BC150" s="31">
        <f t="shared" si="95"/>
        <v>2019</v>
      </c>
      <c r="BD150" s="33">
        <f t="shared" si="84"/>
        <v>43830</v>
      </c>
      <c r="BE150" s="30">
        <f t="shared" si="96"/>
        <v>138</v>
      </c>
      <c r="BF150" s="30">
        <f t="shared" si="97"/>
        <v>23</v>
      </c>
      <c r="BG150" s="30">
        <f t="shared" si="98"/>
        <v>7</v>
      </c>
      <c r="BH150" s="30">
        <f t="shared" si="99"/>
        <v>16</v>
      </c>
      <c r="BI150" s="30">
        <f t="shared" si="100"/>
        <v>46</v>
      </c>
      <c r="BJ150" s="30">
        <f t="shared" si="101"/>
        <v>46</v>
      </c>
      <c r="BK150" s="30">
        <v>2300000</v>
      </c>
      <c r="BL150" s="30">
        <v>1600000</v>
      </c>
      <c r="BM150" s="30" t="str">
        <f t="shared" si="82"/>
        <v>Unk</v>
      </c>
      <c r="BN150" s="30" t="str">
        <f t="shared" si="83"/>
        <v>Unk</v>
      </c>
      <c r="BO150" s="30">
        <v>2019</v>
      </c>
      <c r="BP150" s="30">
        <v>337</v>
      </c>
      <c r="BQ150" s="30" t="str">
        <f>VLOOKUP(AQ150,Table3[#All],2,FALSE)</f>
        <v>NFI</v>
      </c>
    </row>
    <row r="151" spans="1:69" ht="28.5" customHeight="1" x14ac:dyDescent="0.25">
      <c r="A151" s="58" t="s">
        <v>171</v>
      </c>
      <c r="B151" s="58" t="s">
        <v>559</v>
      </c>
      <c r="C151" s="58" t="s">
        <v>559</v>
      </c>
      <c r="D151" s="58" t="s">
        <v>202</v>
      </c>
      <c r="E151" s="58" t="s">
        <v>560</v>
      </c>
      <c r="F151" s="58" t="s">
        <v>306</v>
      </c>
      <c r="G151" s="58" t="s">
        <v>177</v>
      </c>
      <c r="H151" s="58"/>
      <c r="I151" s="58"/>
      <c r="J151" s="58"/>
      <c r="K151" s="58"/>
      <c r="L151" s="58"/>
      <c r="M151" s="58" t="s">
        <v>83</v>
      </c>
      <c r="N151" s="58" t="s">
        <v>84</v>
      </c>
      <c r="O151" s="58" t="s">
        <v>1</v>
      </c>
      <c r="P151" s="58"/>
      <c r="Q151" s="58" t="s">
        <v>179</v>
      </c>
      <c r="R151" s="58" t="s">
        <v>215</v>
      </c>
      <c r="S151" s="58" t="s">
        <v>437</v>
      </c>
      <c r="T151" s="32">
        <v>43626</v>
      </c>
      <c r="U151" s="21">
        <v>43762</v>
      </c>
      <c r="V151" s="58">
        <v>3.1171799999999998</v>
      </c>
      <c r="W151" s="58">
        <v>43.646900000000002</v>
      </c>
      <c r="X151" s="58" t="s">
        <v>190</v>
      </c>
      <c r="Y151" s="58">
        <v>210</v>
      </c>
      <c r="Z151" s="58">
        <v>210</v>
      </c>
      <c r="AA151" s="58">
        <v>35</v>
      </c>
      <c r="AB151" s="58">
        <v>24</v>
      </c>
      <c r="AC151" s="58">
        <v>11</v>
      </c>
      <c r="AD151" s="58">
        <v>105</v>
      </c>
      <c r="AE151" s="58">
        <v>70</v>
      </c>
      <c r="AF151" s="58" t="s">
        <v>195</v>
      </c>
      <c r="AG151" s="26" t="s">
        <v>617</v>
      </c>
      <c r="AN151" s="58"/>
      <c r="AO151" s="26" t="str">
        <f t="shared" si="85"/>
        <v>CWW</v>
      </c>
      <c r="AP151" s="26" t="str">
        <f t="shared" si="86"/>
        <v>CWW</v>
      </c>
      <c r="AQ151" s="26" t="str">
        <f t="shared" si="87"/>
        <v>NFI KITS</v>
      </c>
      <c r="AR151" s="26" t="str">
        <f t="shared" si="88"/>
        <v>DFID</v>
      </c>
      <c r="AS151" s="71" t="str">
        <f>_xlfn.IFNA(VLOOKUP(TRIM(AF151),Lookups!$R$1:$S$12,2,0),"N/A")</f>
        <v>Drought</v>
      </c>
      <c r="AT151" s="29" t="str">
        <f t="shared" si="89"/>
        <v>Completed</v>
      </c>
      <c r="AU151" s="72" t="str">
        <f>IF(TRIM(X151)="", "N/A",VLOOKUP(TRIM(X151),Lookups!$V$1:$W$8,2,0))</f>
        <v>PIDP</v>
      </c>
      <c r="AV151" s="26" t="str">
        <f t="shared" si="90"/>
        <v>Urban</v>
      </c>
      <c r="AW151" s="26" t="str">
        <f t="shared" si="91"/>
        <v>In-Kind</v>
      </c>
      <c r="AX151" s="55" t="str">
        <f>IF(TRIM(M151)="","N/A",VLOOKUP(TRIM(M151),Table2[#All],2,0))</f>
        <v>Bay</v>
      </c>
      <c r="AY151" s="55" t="str">
        <f>IF(TRIM(N151)="","N/A",VLOOKUP(TRIM(N151),Table4[#All],2,0))</f>
        <v>Baidoa</v>
      </c>
      <c r="AZ151" s="55" t="str">
        <f t="shared" si="92"/>
        <v>N/A</v>
      </c>
      <c r="BA151" s="32">
        <f t="shared" si="93"/>
        <v>43646</v>
      </c>
      <c r="BB151" s="32">
        <f t="shared" si="94"/>
        <v>43769</v>
      </c>
      <c r="BC151" s="31">
        <f t="shared" si="95"/>
        <v>2019</v>
      </c>
      <c r="BD151" s="33">
        <f t="shared" si="84"/>
        <v>43830</v>
      </c>
      <c r="BE151" s="30">
        <f t="shared" si="96"/>
        <v>210</v>
      </c>
      <c r="BF151" s="30">
        <f t="shared" si="97"/>
        <v>35</v>
      </c>
      <c r="BG151" s="30">
        <f t="shared" si="98"/>
        <v>11</v>
      </c>
      <c r="BH151" s="30">
        <f t="shared" si="99"/>
        <v>24</v>
      </c>
      <c r="BI151" s="30">
        <f t="shared" si="100"/>
        <v>70</v>
      </c>
      <c r="BJ151" s="30">
        <f t="shared" si="101"/>
        <v>70</v>
      </c>
      <c r="BK151" s="30">
        <v>2300000</v>
      </c>
      <c r="BL151" s="30">
        <v>1600000</v>
      </c>
      <c r="BM151" s="30" t="str">
        <f t="shared" si="82"/>
        <v>Unk</v>
      </c>
      <c r="BN151" s="30" t="str">
        <f t="shared" si="83"/>
        <v>Unk</v>
      </c>
      <c r="BO151" s="30">
        <v>2019</v>
      </c>
      <c r="BP151" s="30">
        <v>338</v>
      </c>
      <c r="BQ151" s="30" t="str">
        <f>VLOOKUP(AQ151,Table3[#All],2,FALSE)</f>
        <v>NFI</v>
      </c>
    </row>
    <row r="152" spans="1:69" ht="28.5" customHeight="1" x14ac:dyDescent="0.25">
      <c r="A152" s="58" t="s">
        <v>171</v>
      </c>
      <c r="B152" s="58" t="s">
        <v>559</v>
      </c>
      <c r="C152" s="58" t="s">
        <v>559</v>
      </c>
      <c r="D152" s="58" t="s">
        <v>202</v>
      </c>
      <c r="E152" s="58" t="s">
        <v>560</v>
      </c>
      <c r="F152" s="58" t="s">
        <v>306</v>
      </c>
      <c r="G152" s="58" t="s">
        <v>177</v>
      </c>
      <c r="H152" s="58"/>
      <c r="I152" s="58"/>
      <c r="J152" s="58"/>
      <c r="K152" s="58"/>
      <c r="L152" s="58"/>
      <c r="M152" s="58" t="s">
        <v>83</v>
      </c>
      <c r="N152" s="58" t="s">
        <v>84</v>
      </c>
      <c r="O152" s="58" t="s">
        <v>618</v>
      </c>
      <c r="P152" s="58"/>
      <c r="Q152" s="58" t="s">
        <v>179</v>
      </c>
      <c r="R152" s="58" t="s">
        <v>215</v>
      </c>
      <c r="S152" s="58" t="s">
        <v>437</v>
      </c>
      <c r="T152" s="32">
        <v>43626</v>
      </c>
      <c r="U152" s="21">
        <v>43762</v>
      </c>
      <c r="V152" s="58">
        <v>2.9673400000000001</v>
      </c>
      <c r="W152" s="58">
        <v>43.338130999999997</v>
      </c>
      <c r="X152" s="58" t="s">
        <v>190</v>
      </c>
      <c r="Y152" s="58">
        <v>462</v>
      </c>
      <c r="Z152" s="58">
        <v>462</v>
      </c>
      <c r="AA152" s="58">
        <v>77</v>
      </c>
      <c r="AB152" s="58">
        <v>54</v>
      </c>
      <c r="AC152" s="58">
        <v>23</v>
      </c>
      <c r="AD152" s="58">
        <v>231</v>
      </c>
      <c r="AE152" s="58">
        <v>154</v>
      </c>
      <c r="AF152" s="58" t="s">
        <v>195</v>
      </c>
      <c r="AG152" s="26" t="s">
        <v>619</v>
      </c>
      <c r="AN152" s="58"/>
      <c r="AO152" s="26" t="str">
        <f t="shared" si="85"/>
        <v>CWW</v>
      </c>
      <c r="AP152" s="26" t="str">
        <f t="shared" si="86"/>
        <v>CWW</v>
      </c>
      <c r="AQ152" s="26" t="str">
        <f t="shared" si="87"/>
        <v>NFI KITS</v>
      </c>
      <c r="AR152" s="26" t="str">
        <f t="shared" si="88"/>
        <v>DFID</v>
      </c>
      <c r="AS152" s="71" t="str">
        <f>_xlfn.IFNA(VLOOKUP(TRIM(AF152),Lookups!$R$1:$S$12,2,0),"N/A")</f>
        <v>Drought</v>
      </c>
      <c r="AT152" s="29" t="str">
        <f t="shared" si="89"/>
        <v>Completed</v>
      </c>
      <c r="AU152" s="72" t="str">
        <f>IF(TRIM(X152)="", "N/A",VLOOKUP(TRIM(X152),Lookups!$V$1:$W$8,2,0))</f>
        <v>PIDP</v>
      </c>
      <c r="AV152" s="26" t="str">
        <f t="shared" si="90"/>
        <v>Urban</v>
      </c>
      <c r="AW152" s="26" t="str">
        <f t="shared" si="91"/>
        <v>In-Kind</v>
      </c>
      <c r="AX152" s="55" t="str">
        <f>IF(TRIM(M152)="","N/A",VLOOKUP(TRIM(M152),Table2[#All],2,0))</f>
        <v>Bay</v>
      </c>
      <c r="AY152" s="55" t="str">
        <f>IF(TRIM(N152)="","N/A",VLOOKUP(TRIM(N152),Table4[#All],2,0))</f>
        <v>Baidoa</v>
      </c>
      <c r="AZ152" s="55" t="str">
        <f t="shared" si="92"/>
        <v>N/A</v>
      </c>
      <c r="BA152" s="32">
        <f t="shared" si="93"/>
        <v>43646</v>
      </c>
      <c r="BB152" s="32">
        <f t="shared" si="94"/>
        <v>43769</v>
      </c>
      <c r="BC152" s="31">
        <f t="shared" si="95"/>
        <v>2019</v>
      </c>
      <c r="BD152" s="33">
        <f t="shared" si="84"/>
        <v>43830</v>
      </c>
      <c r="BE152" s="30">
        <f t="shared" si="96"/>
        <v>462</v>
      </c>
      <c r="BF152" s="30">
        <f t="shared" si="97"/>
        <v>77</v>
      </c>
      <c r="BG152" s="30">
        <f t="shared" si="98"/>
        <v>23</v>
      </c>
      <c r="BH152" s="30">
        <f t="shared" si="99"/>
        <v>54</v>
      </c>
      <c r="BI152" s="30">
        <f t="shared" si="100"/>
        <v>154</v>
      </c>
      <c r="BJ152" s="30">
        <f t="shared" si="101"/>
        <v>154</v>
      </c>
      <c r="BK152" s="30">
        <v>2300000</v>
      </c>
      <c r="BL152" s="30">
        <v>1600000</v>
      </c>
      <c r="BM152" s="30" t="str">
        <f t="shared" si="82"/>
        <v>Unk</v>
      </c>
      <c r="BN152" s="30" t="str">
        <f t="shared" si="83"/>
        <v>Unk</v>
      </c>
      <c r="BO152" s="30">
        <v>2019</v>
      </c>
      <c r="BP152" s="30">
        <v>339</v>
      </c>
      <c r="BQ152" s="30" t="str">
        <f>VLOOKUP(AQ152,Table3[#All],2,FALSE)</f>
        <v>NFI</v>
      </c>
    </row>
    <row r="153" spans="1:69" ht="28.5" customHeight="1" x14ac:dyDescent="0.25">
      <c r="A153" s="58" t="s">
        <v>171</v>
      </c>
      <c r="B153" s="58" t="s">
        <v>559</v>
      </c>
      <c r="C153" s="58" t="s">
        <v>559</v>
      </c>
      <c r="D153" s="58" t="s">
        <v>202</v>
      </c>
      <c r="E153" s="58" t="s">
        <v>560</v>
      </c>
      <c r="F153" s="58" t="s">
        <v>306</v>
      </c>
      <c r="G153" s="58" t="s">
        <v>177</v>
      </c>
      <c r="H153" s="58"/>
      <c r="I153" s="58"/>
      <c r="J153" s="58"/>
      <c r="K153" s="58"/>
      <c r="L153" s="58"/>
      <c r="M153" s="58" t="s">
        <v>83</v>
      </c>
      <c r="N153" s="58" t="s">
        <v>84</v>
      </c>
      <c r="O153" s="58" t="s">
        <v>5</v>
      </c>
      <c r="P153" s="58"/>
      <c r="Q153" s="58" t="s">
        <v>179</v>
      </c>
      <c r="R153" s="58" t="s">
        <v>215</v>
      </c>
      <c r="S153" s="58" t="s">
        <v>437</v>
      </c>
      <c r="T153" s="32">
        <v>43626</v>
      </c>
      <c r="U153" s="21">
        <v>43762</v>
      </c>
      <c r="V153" s="58">
        <v>2.9560599999999999</v>
      </c>
      <c r="W153" s="58">
        <v>43.486899999999999</v>
      </c>
      <c r="X153" s="58" t="s">
        <v>190</v>
      </c>
      <c r="Y153" s="58">
        <v>210</v>
      </c>
      <c r="Z153" s="58">
        <v>210</v>
      </c>
      <c r="AA153" s="58">
        <v>35</v>
      </c>
      <c r="AB153" s="58">
        <v>24</v>
      </c>
      <c r="AC153" s="58">
        <v>11</v>
      </c>
      <c r="AD153" s="58">
        <v>105</v>
      </c>
      <c r="AE153" s="58">
        <v>70</v>
      </c>
      <c r="AF153" s="58" t="s">
        <v>195</v>
      </c>
      <c r="AG153" s="26" t="s">
        <v>620</v>
      </c>
      <c r="AN153" s="58"/>
      <c r="AO153" s="26" t="str">
        <f t="shared" si="85"/>
        <v>CWW</v>
      </c>
      <c r="AP153" s="26" t="str">
        <f t="shared" si="86"/>
        <v>CWW</v>
      </c>
      <c r="AQ153" s="26" t="str">
        <f t="shared" si="87"/>
        <v>NFI KITS</v>
      </c>
      <c r="AR153" s="26" t="str">
        <f t="shared" si="88"/>
        <v>DFID</v>
      </c>
      <c r="AS153" s="71" t="str">
        <f>_xlfn.IFNA(VLOOKUP(TRIM(AF153),Lookups!$R$1:$S$12,2,0),"N/A")</f>
        <v>Drought</v>
      </c>
      <c r="AT153" s="29" t="str">
        <f t="shared" si="89"/>
        <v>Completed</v>
      </c>
      <c r="AU153" s="72" t="str">
        <f>IF(TRIM(X153)="", "N/A",VLOOKUP(TRIM(X153),Lookups!$V$1:$W$8,2,0))</f>
        <v>PIDP</v>
      </c>
      <c r="AV153" s="26" t="str">
        <f t="shared" si="90"/>
        <v>Urban</v>
      </c>
      <c r="AW153" s="26" t="str">
        <f t="shared" si="91"/>
        <v>In-Kind</v>
      </c>
      <c r="AX153" s="55" t="str">
        <f>IF(TRIM(M153)="","N/A",VLOOKUP(TRIM(M153),Table2[#All],2,0))</f>
        <v>Bay</v>
      </c>
      <c r="AY153" s="55" t="str">
        <f>IF(TRIM(N153)="","N/A",VLOOKUP(TRIM(N153),Table4[#All],2,0))</f>
        <v>Baidoa</v>
      </c>
      <c r="AZ153" s="55" t="str">
        <f t="shared" si="92"/>
        <v>N/A</v>
      </c>
      <c r="BA153" s="32">
        <f t="shared" si="93"/>
        <v>43646</v>
      </c>
      <c r="BB153" s="32">
        <f t="shared" si="94"/>
        <v>43769</v>
      </c>
      <c r="BC153" s="31">
        <f t="shared" si="95"/>
        <v>2019</v>
      </c>
      <c r="BD153" s="33">
        <f t="shared" si="84"/>
        <v>43830</v>
      </c>
      <c r="BE153" s="30">
        <f t="shared" si="96"/>
        <v>210</v>
      </c>
      <c r="BF153" s="30">
        <f t="shared" si="97"/>
        <v>35</v>
      </c>
      <c r="BG153" s="30">
        <f t="shared" si="98"/>
        <v>11</v>
      </c>
      <c r="BH153" s="30">
        <f t="shared" si="99"/>
        <v>24</v>
      </c>
      <c r="BI153" s="30">
        <f t="shared" si="100"/>
        <v>70</v>
      </c>
      <c r="BJ153" s="30">
        <f t="shared" si="101"/>
        <v>70</v>
      </c>
      <c r="BK153" s="30">
        <v>2300000</v>
      </c>
      <c r="BL153" s="30">
        <v>1600000</v>
      </c>
      <c r="BM153" s="30" t="str">
        <f t="shared" si="82"/>
        <v>Unk</v>
      </c>
      <c r="BN153" s="30" t="str">
        <f t="shared" si="83"/>
        <v>Unk</v>
      </c>
      <c r="BO153" s="30">
        <v>2019</v>
      </c>
      <c r="BP153" s="30">
        <v>340</v>
      </c>
      <c r="BQ153" s="30" t="str">
        <f>VLOOKUP(AQ153,Table3[#All],2,FALSE)</f>
        <v>NFI</v>
      </c>
    </row>
    <row r="154" spans="1:69" ht="28.5" customHeight="1" x14ac:dyDescent="0.25">
      <c r="A154" s="58" t="s">
        <v>171</v>
      </c>
      <c r="B154" s="58" t="s">
        <v>559</v>
      </c>
      <c r="C154" s="58" t="s">
        <v>559</v>
      </c>
      <c r="D154" s="58" t="s">
        <v>202</v>
      </c>
      <c r="E154" s="58" t="s">
        <v>560</v>
      </c>
      <c r="F154" s="58" t="s">
        <v>306</v>
      </c>
      <c r="G154" s="58" t="s">
        <v>177</v>
      </c>
      <c r="H154" s="58"/>
      <c r="I154" s="58"/>
      <c r="J154" s="58"/>
      <c r="K154" s="58"/>
      <c r="L154" s="58"/>
      <c r="M154" s="58" t="s">
        <v>83</v>
      </c>
      <c r="N154" s="58" t="s">
        <v>84</v>
      </c>
      <c r="O154" s="58" t="s">
        <v>621</v>
      </c>
      <c r="P154" s="58"/>
      <c r="Q154" s="58" t="s">
        <v>179</v>
      </c>
      <c r="R154" s="58" t="s">
        <v>215</v>
      </c>
      <c r="S154" s="58" t="s">
        <v>437</v>
      </c>
      <c r="T154" s="32">
        <v>43626</v>
      </c>
      <c r="U154" s="21">
        <v>43762</v>
      </c>
      <c r="V154" s="58">
        <v>2.9704799999999998</v>
      </c>
      <c r="W154" s="58">
        <v>43.437040000000003</v>
      </c>
      <c r="X154" s="58" t="s">
        <v>190</v>
      </c>
      <c r="Y154" s="58">
        <v>372</v>
      </c>
      <c r="Z154" s="58">
        <v>372</v>
      </c>
      <c r="AA154" s="58">
        <v>62</v>
      </c>
      <c r="AB154" s="58">
        <v>43</v>
      </c>
      <c r="AC154" s="58">
        <v>19</v>
      </c>
      <c r="AD154" s="58">
        <v>186</v>
      </c>
      <c r="AE154" s="58">
        <v>124</v>
      </c>
      <c r="AF154" s="58" t="s">
        <v>195</v>
      </c>
      <c r="AG154" s="26" t="s">
        <v>622</v>
      </c>
      <c r="AN154" s="58"/>
      <c r="AO154" s="26" t="str">
        <f t="shared" si="85"/>
        <v>CWW</v>
      </c>
      <c r="AP154" s="26" t="str">
        <f t="shared" si="86"/>
        <v>CWW</v>
      </c>
      <c r="AQ154" s="26" t="str">
        <f t="shared" si="87"/>
        <v>NFI KITS</v>
      </c>
      <c r="AR154" s="26" t="str">
        <f t="shared" si="88"/>
        <v>DFID</v>
      </c>
      <c r="AS154" s="71" t="str">
        <f>_xlfn.IFNA(VLOOKUP(TRIM(AF154),Lookups!$R$1:$S$12,2,0),"N/A")</f>
        <v>Drought</v>
      </c>
      <c r="AT154" s="29" t="str">
        <f t="shared" si="89"/>
        <v>Completed</v>
      </c>
      <c r="AU154" s="72" t="str">
        <f>IF(TRIM(X154)="", "N/A",VLOOKUP(TRIM(X154),Lookups!$V$1:$W$8,2,0))</f>
        <v>PIDP</v>
      </c>
      <c r="AV154" s="26" t="str">
        <f t="shared" si="90"/>
        <v>Urban</v>
      </c>
      <c r="AW154" s="26" t="str">
        <f t="shared" si="91"/>
        <v>In-Kind</v>
      </c>
      <c r="AX154" s="55" t="str">
        <f>IF(TRIM(M154)="","N/A",VLOOKUP(TRIM(M154),Table2[#All],2,0))</f>
        <v>Bay</v>
      </c>
      <c r="AY154" s="55" t="str">
        <f>IF(TRIM(N154)="","N/A",VLOOKUP(TRIM(N154),Table4[#All],2,0))</f>
        <v>Baidoa</v>
      </c>
      <c r="AZ154" s="55" t="str">
        <f t="shared" si="92"/>
        <v>N/A</v>
      </c>
      <c r="BA154" s="32">
        <f t="shared" si="93"/>
        <v>43646</v>
      </c>
      <c r="BB154" s="32">
        <f t="shared" si="94"/>
        <v>43769</v>
      </c>
      <c r="BC154" s="31">
        <f t="shared" si="95"/>
        <v>2019</v>
      </c>
      <c r="BD154" s="33">
        <f t="shared" si="84"/>
        <v>43830</v>
      </c>
      <c r="BE154" s="30">
        <f t="shared" si="96"/>
        <v>372</v>
      </c>
      <c r="BF154" s="30">
        <f t="shared" si="97"/>
        <v>62</v>
      </c>
      <c r="BG154" s="30">
        <f t="shared" si="98"/>
        <v>19</v>
      </c>
      <c r="BH154" s="30">
        <f t="shared" si="99"/>
        <v>43</v>
      </c>
      <c r="BI154" s="30">
        <f t="shared" si="100"/>
        <v>124</v>
      </c>
      <c r="BJ154" s="30">
        <f t="shared" si="101"/>
        <v>124</v>
      </c>
      <c r="BK154" s="30">
        <v>2300000</v>
      </c>
      <c r="BL154" s="30">
        <v>1600000</v>
      </c>
      <c r="BM154" s="30" t="str">
        <f t="shared" si="82"/>
        <v>Unk</v>
      </c>
      <c r="BN154" s="30" t="str">
        <f t="shared" si="83"/>
        <v>Unk</v>
      </c>
      <c r="BO154" s="30">
        <v>2019</v>
      </c>
      <c r="BP154" s="30">
        <v>341</v>
      </c>
      <c r="BQ154" s="30" t="str">
        <f>VLOOKUP(AQ154,Table3[#All],2,FALSE)</f>
        <v>NFI</v>
      </c>
    </row>
    <row r="155" spans="1:69" ht="28.5" customHeight="1" x14ac:dyDescent="0.25">
      <c r="A155" s="58" t="s">
        <v>171</v>
      </c>
      <c r="B155" s="58" t="s">
        <v>559</v>
      </c>
      <c r="C155" s="58" t="s">
        <v>559</v>
      </c>
      <c r="D155" s="58" t="s">
        <v>202</v>
      </c>
      <c r="E155" s="58" t="s">
        <v>560</v>
      </c>
      <c r="F155" s="58" t="s">
        <v>306</v>
      </c>
      <c r="G155" s="58" t="s">
        <v>177</v>
      </c>
      <c r="H155" s="58"/>
      <c r="I155" s="58"/>
      <c r="J155" s="58"/>
      <c r="K155" s="58"/>
      <c r="L155" s="58"/>
      <c r="M155" s="58" t="s">
        <v>83</v>
      </c>
      <c r="N155" s="58" t="s">
        <v>84</v>
      </c>
      <c r="O155" s="58" t="s">
        <v>1</v>
      </c>
      <c r="P155" s="58"/>
      <c r="Q155" s="58" t="s">
        <v>179</v>
      </c>
      <c r="R155" s="58" t="s">
        <v>215</v>
      </c>
      <c r="S155" s="58" t="s">
        <v>437</v>
      </c>
      <c r="T155" s="32">
        <v>43626</v>
      </c>
      <c r="U155" s="21">
        <v>43762</v>
      </c>
      <c r="V155" s="58">
        <v>3.1171799999999998</v>
      </c>
      <c r="W155" s="58">
        <v>43.646900000000002</v>
      </c>
      <c r="X155" s="58" t="s">
        <v>190</v>
      </c>
      <c r="Y155" s="58">
        <v>516</v>
      </c>
      <c r="Z155" s="58">
        <v>516</v>
      </c>
      <c r="AA155" s="58">
        <v>86</v>
      </c>
      <c r="AB155" s="58">
        <v>60</v>
      </c>
      <c r="AC155" s="58">
        <v>26</v>
      </c>
      <c r="AD155" s="58">
        <v>258</v>
      </c>
      <c r="AE155" s="58">
        <v>172</v>
      </c>
      <c r="AF155" s="58" t="s">
        <v>195</v>
      </c>
      <c r="AG155" s="26" t="s">
        <v>623</v>
      </c>
      <c r="AN155" s="58"/>
      <c r="AO155" s="26" t="str">
        <f t="shared" si="85"/>
        <v>CWW</v>
      </c>
      <c r="AP155" s="26" t="str">
        <f t="shared" si="86"/>
        <v>CWW</v>
      </c>
      <c r="AQ155" s="26" t="str">
        <f t="shared" si="87"/>
        <v>NFI KITS</v>
      </c>
      <c r="AR155" s="26" t="str">
        <f t="shared" si="88"/>
        <v>DFID</v>
      </c>
      <c r="AS155" s="71" t="str">
        <f>_xlfn.IFNA(VLOOKUP(TRIM(AF155),Lookups!$R$1:$S$12,2,0),"N/A")</f>
        <v>Drought</v>
      </c>
      <c r="AT155" s="29" t="str">
        <f t="shared" si="89"/>
        <v>Completed</v>
      </c>
      <c r="AU155" s="72" t="str">
        <f>IF(TRIM(X155)="", "N/A",VLOOKUP(TRIM(X155),Lookups!$V$1:$W$8,2,0))</f>
        <v>PIDP</v>
      </c>
      <c r="AV155" s="26" t="str">
        <f t="shared" si="90"/>
        <v>Urban</v>
      </c>
      <c r="AW155" s="26" t="str">
        <f t="shared" si="91"/>
        <v>In-Kind</v>
      </c>
      <c r="AX155" s="55" t="str">
        <f>IF(TRIM(M155)="","N/A",VLOOKUP(TRIM(M155),Table2[#All],2,0))</f>
        <v>Bay</v>
      </c>
      <c r="AY155" s="55" t="str">
        <f>IF(TRIM(N155)="","N/A",VLOOKUP(TRIM(N155),Table4[#All],2,0))</f>
        <v>Baidoa</v>
      </c>
      <c r="AZ155" s="55" t="str">
        <f t="shared" si="92"/>
        <v>N/A</v>
      </c>
      <c r="BA155" s="32">
        <f t="shared" si="93"/>
        <v>43646</v>
      </c>
      <c r="BB155" s="32">
        <f t="shared" si="94"/>
        <v>43769</v>
      </c>
      <c r="BC155" s="31">
        <f t="shared" si="95"/>
        <v>2019</v>
      </c>
      <c r="BD155" s="33">
        <f t="shared" si="84"/>
        <v>43830</v>
      </c>
      <c r="BE155" s="30">
        <f t="shared" si="96"/>
        <v>516</v>
      </c>
      <c r="BF155" s="30">
        <f t="shared" si="97"/>
        <v>86</v>
      </c>
      <c r="BG155" s="30">
        <f t="shared" si="98"/>
        <v>26</v>
      </c>
      <c r="BH155" s="30">
        <f t="shared" si="99"/>
        <v>60</v>
      </c>
      <c r="BI155" s="30">
        <f t="shared" si="100"/>
        <v>172</v>
      </c>
      <c r="BJ155" s="30">
        <f t="shared" si="101"/>
        <v>172</v>
      </c>
      <c r="BK155" s="30">
        <v>2300000</v>
      </c>
      <c r="BL155" s="30">
        <v>1600000</v>
      </c>
      <c r="BM155" s="30" t="str">
        <f t="shared" si="82"/>
        <v>Unk</v>
      </c>
      <c r="BN155" s="30" t="str">
        <f t="shared" si="83"/>
        <v>Unk</v>
      </c>
      <c r="BO155" s="30">
        <v>2019</v>
      </c>
      <c r="BP155" s="30">
        <v>342</v>
      </c>
      <c r="BQ155" s="30" t="str">
        <f>VLOOKUP(AQ155,Table3[#All],2,FALSE)</f>
        <v>NFI</v>
      </c>
    </row>
    <row r="156" spans="1:69" ht="28.5" customHeight="1" x14ac:dyDescent="0.25">
      <c r="A156" s="58" t="s">
        <v>171</v>
      </c>
      <c r="B156" s="58" t="s">
        <v>559</v>
      </c>
      <c r="C156" s="58" t="s">
        <v>559</v>
      </c>
      <c r="D156" s="58" t="s">
        <v>202</v>
      </c>
      <c r="E156" s="58" t="s">
        <v>560</v>
      </c>
      <c r="F156" s="58" t="s">
        <v>306</v>
      </c>
      <c r="G156" s="58" t="s">
        <v>177</v>
      </c>
      <c r="H156" s="58"/>
      <c r="I156" s="58"/>
      <c r="J156" s="58"/>
      <c r="K156" s="58"/>
      <c r="L156" s="58"/>
      <c r="M156" s="58" t="s">
        <v>83</v>
      </c>
      <c r="N156" s="58" t="s">
        <v>84</v>
      </c>
      <c r="O156" s="58" t="s">
        <v>436</v>
      </c>
      <c r="P156" s="58"/>
      <c r="Q156" s="58" t="s">
        <v>179</v>
      </c>
      <c r="R156" s="58" t="s">
        <v>215</v>
      </c>
      <c r="S156" s="58" t="s">
        <v>437</v>
      </c>
      <c r="T156" s="32">
        <v>43626</v>
      </c>
      <c r="U156" s="21">
        <v>43762</v>
      </c>
      <c r="V156" s="58">
        <v>3.10405</v>
      </c>
      <c r="W156" s="58">
        <v>43.6404</v>
      </c>
      <c r="X156" s="58" t="s">
        <v>190</v>
      </c>
      <c r="Y156" s="58">
        <v>180</v>
      </c>
      <c r="Z156" s="58">
        <v>180</v>
      </c>
      <c r="AA156" s="58">
        <v>30</v>
      </c>
      <c r="AB156" s="58">
        <v>21</v>
      </c>
      <c r="AC156" s="58">
        <v>9</v>
      </c>
      <c r="AD156" s="58">
        <v>90</v>
      </c>
      <c r="AE156" s="58">
        <v>60</v>
      </c>
      <c r="AF156" s="58" t="s">
        <v>195</v>
      </c>
      <c r="AG156" s="26" t="s">
        <v>624</v>
      </c>
      <c r="AN156" s="58"/>
      <c r="AO156" s="26" t="str">
        <f t="shared" si="85"/>
        <v>CWW</v>
      </c>
      <c r="AP156" s="26" t="str">
        <f t="shared" si="86"/>
        <v>CWW</v>
      </c>
      <c r="AQ156" s="26" t="str">
        <f t="shared" si="87"/>
        <v>NFI KITS</v>
      </c>
      <c r="AR156" s="26" t="str">
        <f t="shared" si="88"/>
        <v>DFID</v>
      </c>
      <c r="AS156" s="71" t="str">
        <f>_xlfn.IFNA(VLOOKUP(TRIM(AF156),Lookups!$R$1:$S$12,2,0),"N/A")</f>
        <v>Drought</v>
      </c>
      <c r="AT156" s="29" t="str">
        <f t="shared" si="89"/>
        <v>Completed</v>
      </c>
      <c r="AU156" s="72" t="str">
        <f>IF(TRIM(X156)="", "N/A",VLOOKUP(TRIM(X156),Lookups!$V$1:$W$8,2,0))</f>
        <v>PIDP</v>
      </c>
      <c r="AV156" s="26" t="str">
        <f t="shared" si="90"/>
        <v>Urban</v>
      </c>
      <c r="AW156" s="26" t="str">
        <f t="shared" si="91"/>
        <v>In-Kind</v>
      </c>
      <c r="AX156" s="55" t="str">
        <f>IF(TRIM(M156)="","N/A",VLOOKUP(TRIM(M156),Table2[#All],2,0))</f>
        <v>Bay</v>
      </c>
      <c r="AY156" s="55" t="str">
        <f>IF(TRIM(N156)="","N/A",VLOOKUP(TRIM(N156),Table4[#All],2,0))</f>
        <v>Baidoa</v>
      </c>
      <c r="AZ156" s="55" t="str">
        <f t="shared" si="92"/>
        <v>N/A</v>
      </c>
      <c r="BA156" s="32">
        <f t="shared" si="93"/>
        <v>43646</v>
      </c>
      <c r="BB156" s="32">
        <f t="shared" si="94"/>
        <v>43769</v>
      </c>
      <c r="BC156" s="31">
        <f t="shared" si="95"/>
        <v>2019</v>
      </c>
      <c r="BD156" s="33">
        <f t="shared" si="84"/>
        <v>43830</v>
      </c>
      <c r="BE156" s="30">
        <f t="shared" si="96"/>
        <v>180</v>
      </c>
      <c r="BF156" s="30">
        <f t="shared" si="97"/>
        <v>30</v>
      </c>
      <c r="BG156" s="30">
        <f t="shared" si="98"/>
        <v>9</v>
      </c>
      <c r="BH156" s="30">
        <f t="shared" si="99"/>
        <v>21</v>
      </c>
      <c r="BI156" s="30">
        <f t="shared" si="100"/>
        <v>60</v>
      </c>
      <c r="BJ156" s="30">
        <f t="shared" si="101"/>
        <v>60</v>
      </c>
      <c r="BK156" s="30">
        <v>2300000</v>
      </c>
      <c r="BL156" s="30">
        <v>1600000</v>
      </c>
      <c r="BM156" s="30" t="str">
        <f t="shared" si="82"/>
        <v>Unk</v>
      </c>
      <c r="BN156" s="30" t="str">
        <f t="shared" si="83"/>
        <v>Unk</v>
      </c>
      <c r="BO156" s="30">
        <v>2019</v>
      </c>
      <c r="BP156" s="30">
        <v>343</v>
      </c>
      <c r="BQ156" s="30" t="str">
        <f>VLOOKUP(AQ156,Table3[#All],2,FALSE)</f>
        <v>NFI</v>
      </c>
    </row>
    <row r="157" spans="1:69" ht="28.5" customHeight="1" x14ac:dyDescent="0.25">
      <c r="A157" s="58" t="s">
        <v>171</v>
      </c>
      <c r="B157" s="58" t="s">
        <v>559</v>
      </c>
      <c r="C157" s="58" t="s">
        <v>559</v>
      </c>
      <c r="D157" s="58" t="s">
        <v>202</v>
      </c>
      <c r="E157" s="58" t="s">
        <v>560</v>
      </c>
      <c r="F157" s="58" t="s">
        <v>306</v>
      </c>
      <c r="G157" s="58" t="s">
        <v>177</v>
      </c>
      <c r="H157" s="58"/>
      <c r="I157" s="58"/>
      <c r="J157" s="58"/>
      <c r="K157" s="58"/>
      <c r="L157" s="58"/>
      <c r="M157" s="58" t="s">
        <v>83</v>
      </c>
      <c r="N157" s="58" t="s">
        <v>84</v>
      </c>
      <c r="O157" s="58" t="s">
        <v>1</v>
      </c>
      <c r="P157" s="58"/>
      <c r="Q157" s="58" t="s">
        <v>179</v>
      </c>
      <c r="R157" s="58" t="s">
        <v>215</v>
      </c>
      <c r="S157" s="58" t="s">
        <v>437</v>
      </c>
      <c r="T157" s="32">
        <v>43626</v>
      </c>
      <c r="U157" s="21">
        <v>43762</v>
      </c>
      <c r="V157" s="58">
        <v>3.1171799999999998</v>
      </c>
      <c r="W157" s="58">
        <v>43.646900000000002</v>
      </c>
      <c r="X157" s="58" t="s">
        <v>190</v>
      </c>
      <c r="Y157" s="58">
        <v>300</v>
      </c>
      <c r="Z157" s="58">
        <v>300</v>
      </c>
      <c r="AA157" s="58">
        <v>50</v>
      </c>
      <c r="AB157" s="58">
        <v>35</v>
      </c>
      <c r="AC157" s="58">
        <v>15</v>
      </c>
      <c r="AD157" s="58">
        <v>150</v>
      </c>
      <c r="AE157" s="58">
        <v>100</v>
      </c>
      <c r="AF157" s="58" t="s">
        <v>195</v>
      </c>
      <c r="AG157" s="26" t="s">
        <v>625</v>
      </c>
      <c r="AN157" s="58"/>
      <c r="AO157" s="26" t="str">
        <f t="shared" si="85"/>
        <v>CWW</v>
      </c>
      <c r="AP157" s="26" t="str">
        <f t="shared" si="86"/>
        <v>CWW</v>
      </c>
      <c r="AQ157" s="26" t="str">
        <f t="shared" si="87"/>
        <v>NFI KITS</v>
      </c>
      <c r="AR157" s="26" t="str">
        <f t="shared" si="88"/>
        <v>DFID</v>
      </c>
      <c r="AS157" s="71" t="str">
        <f>_xlfn.IFNA(VLOOKUP(TRIM(AF157),Lookups!$R$1:$S$12,2,0),"N/A")</f>
        <v>Drought</v>
      </c>
      <c r="AT157" s="29" t="str">
        <f t="shared" si="89"/>
        <v>Completed</v>
      </c>
      <c r="AU157" s="72" t="str">
        <f>IF(TRIM(X157)="", "N/A",VLOOKUP(TRIM(X157),Lookups!$V$1:$W$8,2,0))</f>
        <v>PIDP</v>
      </c>
      <c r="AV157" s="26" t="str">
        <f t="shared" si="90"/>
        <v>Urban</v>
      </c>
      <c r="AW157" s="26" t="str">
        <f t="shared" si="91"/>
        <v>In-Kind</v>
      </c>
      <c r="AX157" s="55" t="str">
        <f>IF(TRIM(M157)="","N/A",VLOOKUP(TRIM(M157),Table2[#All],2,0))</f>
        <v>Bay</v>
      </c>
      <c r="AY157" s="55" t="str">
        <f>IF(TRIM(N157)="","N/A",VLOOKUP(TRIM(N157),Table4[#All],2,0))</f>
        <v>Baidoa</v>
      </c>
      <c r="AZ157" s="55" t="str">
        <f t="shared" si="92"/>
        <v>N/A</v>
      </c>
      <c r="BA157" s="32">
        <f t="shared" si="93"/>
        <v>43646</v>
      </c>
      <c r="BB157" s="32">
        <f t="shared" si="94"/>
        <v>43769</v>
      </c>
      <c r="BC157" s="31">
        <f t="shared" si="95"/>
        <v>2019</v>
      </c>
      <c r="BD157" s="33">
        <f t="shared" si="84"/>
        <v>43830</v>
      </c>
      <c r="BE157" s="30">
        <f t="shared" si="96"/>
        <v>300</v>
      </c>
      <c r="BF157" s="30">
        <f t="shared" si="97"/>
        <v>50</v>
      </c>
      <c r="BG157" s="30">
        <f t="shared" si="98"/>
        <v>15</v>
      </c>
      <c r="BH157" s="30">
        <f t="shared" si="99"/>
        <v>35</v>
      </c>
      <c r="BI157" s="30">
        <f t="shared" si="100"/>
        <v>100</v>
      </c>
      <c r="BJ157" s="30">
        <f t="shared" si="101"/>
        <v>100</v>
      </c>
      <c r="BK157" s="30">
        <v>2300000</v>
      </c>
      <c r="BL157" s="30">
        <v>1600000</v>
      </c>
      <c r="BM157" s="30" t="str">
        <f t="shared" si="82"/>
        <v>Unk</v>
      </c>
      <c r="BN157" s="30" t="str">
        <f t="shared" si="83"/>
        <v>Unk</v>
      </c>
      <c r="BO157" s="30">
        <v>2019</v>
      </c>
      <c r="BP157" s="30">
        <v>344</v>
      </c>
      <c r="BQ157" s="30" t="str">
        <f>VLOOKUP(AQ157,Table3[#All],2,FALSE)</f>
        <v>NFI</v>
      </c>
    </row>
    <row r="158" spans="1:69" ht="28.5" customHeight="1" x14ac:dyDescent="0.25">
      <c r="A158" s="58" t="s">
        <v>171</v>
      </c>
      <c r="B158" s="58" t="s">
        <v>559</v>
      </c>
      <c r="C158" s="58" t="s">
        <v>559</v>
      </c>
      <c r="D158" s="58" t="s">
        <v>202</v>
      </c>
      <c r="E158" s="58" t="s">
        <v>560</v>
      </c>
      <c r="F158" s="58" t="s">
        <v>306</v>
      </c>
      <c r="G158" s="58" t="s">
        <v>177</v>
      </c>
      <c r="H158" s="58"/>
      <c r="I158" s="58"/>
      <c r="J158" s="58"/>
      <c r="K158" s="58"/>
      <c r="L158" s="58"/>
      <c r="M158" s="58" t="s">
        <v>83</v>
      </c>
      <c r="N158" s="58" t="s">
        <v>84</v>
      </c>
      <c r="O158" s="58" t="s">
        <v>1</v>
      </c>
      <c r="P158" s="58"/>
      <c r="Q158" s="58" t="s">
        <v>179</v>
      </c>
      <c r="R158" s="58" t="s">
        <v>215</v>
      </c>
      <c r="S158" s="58" t="s">
        <v>437</v>
      </c>
      <c r="T158" s="32">
        <v>43626</v>
      </c>
      <c r="U158" s="21">
        <v>43762</v>
      </c>
      <c r="V158" s="58">
        <v>3.1171799999999998</v>
      </c>
      <c r="W158" s="58">
        <v>43.646900000000002</v>
      </c>
      <c r="X158" s="58" t="s">
        <v>190</v>
      </c>
      <c r="Y158" s="58">
        <v>534</v>
      </c>
      <c r="Z158" s="58">
        <v>534</v>
      </c>
      <c r="AA158" s="58">
        <v>89</v>
      </c>
      <c r="AB158" s="58">
        <v>62</v>
      </c>
      <c r="AC158" s="58">
        <v>27</v>
      </c>
      <c r="AD158" s="58">
        <v>267</v>
      </c>
      <c r="AE158" s="58">
        <v>178</v>
      </c>
      <c r="AF158" s="58" t="s">
        <v>195</v>
      </c>
      <c r="AG158" s="26" t="s">
        <v>626</v>
      </c>
      <c r="AN158" s="58"/>
      <c r="AO158" s="26" t="str">
        <f t="shared" si="85"/>
        <v>CWW</v>
      </c>
      <c r="AP158" s="26" t="str">
        <f t="shared" si="86"/>
        <v>CWW</v>
      </c>
      <c r="AQ158" s="26" t="str">
        <f t="shared" si="87"/>
        <v>NFI KITS</v>
      </c>
      <c r="AR158" s="26" t="str">
        <f t="shared" si="88"/>
        <v>DFID</v>
      </c>
      <c r="AS158" s="71" t="str">
        <f>_xlfn.IFNA(VLOOKUP(TRIM(AF158),Lookups!$R$1:$S$12,2,0),"N/A")</f>
        <v>Drought</v>
      </c>
      <c r="AT158" s="29" t="str">
        <f t="shared" si="89"/>
        <v>Completed</v>
      </c>
      <c r="AU158" s="72" t="str">
        <f>IF(TRIM(X158)="", "N/A",VLOOKUP(TRIM(X158),Lookups!$V$1:$W$8,2,0))</f>
        <v>PIDP</v>
      </c>
      <c r="AV158" s="26" t="str">
        <f t="shared" si="90"/>
        <v>Urban</v>
      </c>
      <c r="AW158" s="26" t="str">
        <f t="shared" si="91"/>
        <v>In-Kind</v>
      </c>
      <c r="AX158" s="55" t="str">
        <f>IF(TRIM(M158)="","N/A",VLOOKUP(TRIM(M158),Table2[#All],2,0))</f>
        <v>Bay</v>
      </c>
      <c r="AY158" s="55" t="str">
        <f>IF(TRIM(N158)="","N/A",VLOOKUP(TRIM(N158),Table4[#All],2,0))</f>
        <v>Baidoa</v>
      </c>
      <c r="AZ158" s="55" t="str">
        <f t="shared" si="92"/>
        <v>N/A</v>
      </c>
      <c r="BA158" s="32">
        <f t="shared" si="93"/>
        <v>43646</v>
      </c>
      <c r="BB158" s="32">
        <f t="shared" si="94"/>
        <v>43769</v>
      </c>
      <c r="BC158" s="31">
        <f t="shared" si="95"/>
        <v>2019</v>
      </c>
      <c r="BD158" s="33">
        <f t="shared" si="84"/>
        <v>43830</v>
      </c>
      <c r="BE158" s="30">
        <f t="shared" si="96"/>
        <v>534</v>
      </c>
      <c r="BF158" s="30">
        <f t="shared" si="97"/>
        <v>89</v>
      </c>
      <c r="BG158" s="30">
        <f t="shared" si="98"/>
        <v>27</v>
      </c>
      <c r="BH158" s="30">
        <f t="shared" si="99"/>
        <v>62</v>
      </c>
      <c r="BI158" s="30">
        <f t="shared" si="100"/>
        <v>178</v>
      </c>
      <c r="BJ158" s="30">
        <f t="shared" si="101"/>
        <v>178</v>
      </c>
      <c r="BK158" s="30">
        <v>2300000</v>
      </c>
      <c r="BL158" s="30">
        <v>1600000</v>
      </c>
      <c r="BM158" s="30" t="str">
        <f t="shared" si="82"/>
        <v>Unk</v>
      </c>
      <c r="BN158" s="30" t="str">
        <f t="shared" si="83"/>
        <v>Unk</v>
      </c>
      <c r="BO158" s="30">
        <v>2019</v>
      </c>
      <c r="BP158" s="30">
        <v>345</v>
      </c>
      <c r="BQ158" s="30" t="str">
        <f>VLOOKUP(AQ158,Table3[#All],2,FALSE)</f>
        <v>NFI</v>
      </c>
    </row>
    <row r="159" spans="1:69" ht="28.5" customHeight="1" x14ac:dyDescent="0.25">
      <c r="A159" s="58" t="s">
        <v>171</v>
      </c>
      <c r="B159" s="58" t="s">
        <v>559</v>
      </c>
      <c r="C159" s="58" t="s">
        <v>559</v>
      </c>
      <c r="D159" s="58" t="s">
        <v>202</v>
      </c>
      <c r="E159" s="58" t="s">
        <v>560</v>
      </c>
      <c r="F159" s="58" t="s">
        <v>306</v>
      </c>
      <c r="G159" s="58" t="s">
        <v>177</v>
      </c>
      <c r="H159" s="58"/>
      <c r="I159" s="58"/>
      <c r="J159" s="58"/>
      <c r="K159" s="58"/>
      <c r="L159" s="58"/>
      <c r="M159" s="58" t="s">
        <v>83</v>
      </c>
      <c r="N159" s="58" t="s">
        <v>84</v>
      </c>
      <c r="O159" s="58" t="s">
        <v>1</v>
      </c>
      <c r="P159" s="58"/>
      <c r="Q159" s="58" t="s">
        <v>179</v>
      </c>
      <c r="R159" s="58" t="s">
        <v>215</v>
      </c>
      <c r="S159" s="58" t="s">
        <v>437</v>
      </c>
      <c r="T159" s="32">
        <v>43626</v>
      </c>
      <c r="U159" s="21">
        <v>43762</v>
      </c>
      <c r="V159" s="58">
        <v>3.1171799999999998</v>
      </c>
      <c r="W159" s="58">
        <v>43.646900000000002</v>
      </c>
      <c r="X159" s="58" t="s">
        <v>191</v>
      </c>
      <c r="Y159" s="58">
        <v>1170</v>
      </c>
      <c r="Z159" s="58">
        <v>1170</v>
      </c>
      <c r="AA159" s="58">
        <v>195</v>
      </c>
      <c r="AB159" s="58">
        <v>136</v>
      </c>
      <c r="AC159" s="58">
        <v>59</v>
      </c>
      <c r="AD159" s="58">
        <v>585</v>
      </c>
      <c r="AE159" s="58">
        <v>390</v>
      </c>
      <c r="AF159" s="58" t="s">
        <v>195</v>
      </c>
      <c r="AG159" s="26" t="s">
        <v>627</v>
      </c>
      <c r="AN159" s="58"/>
      <c r="AO159" s="26" t="str">
        <f t="shared" si="85"/>
        <v>CWW</v>
      </c>
      <c r="AP159" s="26" t="str">
        <f t="shared" si="86"/>
        <v>CWW</v>
      </c>
      <c r="AQ159" s="26" t="str">
        <f t="shared" si="87"/>
        <v>NFI KITS</v>
      </c>
      <c r="AR159" s="26" t="str">
        <f t="shared" si="88"/>
        <v>DFID</v>
      </c>
      <c r="AS159" s="71" t="str">
        <f>_xlfn.IFNA(VLOOKUP(TRIM(AF159),Lookups!$R$1:$S$12,2,0),"N/A")</f>
        <v>Drought</v>
      </c>
      <c r="AT159" s="29" t="str">
        <f t="shared" si="89"/>
        <v>Completed</v>
      </c>
      <c r="AU159" s="72" t="str">
        <f>IF(TRIM(X159)="", "N/A",VLOOKUP(TRIM(X159),Lookups!$V$1:$W$8,2,0))</f>
        <v>RRET</v>
      </c>
      <c r="AV159" s="26" t="str">
        <f t="shared" si="90"/>
        <v>Urban</v>
      </c>
      <c r="AW159" s="26" t="str">
        <f t="shared" si="91"/>
        <v>In-Kind</v>
      </c>
      <c r="AX159" s="55" t="str">
        <f>IF(TRIM(M159)="","N/A",VLOOKUP(TRIM(M159),Table2[#All],2,0))</f>
        <v>Bay</v>
      </c>
      <c r="AY159" s="55" t="str">
        <f>IF(TRIM(N159)="","N/A",VLOOKUP(TRIM(N159),Table4[#All],2,0))</f>
        <v>Baidoa</v>
      </c>
      <c r="AZ159" s="55" t="str">
        <f t="shared" si="92"/>
        <v>N/A</v>
      </c>
      <c r="BA159" s="32">
        <f t="shared" si="93"/>
        <v>43646</v>
      </c>
      <c r="BB159" s="32">
        <f t="shared" si="94"/>
        <v>43769</v>
      </c>
      <c r="BC159" s="31">
        <f t="shared" si="95"/>
        <v>2019</v>
      </c>
      <c r="BD159" s="33">
        <f t="shared" si="84"/>
        <v>43830</v>
      </c>
      <c r="BE159" s="30">
        <f t="shared" si="96"/>
        <v>1170</v>
      </c>
      <c r="BF159" s="30">
        <f t="shared" si="97"/>
        <v>195</v>
      </c>
      <c r="BG159" s="30">
        <f t="shared" si="98"/>
        <v>59</v>
      </c>
      <c r="BH159" s="30">
        <f t="shared" si="99"/>
        <v>136</v>
      </c>
      <c r="BI159" s="30">
        <f t="shared" si="100"/>
        <v>390</v>
      </c>
      <c r="BJ159" s="30">
        <f t="shared" si="101"/>
        <v>390</v>
      </c>
      <c r="BK159" s="30">
        <v>2300000</v>
      </c>
      <c r="BL159" s="30">
        <v>1600000</v>
      </c>
      <c r="BM159" s="30" t="str">
        <f t="shared" si="82"/>
        <v>Unk</v>
      </c>
      <c r="BN159" s="30" t="str">
        <f t="shared" si="83"/>
        <v>Unk</v>
      </c>
      <c r="BO159" s="30">
        <v>2019</v>
      </c>
      <c r="BP159" s="30">
        <v>346</v>
      </c>
      <c r="BQ159" s="30" t="str">
        <f>VLOOKUP(AQ159,Table3[#All],2,FALSE)</f>
        <v>NFI</v>
      </c>
    </row>
    <row r="160" spans="1:69" ht="28.5" customHeight="1" x14ac:dyDescent="0.25">
      <c r="A160" s="58" t="s">
        <v>171</v>
      </c>
      <c r="B160" s="58" t="s">
        <v>559</v>
      </c>
      <c r="C160" s="58" t="s">
        <v>559</v>
      </c>
      <c r="D160" s="58" t="s">
        <v>202</v>
      </c>
      <c r="E160" s="58" t="s">
        <v>560</v>
      </c>
      <c r="F160" s="58" t="s">
        <v>306</v>
      </c>
      <c r="G160" s="58" t="s">
        <v>177</v>
      </c>
      <c r="H160" s="58"/>
      <c r="I160" s="58"/>
      <c r="J160" s="58"/>
      <c r="K160" s="58"/>
      <c r="L160" s="58"/>
      <c r="M160" s="58" t="s">
        <v>83</v>
      </c>
      <c r="N160" s="58" t="s">
        <v>84</v>
      </c>
      <c r="O160" s="58" t="s">
        <v>1</v>
      </c>
      <c r="P160" s="58"/>
      <c r="Q160" s="58" t="s">
        <v>179</v>
      </c>
      <c r="R160" s="58" t="s">
        <v>215</v>
      </c>
      <c r="S160" s="58" t="s">
        <v>437</v>
      </c>
      <c r="T160" s="32">
        <v>43626</v>
      </c>
      <c r="U160" s="21">
        <v>43762</v>
      </c>
      <c r="V160" s="58">
        <v>3.1171799999999998</v>
      </c>
      <c r="W160" s="58">
        <v>43.646900000000002</v>
      </c>
      <c r="X160" s="58" t="s">
        <v>191</v>
      </c>
      <c r="Y160" s="58">
        <v>966</v>
      </c>
      <c r="Z160" s="58">
        <v>966</v>
      </c>
      <c r="AA160" s="58">
        <v>161</v>
      </c>
      <c r="AB160" s="58">
        <v>195</v>
      </c>
      <c r="AC160" s="58">
        <v>201</v>
      </c>
      <c r="AD160" s="58">
        <v>282</v>
      </c>
      <c r="AE160" s="58">
        <v>288</v>
      </c>
      <c r="AF160" s="58" t="s">
        <v>195</v>
      </c>
      <c r="AG160" s="26" t="s">
        <v>628</v>
      </c>
      <c r="AN160" s="58"/>
      <c r="AO160" s="26" t="str">
        <f t="shared" si="85"/>
        <v>CWW</v>
      </c>
      <c r="AP160" s="26" t="str">
        <f t="shared" si="86"/>
        <v>CWW</v>
      </c>
      <c r="AQ160" s="26" t="str">
        <f t="shared" si="87"/>
        <v>NFI KITS</v>
      </c>
      <c r="AR160" s="26" t="str">
        <f t="shared" si="88"/>
        <v>DFID</v>
      </c>
      <c r="AS160" s="71" t="str">
        <f>_xlfn.IFNA(VLOOKUP(TRIM(AF160),Lookups!$R$1:$S$12,2,0),"N/A")</f>
        <v>Drought</v>
      </c>
      <c r="AT160" s="29" t="str">
        <f t="shared" si="89"/>
        <v>Completed</v>
      </c>
      <c r="AU160" s="72" t="str">
        <f>IF(TRIM(X160)="", "N/A",VLOOKUP(TRIM(X160),Lookups!$V$1:$W$8,2,0))</f>
        <v>RRET</v>
      </c>
      <c r="AV160" s="26" t="str">
        <f t="shared" si="90"/>
        <v>Urban</v>
      </c>
      <c r="AW160" s="26" t="str">
        <f t="shared" si="91"/>
        <v>In-Kind</v>
      </c>
      <c r="AX160" s="55" t="str">
        <f>IF(TRIM(M160)="","N/A",VLOOKUP(TRIM(M160),Table2[#All],2,0))</f>
        <v>Bay</v>
      </c>
      <c r="AY160" s="55" t="str">
        <f>IF(TRIM(N160)="","N/A",VLOOKUP(TRIM(N160),Table4[#All],2,0))</f>
        <v>Baidoa</v>
      </c>
      <c r="AZ160" s="55" t="str">
        <f t="shared" si="92"/>
        <v>N/A</v>
      </c>
      <c r="BA160" s="32">
        <f t="shared" si="93"/>
        <v>43646</v>
      </c>
      <c r="BB160" s="32">
        <f t="shared" si="94"/>
        <v>43769</v>
      </c>
      <c r="BC160" s="31">
        <f t="shared" si="95"/>
        <v>2019</v>
      </c>
      <c r="BD160" s="33">
        <f t="shared" si="84"/>
        <v>43830</v>
      </c>
      <c r="BE160" s="30">
        <f t="shared" si="96"/>
        <v>966</v>
      </c>
      <c r="BF160" s="30">
        <f t="shared" si="97"/>
        <v>161</v>
      </c>
      <c r="BG160" s="30">
        <f t="shared" si="98"/>
        <v>201</v>
      </c>
      <c r="BH160" s="30">
        <f t="shared" si="99"/>
        <v>195</v>
      </c>
      <c r="BI160" s="30">
        <f t="shared" si="100"/>
        <v>288</v>
      </c>
      <c r="BJ160" s="30">
        <f t="shared" si="101"/>
        <v>288</v>
      </c>
      <c r="BK160" s="30">
        <v>2300000</v>
      </c>
      <c r="BL160" s="30">
        <v>1600000</v>
      </c>
      <c r="BM160" s="30" t="str">
        <f t="shared" si="82"/>
        <v>Unk</v>
      </c>
      <c r="BN160" s="30" t="str">
        <f t="shared" si="83"/>
        <v>Unk</v>
      </c>
      <c r="BO160" s="30">
        <v>2019</v>
      </c>
      <c r="BP160" s="30">
        <v>347</v>
      </c>
      <c r="BQ160" s="30" t="str">
        <f>VLOOKUP(AQ160,Table3[#All],2,FALSE)</f>
        <v>NFI</v>
      </c>
    </row>
    <row r="161" spans="1:69" ht="28.5" customHeight="1" x14ac:dyDescent="0.25">
      <c r="A161" s="58" t="s">
        <v>171</v>
      </c>
      <c r="B161" s="58" t="s">
        <v>559</v>
      </c>
      <c r="C161" s="58" t="s">
        <v>559</v>
      </c>
      <c r="D161" s="58" t="s">
        <v>202</v>
      </c>
      <c r="E161" s="58" t="s">
        <v>560</v>
      </c>
      <c r="F161" s="58" t="s">
        <v>306</v>
      </c>
      <c r="G161" s="58" t="s">
        <v>177</v>
      </c>
      <c r="H161" s="58"/>
      <c r="I161" s="58"/>
      <c r="J161" s="58"/>
      <c r="K161" s="58"/>
      <c r="L161" s="58"/>
      <c r="M161" s="58" t="s">
        <v>83</v>
      </c>
      <c r="N161" s="58" t="s">
        <v>84</v>
      </c>
      <c r="O161" s="58" t="s">
        <v>1</v>
      </c>
      <c r="P161" s="58"/>
      <c r="Q161" s="58" t="s">
        <v>179</v>
      </c>
      <c r="R161" s="58" t="s">
        <v>215</v>
      </c>
      <c r="S161" s="58" t="s">
        <v>437</v>
      </c>
      <c r="T161" s="32">
        <v>43626</v>
      </c>
      <c r="U161" s="21">
        <v>43762</v>
      </c>
      <c r="V161" s="58">
        <v>3.1171799999999998</v>
      </c>
      <c r="W161" s="58">
        <v>43.646900000000002</v>
      </c>
      <c r="X161" s="58" t="s">
        <v>192</v>
      </c>
      <c r="Y161" s="58">
        <v>822</v>
      </c>
      <c r="Z161" s="58">
        <v>822</v>
      </c>
      <c r="AA161" s="58">
        <v>137</v>
      </c>
      <c r="AB161" s="58">
        <v>96</v>
      </c>
      <c r="AC161" s="58">
        <v>41</v>
      </c>
      <c r="AD161" s="58">
        <v>411</v>
      </c>
      <c r="AE161" s="58">
        <v>274</v>
      </c>
      <c r="AF161" s="58" t="s">
        <v>195</v>
      </c>
      <c r="AG161" s="26" t="s">
        <v>629</v>
      </c>
      <c r="AN161" s="58"/>
      <c r="AO161" s="26" t="str">
        <f t="shared" si="85"/>
        <v>CWW</v>
      </c>
      <c r="AP161" s="26" t="str">
        <f t="shared" si="86"/>
        <v>CWW</v>
      </c>
      <c r="AQ161" s="26" t="str">
        <f t="shared" si="87"/>
        <v>NFI KITS</v>
      </c>
      <c r="AR161" s="26" t="str">
        <f t="shared" si="88"/>
        <v>DFID</v>
      </c>
      <c r="AS161" s="71" t="str">
        <f>_xlfn.IFNA(VLOOKUP(TRIM(AF161),Lookups!$R$1:$S$12,2,0),"N/A")</f>
        <v>Drought</v>
      </c>
      <c r="AT161" s="29" t="str">
        <f t="shared" si="89"/>
        <v>Completed</v>
      </c>
      <c r="AU161" s="72" t="str">
        <f>IF(TRIM(X161)="", "N/A",VLOOKUP(TRIM(X161),Lookups!$V$1:$W$8,2,0))</f>
        <v>HOST</v>
      </c>
      <c r="AV161" s="26" t="str">
        <f t="shared" si="90"/>
        <v>Urban</v>
      </c>
      <c r="AW161" s="26" t="str">
        <f t="shared" si="91"/>
        <v>In-Kind</v>
      </c>
      <c r="AX161" s="55" t="str">
        <f>IF(TRIM(M161)="","N/A",VLOOKUP(TRIM(M161),Table2[#All],2,0))</f>
        <v>Bay</v>
      </c>
      <c r="AY161" s="55" t="str">
        <f>IF(TRIM(N161)="","N/A",VLOOKUP(TRIM(N161),Table4[#All],2,0))</f>
        <v>Baidoa</v>
      </c>
      <c r="AZ161" s="55" t="str">
        <f t="shared" si="92"/>
        <v>N/A</v>
      </c>
      <c r="BA161" s="32">
        <f t="shared" si="93"/>
        <v>43646</v>
      </c>
      <c r="BB161" s="32">
        <f t="shared" si="94"/>
        <v>43769</v>
      </c>
      <c r="BC161" s="31">
        <f t="shared" si="95"/>
        <v>2019</v>
      </c>
      <c r="BD161" s="33">
        <f t="shared" si="84"/>
        <v>43830</v>
      </c>
      <c r="BE161" s="30">
        <f t="shared" si="96"/>
        <v>822</v>
      </c>
      <c r="BF161" s="30">
        <f t="shared" si="97"/>
        <v>137</v>
      </c>
      <c r="BG161" s="30">
        <f t="shared" si="98"/>
        <v>41</v>
      </c>
      <c r="BH161" s="30">
        <f t="shared" si="99"/>
        <v>96</v>
      </c>
      <c r="BI161" s="30">
        <f t="shared" si="100"/>
        <v>274</v>
      </c>
      <c r="BJ161" s="30">
        <f t="shared" si="101"/>
        <v>274</v>
      </c>
      <c r="BK161" s="30">
        <v>2300000</v>
      </c>
      <c r="BL161" s="30">
        <v>1600000</v>
      </c>
      <c r="BM161" s="30" t="str">
        <f t="shared" si="82"/>
        <v>Unk</v>
      </c>
      <c r="BN161" s="30" t="str">
        <f t="shared" si="83"/>
        <v>Unk</v>
      </c>
      <c r="BO161" s="30">
        <v>2019</v>
      </c>
      <c r="BP161" s="30">
        <v>348</v>
      </c>
      <c r="BQ161" s="30" t="str">
        <f>VLOOKUP(AQ161,Table3[#All],2,FALSE)</f>
        <v>NFI</v>
      </c>
    </row>
    <row r="162" spans="1:69" ht="28.5" customHeight="1" x14ac:dyDescent="0.25">
      <c r="A162" s="58" t="s">
        <v>171</v>
      </c>
      <c r="B162" s="58" t="s">
        <v>559</v>
      </c>
      <c r="C162" s="58" t="s">
        <v>559</v>
      </c>
      <c r="D162" s="58" t="s">
        <v>202</v>
      </c>
      <c r="E162" s="58" t="s">
        <v>560</v>
      </c>
      <c r="F162" s="58" t="s">
        <v>306</v>
      </c>
      <c r="G162" s="58" t="s">
        <v>177</v>
      </c>
      <c r="H162" s="58"/>
      <c r="I162" s="58"/>
      <c r="J162" s="58"/>
      <c r="K162" s="58"/>
      <c r="L162" s="58"/>
      <c r="M162" s="58" t="s">
        <v>83</v>
      </c>
      <c r="N162" s="58" t="s">
        <v>84</v>
      </c>
      <c r="O162" s="58" t="s">
        <v>1</v>
      </c>
      <c r="P162" s="58"/>
      <c r="Q162" s="58" t="s">
        <v>179</v>
      </c>
      <c r="R162" s="58" t="s">
        <v>215</v>
      </c>
      <c r="S162" s="58" t="s">
        <v>437</v>
      </c>
      <c r="T162" s="32">
        <v>43626</v>
      </c>
      <c r="U162" s="21">
        <v>43762</v>
      </c>
      <c r="V162" s="58">
        <v>3.1171799999999998</v>
      </c>
      <c r="W162" s="58">
        <v>43.646900000000002</v>
      </c>
      <c r="X162" s="58" t="s">
        <v>192</v>
      </c>
      <c r="Y162" s="58">
        <v>864</v>
      </c>
      <c r="Z162" s="58">
        <v>864</v>
      </c>
      <c r="AA162" s="58">
        <v>144</v>
      </c>
      <c r="AB162" s="58">
        <v>101</v>
      </c>
      <c r="AC162" s="58">
        <v>43</v>
      </c>
      <c r="AD162" s="58">
        <v>432</v>
      </c>
      <c r="AE162" s="58">
        <v>288</v>
      </c>
      <c r="AF162" s="58" t="s">
        <v>195</v>
      </c>
      <c r="AG162" s="26" t="s">
        <v>630</v>
      </c>
      <c r="AN162" s="58"/>
      <c r="AO162" s="26" t="str">
        <f t="shared" si="85"/>
        <v>CWW</v>
      </c>
      <c r="AP162" s="26" t="str">
        <f t="shared" si="86"/>
        <v>CWW</v>
      </c>
      <c r="AQ162" s="26" t="str">
        <f t="shared" si="87"/>
        <v>NFI KITS</v>
      </c>
      <c r="AR162" s="26" t="str">
        <f t="shared" si="88"/>
        <v>DFID</v>
      </c>
      <c r="AS162" s="71" t="str">
        <f>_xlfn.IFNA(VLOOKUP(TRIM(AF162),Lookups!$R$1:$S$12,2,0),"N/A")</f>
        <v>Drought</v>
      </c>
      <c r="AT162" s="29" t="str">
        <f t="shared" si="89"/>
        <v>Completed</v>
      </c>
      <c r="AU162" s="72" t="str">
        <f>IF(TRIM(X162)="", "N/A",VLOOKUP(TRIM(X162),Lookups!$V$1:$W$8,2,0))</f>
        <v>HOST</v>
      </c>
      <c r="AV162" s="26" t="str">
        <f t="shared" si="90"/>
        <v>Urban</v>
      </c>
      <c r="AW162" s="26" t="str">
        <f t="shared" si="91"/>
        <v>In-Kind</v>
      </c>
      <c r="AX162" s="55" t="str">
        <f>IF(TRIM(M162)="","N/A",VLOOKUP(TRIM(M162),Table2[#All],2,0))</f>
        <v>Bay</v>
      </c>
      <c r="AY162" s="55" t="str">
        <f>IF(TRIM(N162)="","N/A",VLOOKUP(TRIM(N162),Table4[#All],2,0))</f>
        <v>Baidoa</v>
      </c>
      <c r="AZ162" s="55" t="str">
        <f t="shared" si="92"/>
        <v>N/A</v>
      </c>
      <c r="BA162" s="32">
        <f t="shared" si="93"/>
        <v>43646</v>
      </c>
      <c r="BB162" s="32">
        <f t="shared" si="94"/>
        <v>43769</v>
      </c>
      <c r="BC162" s="31">
        <f t="shared" si="95"/>
        <v>2019</v>
      </c>
      <c r="BD162" s="33">
        <f t="shared" si="84"/>
        <v>43830</v>
      </c>
      <c r="BE162" s="30">
        <f t="shared" si="96"/>
        <v>864</v>
      </c>
      <c r="BF162" s="30">
        <f t="shared" si="97"/>
        <v>144</v>
      </c>
      <c r="BG162" s="30">
        <f t="shared" si="98"/>
        <v>43</v>
      </c>
      <c r="BH162" s="30">
        <f t="shared" si="99"/>
        <v>101</v>
      </c>
      <c r="BI162" s="30">
        <f t="shared" si="100"/>
        <v>288</v>
      </c>
      <c r="BJ162" s="30">
        <f t="shared" si="101"/>
        <v>288</v>
      </c>
      <c r="BK162" s="30">
        <v>2300000</v>
      </c>
      <c r="BL162" s="30">
        <v>1600000</v>
      </c>
      <c r="BM162" s="30" t="str">
        <f t="shared" si="82"/>
        <v>Unk</v>
      </c>
      <c r="BN162" s="30" t="str">
        <f t="shared" si="83"/>
        <v>Unk</v>
      </c>
      <c r="BO162" s="30">
        <v>2019</v>
      </c>
      <c r="BP162" s="30">
        <v>349</v>
      </c>
      <c r="BQ162" s="30" t="str">
        <f>VLOOKUP(AQ162,Table3[#All],2,FALSE)</f>
        <v>NFI</v>
      </c>
    </row>
    <row r="163" spans="1:69" ht="28.5" customHeight="1" x14ac:dyDescent="0.25">
      <c r="A163" s="58" t="s">
        <v>171</v>
      </c>
      <c r="B163" s="58" t="s">
        <v>559</v>
      </c>
      <c r="C163" s="58" t="s">
        <v>559</v>
      </c>
      <c r="D163" s="58" t="s">
        <v>202</v>
      </c>
      <c r="E163" s="58" t="s">
        <v>712</v>
      </c>
      <c r="F163" s="58" t="s">
        <v>713</v>
      </c>
      <c r="G163" s="58" t="s">
        <v>177</v>
      </c>
      <c r="H163" s="58"/>
      <c r="I163" s="58"/>
      <c r="J163" s="58"/>
      <c r="K163" s="58"/>
      <c r="L163" s="58"/>
      <c r="M163" s="58" t="s">
        <v>57</v>
      </c>
      <c r="N163" s="58" t="s">
        <v>58</v>
      </c>
      <c r="O163" s="58" t="s">
        <v>714</v>
      </c>
      <c r="P163" s="58"/>
      <c r="Q163" s="58" t="s">
        <v>179</v>
      </c>
      <c r="R163" s="58" t="s">
        <v>215</v>
      </c>
      <c r="S163" s="58" t="s">
        <v>715</v>
      </c>
      <c r="T163" s="32">
        <v>43784</v>
      </c>
      <c r="U163" s="21">
        <v>43784</v>
      </c>
      <c r="V163" s="58">
        <v>2.3399350000000001</v>
      </c>
      <c r="W163" s="58">
        <v>42.285981</v>
      </c>
      <c r="X163" s="58" t="s">
        <v>189</v>
      </c>
      <c r="Y163" s="58">
        <v>12000</v>
      </c>
      <c r="Z163" s="58">
        <v>12000</v>
      </c>
      <c r="AA163" s="58">
        <v>2000</v>
      </c>
      <c r="AB163" s="58">
        <v>2421</v>
      </c>
      <c r="AC163" s="58">
        <v>2497</v>
      </c>
      <c r="AD163" s="58">
        <v>3504</v>
      </c>
      <c r="AE163" s="58">
        <v>3578</v>
      </c>
      <c r="AF163" s="58" t="s">
        <v>194</v>
      </c>
      <c r="AG163" s="26" t="s">
        <v>716</v>
      </c>
      <c r="AN163" s="58"/>
      <c r="AO163" s="26" t="str">
        <f t="shared" si="85"/>
        <v>CWW</v>
      </c>
      <c r="AP163" s="26" t="str">
        <f t="shared" si="86"/>
        <v>CWW</v>
      </c>
      <c r="AQ163" s="26" t="str">
        <f t="shared" si="87"/>
        <v>NFI KITS</v>
      </c>
      <c r="AR163" s="26" t="str">
        <f t="shared" si="88"/>
        <v>Irish Aid/DFID</v>
      </c>
      <c r="AS163" s="71" t="str">
        <f>_xlfn.IFNA(VLOOKUP(TRIM(AF163),Lookups!$R$1:$S$12,2,0),"N/A")</f>
        <v>Flood</v>
      </c>
      <c r="AT163" s="29" t="str">
        <f t="shared" si="89"/>
        <v>Completed</v>
      </c>
      <c r="AU163" s="72" t="str">
        <f>IF(TRIM(X163)="", "N/A",VLOOKUP(TRIM(X163),Lookups!$V$1:$W$8,2,0))</f>
        <v>NIDP</v>
      </c>
      <c r="AV163" s="26" t="str">
        <f t="shared" si="90"/>
        <v>Urban</v>
      </c>
      <c r="AW163" s="26" t="str">
        <f t="shared" si="91"/>
        <v>In-Kind</v>
      </c>
      <c r="AX163" s="55" t="str">
        <f>IF(TRIM(M163)="","N/A",VLOOKUP(TRIM(M163),Table2[#All],2,0))</f>
        <v>Gedo</v>
      </c>
      <c r="AY163" s="55" t="str">
        <f>IF(TRIM(N163)="","N/A",VLOOKUP(TRIM(N163),Table4[#All],2,0))</f>
        <v>Baardheere</v>
      </c>
      <c r="AZ163" s="55" t="str">
        <f t="shared" si="92"/>
        <v>N/A</v>
      </c>
      <c r="BA163" s="32">
        <f t="shared" si="93"/>
        <v>43799</v>
      </c>
      <c r="BB163" s="32">
        <f t="shared" si="94"/>
        <v>43799</v>
      </c>
      <c r="BC163" s="31">
        <f t="shared" si="95"/>
        <v>2019</v>
      </c>
      <c r="BD163" s="33">
        <f t="shared" si="84"/>
        <v>43830</v>
      </c>
      <c r="BE163" s="30">
        <f t="shared" si="96"/>
        <v>12000</v>
      </c>
      <c r="BF163" s="30">
        <f t="shared" si="97"/>
        <v>2000</v>
      </c>
      <c r="BG163" s="30">
        <f t="shared" si="98"/>
        <v>2497</v>
      </c>
      <c r="BH163" s="30">
        <f t="shared" si="99"/>
        <v>2421</v>
      </c>
      <c r="BI163" s="30">
        <f t="shared" si="100"/>
        <v>3578</v>
      </c>
      <c r="BJ163" s="30">
        <f t="shared" si="101"/>
        <v>3578</v>
      </c>
      <c r="BK163" s="30">
        <v>2300000</v>
      </c>
      <c r="BL163" s="30">
        <v>1600000</v>
      </c>
      <c r="BM163" s="30" t="str">
        <f t="shared" si="82"/>
        <v>Unk</v>
      </c>
      <c r="BN163" s="30" t="str">
        <f t="shared" si="83"/>
        <v>Unk</v>
      </c>
      <c r="BO163" s="30">
        <v>2019</v>
      </c>
      <c r="BP163" s="30">
        <v>350</v>
      </c>
      <c r="BQ163" s="30" t="str">
        <f>VLOOKUP(AQ163,Table3[#All],2,FALSE)</f>
        <v>NFI</v>
      </c>
    </row>
    <row r="164" spans="1:69" ht="28.5" customHeight="1" x14ac:dyDescent="0.25">
      <c r="A164" s="58" t="s">
        <v>171</v>
      </c>
      <c r="B164" s="58" t="s">
        <v>272</v>
      </c>
      <c r="C164" s="58" t="s">
        <v>273</v>
      </c>
      <c r="D164" s="58" t="s">
        <v>186</v>
      </c>
      <c r="E164" s="58" t="s">
        <v>274</v>
      </c>
      <c r="F164" s="58" t="s">
        <v>275</v>
      </c>
      <c r="G164" s="58" t="s">
        <v>177</v>
      </c>
      <c r="H164" s="58"/>
      <c r="I164" s="58"/>
      <c r="J164" s="58"/>
      <c r="K164" s="58"/>
      <c r="L164" s="58"/>
      <c r="M164" s="58" t="s">
        <v>52</v>
      </c>
      <c r="N164" s="58" t="s">
        <v>45</v>
      </c>
      <c r="O164" s="58" t="s">
        <v>24</v>
      </c>
      <c r="P164" s="58"/>
      <c r="Q164" s="58" t="s">
        <v>179</v>
      </c>
      <c r="R164" s="58" t="s">
        <v>215</v>
      </c>
      <c r="S164" s="58" t="s">
        <v>276</v>
      </c>
      <c r="T164" s="32">
        <v>43621</v>
      </c>
      <c r="U164" s="21">
        <v>43646</v>
      </c>
      <c r="V164" s="58">
        <v>2.0735030000000001</v>
      </c>
      <c r="W164" s="58">
        <v>45.28</v>
      </c>
      <c r="X164" s="58" t="s">
        <v>189</v>
      </c>
      <c r="Y164" s="58">
        <v>3000</v>
      </c>
      <c r="Z164" s="58">
        <v>3000</v>
      </c>
      <c r="AA164" s="58">
        <v>500</v>
      </c>
      <c r="AB164" s="58">
        <v>605</v>
      </c>
      <c r="AC164" s="58">
        <v>624</v>
      </c>
      <c r="AD164" s="58">
        <v>876</v>
      </c>
      <c r="AE164" s="58">
        <v>895</v>
      </c>
      <c r="AF164" s="58" t="s">
        <v>195</v>
      </c>
      <c r="AG164" s="26" t="s">
        <v>278</v>
      </c>
      <c r="AJ164" s="16" t="s">
        <v>279</v>
      </c>
      <c r="AK164" s="16" t="s">
        <v>280</v>
      </c>
      <c r="AL164" s="16" t="s">
        <v>281</v>
      </c>
      <c r="AM164" s="16" t="s">
        <v>282</v>
      </c>
      <c r="AN164" s="58"/>
      <c r="AO164" s="26" t="str">
        <f t="shared" si="85"/>
        <v>Direct Aid Kuwait</v>
      </c>
      <c r="AP164" s="26" t="str">
        <f t="shared" si="86"/>
        <v>Direct Aid Somalia</v>
      </c>
      <c r="AQ164" s="26" t="str">
        <f t="shared" si="87"/>
        <v>EMERGENCY SHELTER</v>
      </c>
      <c r="AR164" s="26" t="str">
        <f t="shared" si="88"/>
        <v>Kuwaiti Society</v>
      </c>
      <c r="AS164" s="71" t="str">
        <f>_xlfn.IFNA(VLOOKUP(TRIM(AF164),Lookups!$R$1:$S$12,2,0),"N/A")</f>
        <v>Drought</v>
      </c>
      <c r="AT164" s="29" t="str">
        <f t="shared" si="89"/>
        <v>Completed</v>
      </c>
      <c r="AU164" s="72" t="str">
        <f>IF(TRIM(X164)="", "N/A",VLOOKUP(TRIM(X164),Lookups!$V$1:$W$8,2,0))</f>
        <v>NIDP</v>
      </c>
      <c r="AV164" s="26" t="str">
        <f t="shared" si="90"/>
        <v>Urban</v>
      </c>
      <c r="AW164" s="26" t="str">
        <f t="shared" si="91"/>
        <v>In-Kind</v>
      </c>
      <c r="AX164" s="55" t="str">
        <f>IF(TRIM(M164)="","N/A",VLOOKUP(TRIM(M164),Table2[#All],2,0))</f>
        <v>Banadir</v>
      </c>
      <c r="AY164" s="55" t="str">
        <f>IF(TRIM(N164)="","N/A",VLOOKUP(TRIM(N164),Table4[#All],2,0))</f>
        <v>Banadir</v>
      </c>
      <c r="AZ164" s="55" t="str">
        <f t="shared" si="92"/>
        <v>N/A</v>
      </c>
      <c r="BA164" s="32">
        <f t="shared" si="93"/>
        <v>43646</v>
      </c>
      <c r="BB164" s="32">
        <f t="shared" si="94"/>
        <v>43646</v>
      </c>
      <c r="BC164" s="31">
        <f t="shared" si="95"/>
        <v>2019</v>
      </c>
      <c r="BD164" s="33">
        <f t="shared" si="84"/>
        <v>43830</v>
      </c>
      <c r="BE164" s="30">
        <f t="shared" si="96"/>
        <v>3000</v>
      </c>
      <c r="BF164" s="30">
        <f t="shared" si="97"/>
        <v>500</v>
      </c>
      <c r="BG164" s="30">
        <f t="shared" si="98"/>
        <v>624</v>
      </c>
      <c r="BH164" s="30">
        <f t="shared" si="99"/>
        <v>605</v>
      </c>
      <c r="BI164" s="30">
        <f t="shared" si="100"/>
        <v>895</v>
      </c>
      <c r="BJ164" s="30">
        <f t="shared" si="101"/>
        <v>895</v>
      </c>
      <c r="BK164" s="30">
        <v>2300000</v>
      </c>
      <c r="BL164" s="30">
        <v>1600000</v>
      </c>
      <c r="BM164" s="30" t="str">
        <f t="shared" si="82"/>
        <v>Unk</v>
      </c>
      <c r="BN164" s="30" t="str">
        <f t="shared" si="83"/>
        <v>Unk</v>
      </c>
      <c r="BO164" s="30">
        <v>2019</v>
      </c>
      <c r="BP164" s="30">
        <v>352</v>
      </c>
      <c r="BQ164" s="30" t="str">
        <f>VLOOKUP(AQ164,Table3[#All],2,FALSE)</f>
        <v>SHELTER</v>
      </c>
    </row>
    <row r="165" spans="1:69" ht="28.5" customHeight="1" x14ac:dyDescent="0.25">
      <c r="A165" s="58" t="s">
        <v>171</v>
      </c>
      <c r="B165" s="58" t="s">
        <v>717</v>
      </c>
      <c r="C165" s="58" t="s">
        <v>718</v>
      </c>
      <c r="D165" s="58" t="s">
        <v>202</v>
      </c>
      <c r="E165" s="58" t="s">
        <v>719</v>
      </c>
      <c r="F165" s="58" t="s">
        <v>720</v>
      </c>
      <c r="G165" s="58" t="s">
        <v>176</v>
      </c>
      <c r="H165" s="58" t="s">
        <v>204</v>
      </c>
      <c r="I165" s="58" t="s">
        <v>205</v>
      </c>
      <c r="J165" s="58">
        <v>100</v>
      </c>
      <c r="K165" s="58" t="s">
        <v>175</v>
      </c>
      <c r="L165" s="58" t="s">
        <v>721</v>
      </c>
      <c r="M165" s="58" t="s">
        <v>89</v>
      </c>
      <c r="N165" s="58" t="s">
        <v>67</v>
      </c>
      <c r="O165" s="58" t="s">
        <v>62</v>
      </c>
      <c r="P165" s="58"/>
      <c r="Q165" s="58" t="s">
        <v>179</v>
      </c>
      <c r="R165" s="58" t="s">
        <v>215</v>
      </c>
      <c r="S165" s="58" t="s">
        <v>214</v>
      </c>
      <c r="T165" s="32">
        <v>43784</v>
      </c>
      <c r="U165" s="21">
        <v>43784</v>
      </c>
      <c r="V165" s="58">
        <v>4.7359840000000002</v>
      </c>
      <c r="W165" s="58">
        <v>45.204267999999999</v>
      </c>
      <c r="X165" s="58" t="s">
        <v>189</v>
      </c>
      <c r="Y165" s="58">
        <v>6000</v>
      </c>
      <c r="Z165" s="58">
        <v>6000</v>
      </c>
      <c r="AA165" s="58">
        <v>1000</v>
      </c>
      <c r="AB165" s="58">
        <v>1210</v>
      </c>
      <c r="AC165" s="58">
        <v>1249</v>
      </c>
      <c r="AD165" s="58">
        <v>1752</v>
      </c>
      <c r="AE165" s="58">
        <v>1789</v>
      </c>
      <c r="AF165" s="58" t="s">
        <v>194</v>
      </c>
      <c r="AG165" s="26" t="s">
        <v>722</v>
      </c>
      <c r="AN165" s="58"/>
      <c r="AO165" s="26" t="str">
        <f t="shared" si="85"/>
        <v>DKH</v>
      </c>
      <c r="AP165" s="26" t="str">
        <f t="shared" si="86"/>
        <v>SYPD</v>
      </c>
      <c r="AQ165" s="26" t="str">
        <f t="shared" si="87"/>
        <v>NFI KITS</v>
      </c>
      <c r="AR165" s="26" t="str">
        <f t="shared" si="88"/>
        <v>ACT Alliance</v>
      </c>
      <c r="AS165" s="71" t="str">
        <f>_xlfn.IFNA(VLOOKUP(TRIM(AF165),Lookups!$R$1:$S$12,2,0),"N/A")</f>
        <v>Flood</v>
      </c>
      <c r="AT165" s="29" t="str">
        <f t="shared" si="89"/>
        <v>Completed</v>
      </c>
      <c r="AU165" s="72" t="str">
        <f>IF(TRIM(X165)="", "N/A",VLOOKUP(TRIM(X165),Lookups!$V$1:$W$8,2,0))</f>
        <v>NIDP</v>
      </c>
      <c r="AV165" s="26" t="str">
        <f t="shared" si="90"/>
        <v>Urban</v>
      </c>
      <c r="AW165" s="26" t="str">
        <f t="shared" si="91"/>
        <v>Cash</v>
      </c>
      <c r="AX165" s="55" t="str">
        <f>IF(TRIM(M165)="","N/A",VLOOKUP(TRIM(M165),Table2[#All],2,0))</f>
        <v>Hiraan</v>
      </c>
      <c r="AY165" s="55" t="str">
        <f>IF(TRIM(N165)="","N/A",VLOOKUP(TRIM(N165),Table4[#All],2,0))</f>
        <v>Belet Weyne</v>
      </c>
      <c r="AZ165" s="55" t="str">
        <f t="shared" si="92"/>
        <v>N/A</v>
      </c>
      <c r="BA165" s="32">
        <f t="shared" si="93"/>
        <v>43799</v>
      </c>
      <c r="BB165" s="32">
        <f t="shared" si="94"/>
        <v>43799</v>
      </c>
      <c r="BC165" s="31">
        <f t="shared" si="95"/>
        <v>2019</v>
      </c>
      <c r="BD165" s="33">
        <f t="shared" si="84"/>
        <v>43830</v>
      </c>
      <c r="BE165" s="30">
        <f t="shared" si="96"/>
        <v>6000</v>
      </c>
      <c r="BF165" s="30">
        <f t="shared" si="97"/>
        <v>1000</v>
      </c>
      <c r="BG165" s="30">
        <f t="shared" si="98"/>
        <v>1249</v>
      </c>
      <c r="BH165" s="30">
        <f t="shared" si="99"/>
        <v>1210</v>
      </c>
      <c r="BI165" s="30">
        <f t="shared" si="100"/>
        <v>1789</v>
      </c>
      <c r="BJ165" s="30">
        <f t="shared" si="101"/>
        <v>1789</v>
      </c>
      <c r="BK165" s="30">
        <v>2300000</v>
      </c>
      <c r="BL165" s="30">
        <v>1600000</v>
      </c>
      <c r="BM165" s="30" t="str">
        <f t="shared" si="82"/>
        <v>Unk</v>
      </c>
      <c r="BN165" s="30" t="str">
        <f t="shared" si="83"/>
        <v>Unk</v>
      </c>
      <c r="BO165" s="30">
        <v>2019</v>
      </c>
      <c r="BP165" s="30">
        <v>354</v>
      </c>
      <c r="BQ165" s="30" t="str">
        <f>VLOOKUP(AQ165,Table3[#All],2,FALSE)</f>
        <v>NFI</v>
      </c>
    </row>
    <row r="166" spans="1:69" ht="28.5" customHeight="1" x14ac:dyDescent="0.25">
      <c r="A166" s="58" t="s">
        <v>171</v>
      </c>
      <c r="B166" s="58" t="s">
        <v>284</v>
      </c>
      <c r="C166" s="58" t="s">
        <v>284</v>
      </c>
      <c r="D166" s="58" t="s">
        <v>186</v>
      </c>
      <c r="E166" s="58" t="s">
        <v>723</v>
      </c>
      <c r="F166" s="58" t="s">
        <v>222</v>
      </c>
      <c r="G166" s="58" t="s">
        <v>177</v>
      </c>
      <c r="H166" s="58"/>
      <c r="I166" s="58"/>
      <c r="J166" s="58"/>
      <c r="K166" s="58"/>
      <c r="L166" s="58"/>
      <c r="M166" s="58" t="s">
        <v>89</v>
      </c>
      <c r="N166" s="58" t="s">
        <v>67</v>
      </c>
      <c r="O166" s="58" t="s">
        <v>62</v>
      </c>
      <c r="P166" s="58"/>
      <c r="Q166" s="58" t="s">
        <v>179</v>
      </c>
      <c r="R166" s="58" t="s">
        <v>215</v>
      </c>
      <c r="S166" s="58" t="s">
        <v>262</v>
      </c>
      <c r="T166" s="32">
        <v>43405</v>
      </c>
      <c r="U166" s="21">
        <v>43555</v>
      </c>
      <c r="V166" s="58">
        <v>4.7359840000000002</v>
      </c>
      <c r="W166" s="58">
        <v>45.204267999999999</v>
      </c>
      <c r="X166" s="58" t="s">
        <v>189</v>
      </c>
      <c r="Y166" s="58">
        <v>5400</v>
      </c>
      <c r="Z166" s="58">
        <v>5400</v>
      </c>
      <c r="AA166" s="58">
        <v>900</v>
      </c>
      <c r="AB166" s="58">
        <v>953</v>
      </c>
      <c r="AC166" s="58">
        <v>920</v>
      </c>
      <c r="AD166" s="58">
        <v>1544</v>
      </c>
      <c r="AE166" s="58">
        <v>1983</v>
      </c>
      <c r="AF166" s="58" t="s">
        <v>194</v>
      </c>
      <c r="AG166" s="26" t="s">
        <v>285</v>
      </c>
      <c r="AN166" s="58"/>
      <c r="AO166" s="26" t="str">
        <f t="shared" si="85"/>
        <v>DRC</v>
      </c>
      <c r="AP166" s="26" t="str">
        <f t="shared" si="86"/>
        <v>DRC</v>
      </c>
      <c r="AQ166" s="26" t="str">
        <f t="shared" si="87"/>
        <v>EMERGENCY SHELTER</v>
      </c>
      <c r="AR166" s="26" t="str">
        <f t="shared" si="88"/>
        <v>SHF</v>
      </c>
      <c r="AS166" s="71" t="str">
        <f>_xlfn.IFNA(VLOOKUP(TRIM(AF166),Lookups!$R$1:$S$12,2,0),"N/A")</f>
        <v>Flood</v>
      </c>
      <c r="AT166" s="29" t="str">
        <f t="shared" si="89"/>
        <v>Completed</v>
      </c>
      <c r="AU166" s="72" t="str">
        <f>IF(TRIM(X166)="", "N/A",VLOOKUP(TRIM(X166),Lookups!$V$1:$W$8,2,0))</f>
        <v>NIDP</v>
      </c>
      <c r="AV166" s="26" t="str">
        <f t="shared" si="90"/>
        <v>Urban</v>
      </c>
      <c r="AW166" s="26" t="str">
        <f t="shared" si="91"/>
        <v>In-Kind</v>
      </c>
      <c r="AX166" s="55" t="str">
        <f>IF(TRIM(M166)="","N/A",VLOOKUP(TRIM(M166),Table2[#All],2,0))</f>
        <v>Hiraan</v>
      </c>
      <c r="AY166" s="55" t="str">
        <f>IF(TRIM(N166)="","N/A",VLOOKUP(TRIM(N166),Table4[#All],2,0))</f>
        <v>Belet Weyne</v>
      </c>
      <c r="AZ166" s="55" t="str">
        <f t="shared" si="92"/>
        <v>N/A</v>
      </c>
      <c r="BA166" s="32">
        <f t="shared" si="93"/>
        <v>43434</v>
      </c>
      <c r="BB166" s="32">
        <f t="shared" si="94"/>
        <v>43555</v>
      </c>
      <c r="BC166" s="31">
        <f t="shared" si="95"/>
        <v>2019</v>
      </c>
      <c r="BD166" s="33">
        <f t="shared" si="84"/>
        <v>43830</v>
      </c>
      <c r="BE166" s="30">
        <f t="shared" si="96"/>
        <v>5400</v>
      </c>
      <c r="BF166" s="30">
        <f t="shared" si="97"/>
        <v>900</v>
      </c>
      <c r="BG166" s="30">
        <f t="shared" si="98"/>
        <v>920</v>
      </c>
      <c r="BH166" s="30">
        <f t="shared" si="99"/>
        <v>953</v>
      </c>
      <c r="BI166" s="30">
        <f t="shared" si="100"/>
        <v>1983</v>
      </c>
      <c r="BJ166" s="30">
        <f t="shared" si="101"/>
        <v>1983</v>
      </c>
      <c r="BK166" s="30">
        <v>2300000</v>
      </c>
      <c r="BL166" s="30">
        <v>1600000</v>
      </c>
      <c r="BM166" s="30" t="str">
        <f t="shared" si="82"/>
        <v>Unk</v>
      </c>
      <c r="BN166" s="30" t="str">
        <f t="shared" si="83"/>
        <v>Unk</v>
      </c>
      <c r="BO166" s="30">
        <v>2019</v>
      </c>
      <c r="BP166" s="30">
        <v>355</v>
      </c>
      <c r="BQ166" s="30" t="str">
        <f>VLOOKUP(AQ166,Table3[#All],2,FALSE)</f>
        <v>SHELTER</v>
      </c>
    </row>
    <row r="167" spans="1:69" ht="28.5" customHeight="1" x14ac:dyDescent="0.25">
      <c r="A167" s="58" t="s">
        <v>171</v>
      </c>
      <c r="B167" s="58" t="s">
        <v>284</v>
      </c>
      <c r="C167" s="58" t="s">
        <v>284</v>
      </c>
      <c r="D167" s="58" t="s">
        <v>186</v>
      </c>
      <c r="E167" s="58" t="s">
        <v>723</v>
      </c>
      <c r="F167" s="58" t="s">
        <v>222</v>
      </c>
      <c r="G167" s="58" t="s">
        <v>177</v>
      </c>
      <c r="H167" s="58"/>
      <c r="I167" s="58"/>
      <c r="J167" s="58"/>
      <c r="K167" s="58"/>
      <c r="L167" s="58"/>
      <c r="M167" s="58" t="s">
        <v>89</v>
      </c>
      <c r="N167" s="58" t="s">
        <v>67</v>
      </c>
      <c r="O167" s="58" t="s">
        <v>62</v>
      </c>
      <c r="P167" s="58"/>
      <c r="Q167" s="58" t="s">
        <v>179</v>
      </c>
      <c r="R167" s="58" t="s">
        <v>215</v>
      </c>
      <c r="S167" s="58" t="s">
        <v>265</v>
      </c>
      <c r="T167" s="32">
        <v>43405</v>
      </c>
      <c r="U167" s="21">
        <v>43585</v>
      </c>
      <c r="V167" s="58">
        <v>4.7359840000000002</v>
      </c>
      <c r="W167" s="58">
        <v>45.204267999999999</v>
      </c>
      <c r="X167" s="58" t="s">
        <v>189</v>
      </c>
      <c r="Y167" s="58">
        <v>1002</v>
      </c>
      <c r="Z167" s="58">
        <v>1002</v>
      </c>
      <c r="AA167" s="58">
        <v>167</v>
      </c>
      <c r="AB167" s="58">
        <v>177</v>
      </c>
      <c r="AC167" s="58">
        <v>171</v>
      </c>
      <c r="AD167" s="58">
        <v>286</v>
      </c>
      <c r="AE167" s="58">
        <v>368</v>
      </c>
      <c r="AF167" s="58" t="s">
        <v>194</v>
      </c>
      <c r="AG167" s="26" t="s">
        <v>286</v>
      </c>
      <c r="AN167" s="58"/>
      <c r="AO167" s="26" t="str">
        <f t="shared" si="85"/>
        <v>DRC</v>
      </c>
      <c r="AP167" s="26" t="str">
        <f t="shared" si="86"/>
        <v>DRC</v>
      </c>
      <c r="AQ167" s="26" t="str">
        <f t="shared" si="87"/>
        <v>EMERGENCY SHELTER</v>
      </c>
      <c r="AR167" s="26" t="str">
        <f t="shared" si="88"/>
        <v>SHF</v>
      </c>
      <c r="AS167" s="71" t="str">
        <f>_xlfn.IFNA(VLOOKUP(TRIM(AF167),Lookups!$R$1:$S$12,2,0),"N/A")</f>
        <v>Flood</v>
      </c>
      <c r="AT167" s="29" t="str">
        <f t="shared" si="89"/>
        <v>Completed</v>
      </c>
      <c r="AU167" s="72" t="str">
        <f>IF(TRIM(X167)="", "N/A",VLOOKUP(TRIM(X167),Lookups!$V$1:$W$8,2,0))</f>
        <v>NIDP</v>
      </c>
      <c r="AV167" s="26" t="str">
        <f t="shared" si="90"/>
        <v>Urban</v>
      </c>
      <c r="AW167" s="26" t="str">
        <f t="shared" si="91"/>
        <v>In-Kind</v>
      </c>
      <c r="AX167" s="55" t="str">
        <f>IF(TRIM(M167)="","N/A",VLOOKUP(TRIM(M167),Table2[#All],2,0))</f>
        <v>Hiraan</v>
      </c>
      <c r="AY167" s="55" t="str">
        <f>IF(TRIM(N167)="","N/A",VLOOKUP(TRIM(N167),Table4[#All],2,0))</f>
        <v>Belet Weyne</v>
      </c>
      <c r="AZ167" s="55" t="str">
        <f t="shared" si="92"/>
        <v>N/A</v>
      </c>
      <c r="BA167" s="32">
        <f t="shared" si="93"/>
        <v>43434</v>
      </c>
      <c r="BB167" s="32">
        <f t="shared" si="94"/>
        <v>43585</v>
      </c>
      <c r="BC167" s="31">
        <f t="shared" si="95"/>
        <v>2019</v>
      </c>
      <c r="BD167" s="33">
        <f t="shared" si="84"/>
        <v>43830</v>
      </c>
      <c r="BE167" s="30">
        <f t="shared" si="96"/>
        <v>1002</v>
      </c>
      <c r="BF167" s="30">
        <f t="shared" si="97"/>
        <v>167</v>
      </c>
      <c r="BG167" s="30">
        <f t="shared" si="98"/>
        <v>171</v>
      </c>
      <c r="BH167" s="30">
        <f t="shared" si="99"/>
        <v>177</v>
      </c>
      <c r="BI167" s="30">
        <f t="shared" si="100"/>
        <v>368</v>
      </c>
      <c r="BJ167" s="30">
        <f t="shared" si="101"/>
        <v>368</v>
      </c>
      <c r="BK167" s="30">
        <v>2300000</v>
      </c>
      <c r="BL167" s="30">
        <v>1600000</v>
      </c>
      <c r="BM167" s="30" t="str">
        <f t="shared" si="82"/>
        <v>Unk</v>
      </c>
      <c r="BN167" s="30" t="str">
        <f t="shared" si="83"/>
        <v>Unk</v>
      </c>
      <c r="BO167" s="30">
        <v>2019</v>
      </c>
      <c r="BP167" s="30">
        <v>356</v>
      </c>
      <c r="BQ167" s="30" t="str">
        <f>VLOOKUP(AQ167,Table3[#All],2,FALSE)</f>
        <v>SHELTER</v>
      </c>
    </row>
    <row r="168" spans="1:69" ht="28.5" customHeight="1" x14ac:dyDescent="0.25">
      <c r="A168" s="58" t="s">
        <v>171</v>
      </c>
      <c r="B168" s="58" t="s">
        <v>284</v>
      </c>
      <c r="C168" s="58" t="s">
        <v>284</v>
      </c>
      <c r="D168" s="58" t="s">
        <v>202</v>
      </c>
      <c r="E168" s="58" t="s">
        <v>287</v>
      </c>
      <c r="F168" s="58" t="s">
        <v>222</v>
      </c>
      <c r="G168" s="58" t="s">
        <v>177</v>
      </c>
      <c r="H168" s="58"/>
      <c r="I168" s="58"/>
      <c r="J168" s="58"/>
      <c r="K168" s="58"/>
      <c r="L168" s="58"/>
      <c r="M168" s="58" t="s">
        <v>89</v>
      </c>
      <c r="N168" s="58" t="s">
        <v>67</v>
      </c>
      <c r="O168" s="58" t="s">
        <v>62</v>
      </c>
      <c r="P168" s="58"/>
      <c r="Q168" s="58" t="s">
        <v>179</v>
      </c>
      <c r="R168" s="58" t="s">
        <v>215</v>
      </c>
      <c r="S168" s="58" t="s">
        <v>265</v>
      </c>
      <c r="T168" s="32">
        <v>43405</v>
      </c>
      <c r="U168" s="21">
        <v>43555</v>
      </c>
      <c r="V168" s="58">
        <v>4.7359840000000002</v>
      </c>
      <c r="W168" s="58">
        <v>45.204267999999999</v>
      </c>
      <c r="X168" s="58" t="s">
        <v>189</v>
      </c>
      <c r="Y168" s="58">
        <v>19596</v>
      </c>
      <c r="Z168" s="58">
        <v>19596</v>
      </c>
      <c r="AA168" s="58">
        <v>3266</v>
      </c>
      <c r="AB168" s="58">
        <v>3460</v>
      </c>
      <c r="AC168" s="58">
        <v>3340</v>
      </c>
      <c r="AD168" s="58">
        <v>5601</v>
      </c>
      <c r="AE168" s="58">
        <v>7194</v>
      </c>
      <c r="AF168" s="58" t="s">
        <v>194</v>
      </c>
      <c r="AG168" s="26" t="s">
        <v>288</v>
      </c>
      <c r="AN168" s="58"/>
      <c r="AO168" s="26" t="str">
        <f t="shared" si="85"/>
        <v>DRC</v>
      </c>
      <c r="AP168" s="26" t="str">
        <f t="shared" si="86"/>
        <v>DRC</v>
      </c>
      <c r="AQ168" s="26" t="str">
        <f t="shared" si="87"/>
        <v>NFI KITS</v>
      </c>
      <c r="AR168" s="26" t="str">
        <f t="shared" si="88"/>
        <v>SHF</v>
      </c>
      <c r="AS168" s="71" t="str">
        <f>_xlfn.IFNA(VLOOKUP(TRIM(AF168),Lookups!$R$1:$S$12,2,0),"N/A")</f>
        <v>Flood</v>
      </c>
      <c r="AT168" s="29" t="str">
        <f t="shared" si="89"/>
        <v>Completed</v>
      </c>
      <c r="AU168" s="72" t="str">
        <f>IF(TRIM(X168)="", "N/A",VLOOKUP(TRIM(X168),Lookups!$V$1:$W$8,2,0))</f>
        <v>NIDP</v>
      </c>
      <c r="AV168" s="26" t="str">
        <f t="shared" si="90"/>
        <v>Urban</v>
      </c>
      <c r="AW168" s="26" t="str">
        <f t="shared" si="91"/>
        <v>In-Kind</v>
      </c>
      <c r="AX168" s="55" t="str">
        <f>IF(TRIM(M168)="","N/A",VLOOKUP(TRIM(M168),Table2[#All],2,0))</f>
        <v>Hiraan</v>
      </c>
      <c r="AY168" s="55" t="str">
        <f>IF(TRIM(N168)="","N/A",VLOOKUP(TRIM(N168),Table4[#All],2,0))</f>
        <v>Belet Weyne</v>
      </c>
      <c r="AZ168" s="55" t="str">
        <f t="shared" si="92"/>
        <v>N/A</v>
      </c>
      <c r="BA168" s="32">
        <f t="shared" si="93"/>
        <v>43434</v>
      </c>
      <c r="BB168" s="32">
        <f t="shared" si="94"/>
        <v>43555</v>
      </c>
      <c r="BC168" s="31">
        <f t="shared" si="95"/>
        <v>2019</v>
      </c>
      <c r="BD168" s="33">
        <f t="shared" si="84"/>
        <v>43830</v>
      </c>
      <c r="BE168" s="30">
        <f t="shared" si="96"/>
        <v>19596</v>
      </c>
      <c r="BF168" s="30">
        <f t="shared" si="97"/>
        <v>3266</v>
      </c>
      <c r="BG168" s="30">
        <f t="shared" si="98"/>
        <v>3340</v>
      </c>
      <c r="BH168" s="30">
        <f t="shared" si="99"/>
        <v>3460</v>
      </c>
      <c r="BI168" s="30">
        <f t="shared" si="100"/>
        <v>7194</v>
      </c>
      <c r="BJ168" s="30">
        <f t="shared" si="101"/>
        <v>7194</v>
      </c>
      <c r="BK168" s="30">
        <v>2300000</v>
      </c>
      <c r="BL168" s="30">
        <v>1600000</v>
      </c>
      <c r="BM168" s="30" t="str">
        <f t="shared" si="82"/>
        <v>Unk</v>
      </c>
      <c r="BN168" s="30" t="str">
        <f t="shared" si="83"/>
        <v>Unk</v>
      </c>
      <c r="BO168" s="30">
        <v>2019</v>
      </c>
      <c r="BP168" s="30">
        <v>357</v>
      </c>
      <c r="BQ168" s="30" t="str">
        <f>VLOOKUP(AQ168,Table3[#All],2,FALSE)</f>
        <v>NFI</v>
      </c>
    </row>
    <row r="169" spans="1:69" ht="28.5" customHeight="1" x14ac:dyDescent="0.25">
      <c r="A169" s="58" t="s">
        <v>171</v>
      </c>
      <c r="B169" s="58" t="s">
        <v>284</v>
      </c>
      <c r="C169" s="58" t="s">
        <v>284</v>
      </c>
      <c r="D169" s="58" t="s">
        <v>186</v>
      </c>
      <c r="E169" s="58" t="s">
        <v>724</v>
      </c>
      <c r="F169" s="58" t="s">
        <v>222</v>
      </c>
      <c r="G169" s="58" t="s">
        <v>177</v>
      </c>
      <c r="H169" s="58"/>
      <c r="I169" s="58"/>
      <c r="J169" s="58"/>
      <c r="K169" s="58"/>
      <c r="L169" s="58"/>
      <c r="M169" s="58" t="s">
        <v>89</v>
      </c>
      <c r="N169" s="58" t="s">
        <v>49</v>
      </c>
      <c r="O169" s="58" t="s">
        <v>28</v>
      </c>
      <c r="P169" s="58"/>
      <c r="Q169" s="58" t="s">
        <v>179</v>
      </c>
      <c r="R169" s="58" t="s">
        <v>215</v>
      </c>
      <c r="S169" s="58" t="s">
        <v>265</v>
      </c>
      <c r="T169" s="32">
        <v>43405</v>
      </c>
      <c r="U169" s="21">
        <v>43555</v>
      </c>
      <c r="V169" s="58">
        <v>3.8519410000000001</v>
      </c>
      <c r="W169" s="58">
        <v>45.565114999999999</v>
      </c>
      <c r="X169" s="58" t="s">
        <v>189</v>
      </c>
      <c r="Y169" s="58">
        <v>2400</v>
      </c>
      <c r="Z169" s="58">
        <v>2400</v>
      </c>
      <c r="AA169" s="58">
        <v>400</v>
      </c>
      <c r="AB169" s="58">
        <v>424</v>
      </c>
      <c r="AC169" s="58">
        <v>409</v>
      </c>
      <c r="AD169" s="58">
        <v>686</v>
      </c>
      <c r="AE169" s="58">
        <v>881</v>
      </c>
      <c r="AF169" s="58" t="s">
        <v>194</v>
      </c>
      <c r="AG169" s="26" t="s">
        <v>289</v>
      </c>
      <c r="AN169" s="58"/>
      <c r="AO169" s="26" t="str">
        <f t="shared" si="85"/>
        <v>DRC</v>
      </c>
      <c r="AP169" s="26" t="str">
        <f t="shared" si="86"/>
        <v>DRC</v>
      </c>
      <c r="AQ169" s="26" t="str">
        <f t="shared" si="87"/>
        <v>EMERGENCY SHELTER</v>
      </c>
      <c r="AR169" s="26" t="str">
        <f t="shared" si="88"/>
        <v>SHF</v>
      </c>
      <c r="AS169" s="71" t="str">
        <f>_xlfn.IFNA(VLOOKUP(TRIM(AF169),Lookups!$R$1:$S$12,2,0),"N/A")</f>
        <v>Flood</v>
      </c>
      <c r="AT169" s="29" t="str">
        <f t="shared" si="89"/>
        <v>Completed</v>
      </c>
      <c r="AU169" s="72" t="str">
        <f>IF(TRIM(X169)="", "N/A",VLOOKUP(TRIM(X169),Lookups!$V$1:$W$8,2,0))</f>
        <v>NIDP</v>
      </c>
      <c r="AV169" s="26" t="str">
        <f t="shared" si="90"/>
        <v>Urban</v>
      </c>
      <c r="AW169" s="26" t="str">
        <f t="shared" si="91"/>
        <v>In-Kind</v>
      </c>
      <c r="AX169" s="55" t="str">
        <f>IF(TRIM(M169)="","N/A",VLOOKUP(TRIM(M169),Table2[#All],2,0))</f>
        <v>Hiraan</v>
      </c>
      <c r="AY169" s="55" t="str">
        <f>IF(TRIM(N169)="","N/A",VLOOKUP(TRIM(N169),Table4[#All],2,0))</f>
        <v>Bulo Burto</v>
      </c>
      <c r="AZ169" s="55" t="str">
        <f t="shared" si="92"/>
        <v>N/A</v>
      </c>
      <c r="BA169" s="32">
        <f t="shared" si="93"/>
        <v>43434</v>
      </c>
      <c r="BB169" s="32">
        <f t="shared" si="94"/>
        <v>43555</v>
      </c>
      <c r="BC169" s="31">
        <f t="shared" si="95"/>
        <v>2019</v>
      </c>
      <c r="BD169" s="33">
        <f t="shared" si="84"/>
        <v>43830</v>
      </c>
      <c r="BE169" s="30">
        <f t="shared" si="96"/>
        <v>2400</v>
      </c>
      <c r="BF169" s="30">
        <f t="shared" si="97"/>
        <v>400</v>
      </c>
      <c r="BG169" s="30">
        <f t="shared" si="98"/>
        <v>409</v>
      </c>
      <c r="BH169" s="30">
        <f t="shared" si="99"/>
        <v>424</v>
      </c>
      <c r="BI169" s="30">
        <f t="shared" si="100"/>
        <v>881</v>
      </c>
      <c r="BJ169" s="30">
        <f t="shared" si="101"/>
        <v>881</v>
      </c>
      <c r="BK169" s="30">
        <v>2300000</v>
      </c>
      <c r="BL169" s="30">
        <v>1600000</v>
      </c>
      <c r="BM169" s="30" t="str">
        <f t="shared" si="82"/>
        <v>Unk</v>
      </c>
      <c r="BN169" s="30" t="str">
        <f t="shared" si="83"/>
        <v>Unk</v>
      </c>
      <c r="BO169" s="30">
        <v>2019</v>
      </c>
      <c r="BP169" s="30">
        <v>358</v>
      </c>
      <c r="BQ169" s="30" t="str">
        <f>VLOOKUP(AQ169,Table3[#All],2,FALSE)</f>
        <v>SHELTER</v>
      </c>
    </row>
    <row r="170" spans="1:69" ht="28.5" customHeight="1" x14ac:dyDescent="0.25">
      <c r="A170" s="58" t="s">
        <v>171</v>
      </c>
      <c r="B170" s="58" t="s">
        <v>284</v>
      </c>
      <c r="C170" s="58" t="s">
        <v>284</v>
      </c>
      <c r="D170" s="58" t="s">
        <v>184</v>
      </c>
      <c r="E170" s="58" t="s">
        <v>290</v>
      </c>
      <c r="F170" s="58" t="s">
        <v>222</v>
      </c>
      <c r="G170" s="58" t="s">
        <v>177</v>
      </c>
      <c r="H170" s="58"/>
      <c r="I170" s="58"/>
      <c r="J170" s="58"/>
      <c r="K170" s="58"/>
      <c r="L170" s="58"/>
      <c r="M170" s="58" t="s">
        <v>89</v>
      </c>
      <c r="N170" s="58" t="s">
        <v>49</v>
      </c>
      <c r="O170" s="58" t="s">
        <v>28</v>
      </c>
      <c r="P170" s="58"/>
      <c r="Q170" s="58" t="s">
        <v>179</v>
      </c>
      <c r="R170" s="58" t="s">
        <v>215</v>
      </c>
      <c r="S170" s="58" t="s">
        <v>265</v>
      </c>
      <c r="T170" s="32">
        <v>43405</v>
      </c>
      <c r="U170" s="21">
        <v>43555</v>
      </c>
      <c r="V170" s="58">
        <v>3.8519410000000001</v>
      </c>
      <c r="W170" s="58">
        <v>45.565114999999999</v>
      </c>
      <c r="X170" s="58" t="s">
        <v>189</v>
      </c>
      <c r="Y170" s="58">
        <v>2880</v>
      </c>
      <c r="Z170" s="58">
        <v>2880</v>
      </c>
      <c r="AA170" s="58">
        <v>480</v>
      </c>
      <c r="AB170" s="58">
        <v>509</v>
      </c>
      <c r="AC170" s="58">
        <v>491</v>
      </c>
      <c r="AD170" s="58">
        <v>823</v>
      </c>
      <c r="AE170" s="58">
        <v>1057</v>
      </c>
      <c r="AF170" s="58" t="s">
        <v>194</v>
      </c>
      <c r="AG170" s="26" t="s">
        <v>725</v>
      </c>
      <c r="AN170" s="58"/>
      <c r="AO170" s="26" t="str">
        <f t="shared" si="85"/>
        <v>DRC</v>
      </c>
      <c r="AP170" s="26" t="str">
        <f t="shared" si="86"/>
        <v>DRC</v>
      </c>
      <c r="AQ170" s="26" t="str">
        <f t="shared" si="87"/>
        <v>EAPS</v>
      </c>
      <c r="AR170" s="26" t="str">
        <f t="shared" si="88"/>
        <v>SHF</v>
      </c>
      <c r="AS170" s="71" t="str">
        <f>_xlfn.IFNA(VLOOKUP(TRIM(AF170),Lookups!$R$1:$S$12,2,0),"N/A")</f>
        <v>Flood</v>
      </c>
      <c r="AT170" s="29" t="str">
        <f t="shared" si="89"/>
        <v>Completed</v>
      </c>
      <c r="AU170" s="72" t="str">
        <f>IF(TRIM(X170)="", "N/A",VLOOKUP(TRIM(X170),Lookups!$V$1:$W$8,2,0))</f>
        <v>NIDP</v>
      </c>
      <c r="AV170" s="26" t="str">
        <f t="shared" si="90"/>
        <v>Urban</v>
      </c>
      <c r="AW170" s="26" t="str">
        <f t="shared" si="91"/>
        <v>In-Kind</v>
      </c>
      <c r="AX170" s="55" t="str">
        <f>IF(TRIM(M170)="","N/A",VLOOKUP(TRIM(M170),Table2[#All],2,0))</f>
        <v>Hiraan</v>
      </c>
      <c r="AY170" s="55" t="str">
        <f>IF(TRIM(N170)="","N/A",VLOOKUP(TRIM(N170),Table4[#All],2,0))</f>
        <v>Bulo Burto</v>
      </c>
      <c r="AZ170" s="55" t="str">
        <f t="shared" si="92"/>
        <v>N/A</v>
      </c>
      <c r="BA170" s="32">
        <f t="shared" si="93"/>
        <v>43434</v>
      </c>
      <c r="BB170" s="32">
        <f t="shared" si="94"/>
        <v>43555</v>
      </c>
      <c r="BC170" s="31">
        <f t="shared" si="95"/>
        <v>2019</v>
      </c>
      <c r="BD170" s="33">
        <f t="shared" si="84"/>
        <v>43830</v>
      </c>
      <c r="BE170" s="30">
        <f t="shared" si="96"/>
        <v>2880</v>
      </c>
      <c r="BF170" s="30">
        <f t="shared" si="97"/>
        <v>480</v>
      </c>
      <c r="BG170" s="30">
        <f t="shared" si="98"/>
        <v>491</v>
      </c>
      <c r="BH170" s="30">
        <f t="shared" si="99"/>
        <v>509</v>
      </c>
      <c r="BI170" s="30">
        <f t="shared" si="100"/>
        <v>1057</v>
      </c>
      <c r="BJ170" s="30">
        <f t="shared" si="101"/>
        <v>1057</v>
      </c>
      <c r="BK170" s="30">
        <v>2300000</v>
      </c>
      <c r="BL170" s="30">
        <v>1600000</v>
      </c>
      <c r="BM170" s="30" t="str">
        <f t="shared" si="82"/>
        <v>Unk</v>
      </c>
      <c r="BN170" s="30" t="str">
        <f t="shared" si="83"/>
        <v>Unk</v>
      </c>
      <c r="BO170" s="30">
        <v>2019</v>
      </c>
      <c r="BP170" s="30">
        <v>359</v>
      </c>
      <c r="BQ170" s="30" t="str">
        <f>VLOOKUP(AQ170,Table3[#All],2,FALSE)</f>
        <v>NFI</v>
      </c>
    </row>
    <row r="171" spans="1:69" ht="28.5" customHeight="1" x14ac:dyDescent="0.25">
      <c r="A171" s="58" t="s">
        <v>171</v>
      </c>
      <c r="B171" s="58" t="s">
        <v>284</v>
      </c>
      <c r="C171" s="58" t="s">
        <v>284</v>
      </c>
      <c r="D171" s="58" t="s">
        <v>186</v>
      </c>
      <c r="E171" s="58" t="s">
        <v>726</v>
      </c>
      <c r="F171" s="58" t="s">
        <v>222</v>
      </c>
      <c r="G171" s="58" t="s">
        <v>177</v>
      </c>
      <c r="H171" s="58"/>
      <c r="I171" s="58"/>
      <c r="J171" s="58"/>
      <c r="K171" s="58"/>
      <c r="L171" s="58"/>
      <c r="M171" s="58" t="s">
        <v>89</v>
      </c>
      <c r="N171" s="58" t="s">
        <v>68</v>
      </c>
      <c r="O171" s="58" t="s">
        <v>30</v>
      </c>
      <c r="P171" s="58"/>
      <c r="Q171" s="58" t="s">
        <v>179</v>
      </c>
      <c r="R171" s="58" t="s">
        <v>215</v>
      </c>
      <c r="S171" s="58" t="s">
        <v>265</v>
      </c>
      <c r="T171" s="32">
        <v>43405</v>
      </c>
      <c r="U171" s="21">
        <v>43555</v>
      </c>
      <c r="V171" s="58">
        <v>3.3834200000000001</v>
      </c>
      <c r="W171" s="58">
        <v>45.59693</v>
      </c>
      <c r="X171" s="58" t="s">
        <v>189</v>
      </c>
      <c r="Y171" s="58">
        <v>1200</v>
      </c>
      <c r="Z171" s="58">
        <v>1200</v>
      </c>
      <c r="AA171" s="58">
        <v>200</v>
      </c>
      <c r="AB171" s="58">
        <v>242</v>
      </c>
      <c r="AC171" s="58">
        <v>250</v>
      </c>
      <c r="AD171" s="58">
        <v>350</v>
      </c>
      <c r="AE171" s="58">
        <v>358</v>
      </c>
      <c r="AF171" s="58" t="s">
        <v>194</v>
      </c>
      <c r="AG171" s="26" t="s">
        <v>291</v>
      </c>
      <c r="AN171" s="58"/>
      <c r="AO171" s="26" t="str">
        <f t="shared" si="85"/>
        <v>DRC</v>
      </c>
      <c r="AP171" s="26" t="str">
        <f t="shared" si="86"/>
        <v>DRC</v>
      </c>
      <c r="AQ171" s="26" t="str">
        <f t="shared" si="87"/>
        <v>EMERGENCY SHELTER</v>
      </c>
      <c r="AR171" s="26" t="str">
        <f t="shared" si="88"/>
        <v>SHF</v>
      </c>
      <c r="AS171" s="71" t="str">
        <f>_xlfn.IFNA(VLOOKUP(TRIM(AF171),Lookups!$R$1:$S$12,2,0),"N/A")</f>
        <v>Flood</v>
      </c>
      <c r="AT171" s="29" t="str">
        <f t="shared" si="89"/>
        <v>Completed</v>
      </c>
      <c r="AU171" s="72" t="str">
        <f>IF(TRIM(X171)="", "N/A",VLOOKUP(TRIM(X171),Lookups!$V$1:$W$8,2,0))</f>
        <v>NIDP</v>
      </c>
      <c r="AV171" s="26" t="str">
        <f t="shared" si="90"/>
        <v>Urban</v>
      </c>
      <c r="AW171" s="26" t="str">
        <f t="shared" si="91"/>
        <v>In-Kind</v>
      </c>
      <c r="AX171" s="55" t="str">
        <f>IF(TRIM(M171)="","N/A",VLOOKUP(TRIM(M171),Table2[#All],2,0))</f>
        <v>Hiraan</v>
      </c>
      <c r="AY171" s="55" t="str">
        <f>IF(TRIM(N171)="","N/A",VLOOKUP(TRIM(N171),Table4[#All],2,0))</f>
        <v>Jalalaqsi</v>
      </c>
      <c r="AZ171" s="55" t="str">
        <f t="shared" si="92"/>
        <v>N/A</v>
      </c>
      <c r="BA171" s="32">
        <f t="shared" si="93"/>
        <v>43434</v>
      </c>
      <c r="BB171" s="32">
        <f t="shared" si="94"/>
        <v>43555</v>
      </c>
      <c r="BC171" s="31">
        <f t="shared" si="95"/>
        <v>2019</v>
      </c>
      <c r="BD171" s="33">
        <f t="shared" si="84"/>
        <v>43830</v>
      </c>
      <c r="BE171" s="30">
        <f t="shared" si="96"/>
        <v>1200</v>
      </c>
      <c r="BF171" s="30">
        <f t="shared" si="97"/>
        <v>200</v>
      </c>
      <c r="BG171" s="30">
        <f t="shared" si="98"/>
        <v>250</v>
      </c>
      <c r="BH171" s="30">
        <f t="shared" si="99"/>
        <v>242</v>
      </c>
      <c r="BI171" s="30">
        <f t="shared" si="100"/>
        <v>358</v>
      </c>
      <c r="BJ171" s="30">
        <f t="shared" si="101"/>
        <v>358</v>
      </c>
      <c r="BK171" s="30">
        <v>2300000</v>
      </c>
      <c r="BL171" s="30">
        <v>1600000</v>
      </c>
      <c r="BM171" s="30" t="str">
        <f t="shared" si="82"/>
        <v>Unk</v>
      </c>
      <c r="BN171" s="30" t="str">
        <f t="shared" si="83"/>
        <v>Unk</v>
      </c>
      <c r="BO171" s="30">
        <v>2019</v>
      </c>
      <c r="BP171" s="30">
        <v>360</v>
      </c>
      <c r="BQ171" s="30" t="str">
        <f>VLOOKUP(AQ171,Table3[#All],2,FALSE)</f>
        <v>SHELTER</v>
      </c>
    </row>
    <row r="172" spans="1:69" ht="28.5" customHeight="1" x14ac:dyDescent="0.25">
      <c r="A172" s="58" t="s">
        <v>171</v>
      </c>
      <c r="B172" s="58" t="s">
        <v>284</v>
      </c>
      <c r="C172" s="58" t="s">
        <v>284</v>
      </c>
      <c r="D172" s="58" t="s">
        <v>184</v>
      </c>
      <c r="E172" s="58" t="s">
        <v>292</v>
      </c>
      <c r="F172" s="58" t="s">
        <v>222</v>
      </c>
      <c r="G172" s="58" t="s">
        <v>177</v>
      </c>
      <c r="H172" s="58"/>
      <c r="I172" s="58"/>
      <c r="J172" s="58"/>
      <c r="K172" s="58"/>
      <c r="L172" s="58"/>
      <c r="M172" s="58" t="s">
        <v>89</v>
      </c>
      <c r="N172" s="58" t="s">
        <v>68</v>
      </c>
      <c r="O172" s="58" t="s">
        <v>30</v>
      </c>
      <c r="P172" s="58"/>
      <c r="Q172" s="58" t="s">
        <v>179</v>
      </c>
      <c r="R172" s="58" t="s">
        <v>215</v>
      </c>
      <c r="S172" s="58" t="s">
        <v>265</v>
      </c>
      <c r="T172" s="32">
        <v>43405</v>
      </c>
      <c r="U172" s="21">
        <v>43555</v>
      </c>
      <c r="V172" s="58">
        <v>3.3834200000000001</v>
      </c>
      <c r="W172" s="58">
        <v>45.59693</v>
      </c>
      <c r="X172" s="58" t="s">
        <v>189</v>
      </c>
      <c r="Y172" s="58">
        <v>1200</v>
      </c>
      <c r="Z172" s="58">
        <v>1200</v>
      </c>
      <c r="AA172" s="58">
        <v>200</v>
      </c>
      <c r="AB172" s="58">
        <v>242</v>
      </c>
      <c r="AC172" s="58">
        <v>250</v>
      </c>
      <c r="AD172" s="58">
        <v>350</v>
      </c>
      <c r="AE172" s="58">
        <v>358</v>
      </c>
      <c r="AF172" s="58" t="s">
        <v>194</v>
      </c>
      <c r="AG172" s="26" t="s">
        <v>293</v>
      </c>
      <c r="AN172" s="58"/>
      <c r="AO172" s="26" t="str">
        <f t="shared" si="85"/>
        <v>DRC</v>
      </c>
      <c r="AP172" s="26" t="str">
        <f t="shared" si="86"/>
        <v>DRC</v>
      </c>
      <c r="AQ172" s="26" t="str">
        <f t="shared" si="87"/>
        <v>EAPS</v>
      </c>
      <c r="AR172" s="26" t="str">
        <f t="shared" si="88"/>
        <v>SHF</v>
      </c>
      <c r="AS172" s="71" t="str">
        <f>_xlfn.IFNA(VLOOKUP(TRIM(AF172),Lookups!$R$1:$S$12,2,0),"N/A")</f>
        <v>Flood</v>
      </c>
      <c r="AT172" s="29" t="str">
        <f t="shared" si="89"/>
        <v>Completed</v>
      </c>
      <c r="AU172" s="72" t="str">
        <f>IF(TRIM(X172)="", "N/A",VLOOKUP(TRIM(X172),Lookups!$V$1:$W$8,2,0))</f>
        <v>NIDP</v>
      </c>
      <c r="AV172" s="26" t="str">
        <f t="shared" si="90"/>
        <v>Urban</v>
      </c>
      <c r="AW172" s="26" t="str">
        <f t="shared" si="91"/>
        <v>In-Kind</v>
      </c>
      <c r="AX172" s="55" t="str">
        <f>IF(TRIM(M172)="","N/A",VLOOKUP(TRIM(M172),Table2[#All],2,0))</f>
        <v>Hiraan</v>
      </c>
      <c r="AY172" s="55" t="str">
        <f>IF(TRIM(N172)="","N/A",VLOOKUP(TRIM(N172),Table4[#All],2,0))</f>
        <v>Jalalaqsi</v>
      </c>
      <c r="AZ172" s="55" t="str">
        <f t="shared" si="92"/>
        <v>N/A</v>
      </c>
      <c r="BA172" s="32">
        <f t="shared" si="93"/>
        <v>43434</v>
      </c>
      <c r="BB172" s="32">
        <f t="shared" si="94"/>
        <v>43555</v>
      </c>
      <c r="BC172" s="31">
        <f t="shared" si="95"/>
        <v>2019</v>
      </c>
      <c r="BD172" s="33">
        <f t="shared" si="84"/>
        <v>43830</v>
      </c>
      <c r="BE172" s="30">
        <f t="shared" si="96"/>
        <v>1200</v>
      </c>
      <c r="BF172" s="30">
        <f t="shared" si="97"/>
        <v>200</v>
      </c>
      <c r="BG172" s="30">
        <f t="shared" si="98"/>
        <v>250</v>
      </c>
      <c r="BH172" s="30">
        <f t="shared" si="99"/>
        <v>242</v>
      </c>
      <c r="BI172" s="30">
        <f t="shared" si="100"/>
        <v>358</v>
      </c>
      <c r="BJ172" s="30">
        <f t="shared" si="101"/>
        <v>358</v>
      </c>
      <c r="BK172" s="30">
        <v>2300000</v>
      </c>
      <c r="BL172" s="30">
        <v>1600000</v>
      </c>
      <c r="BM172" s="30" t="str">
        <f t="shared" si="82"/>
        <v>Unk</v>
      </c>
      <c r="BN172" s="30" t="str">
        <f t="shared" si="83"/>
        <v>Unk</v>
      </c>
      <c r="BO172" s="30">
        <v>2019</v>
      </c>
      <c r="BP172" s="30">
        <v>361</v>
      </c>
      <c r="BQ172" s="30" t="str">
        <f>VLOOKUP(AQ172,Table3[#All],2,FALSE)</f>
        <v>NFI</v>
      </c>
    </row>
    <row r="173" spans="1:69" ht="28.5" customHeight="1" x14ac:dyDescent="0.25">
      <c r="A173" s="58" t="s">
        <v>171</v>
      </c>
      <c r="B173" s="58" t="s">
        <v>284</v>
      </c>
      <c r="C173" s="58" t="s">
        <v>284</v>
      </c>
      <c r="D173" s="58" t="s">
        <v>202</v>
      </c>
      <c r="E173" s="58" t="s">
        <v>405</v>
      </c>
      <c r="F173" s="58" t="s">
        <v>298</v>
      </c>
      <c r="G173" s="58" t="s">
        <v>177</v>
      </c>
      <c r="H173" s="58"/>
      <c r="I173" s="58"/>
      <c r="J173" s="58"/>
      <c r="K173" s="58"/>
      <c r="L173" s="58"/>
      <c r="M173" s="58" t="s">
        <v>83</v>
      </c>
      <c r="N173" s="58" t="s">
        <v>84</v>
      </c>
      <c r="O173" s="58" t="s">
        <v>26</v>
      </c>
      <c r="P173" s="58"/>
      <c r="Q173" s="58" t="s">
        <v>179</v>
      </c>
      <c r="R173" s="58" t="s">
        <v>215</v>
      </c>
      <c r="S173" s="58" t="s">
        <v>297</v>
      </c>
      <c r="T173" s="32">
        <v>43515</v>
      </c>
      <c r="U173" s="21">
        <v>43692</v>
      </c>
      <c r="V173" s="58">
        <v>3.0707</v>
      </c>
      <c r="W173" s="58">
        <v>43.392699999999998</v>
      </c>
      <c r="X173" s="58" t="s">
        <v>189</v>
      </c>
      <c r="Y173" s="58">
        <v>1320</v>
      </c>
      <c r="Z173" s="58">
        <v>1320</v>
      </c>
      <c r="AA173" s="58">
        <v>220</v>
      </c>
      <c r="AB173" s="58">
        <v>462</v>
      </c>
      <c r="AC173" s="58">
        <v>396</v>
      </c>
      <c r="AD173" s="58">
        <v>264</v>
      </c>
      <c r="AE173" s="58">
        <v>198</v>
      </c>
      <c r="AF173" s="58" t="s">
        <v>195</v>
      </c>
      <c r="AG173" s="26" t="s">
        <v>406</v>
      </c>
      <c r="AN173" s="58"/>
      <c r="AO173" s="26" t="str">
        <f t="shared" si="85"/>
        <v>DRC</v>
      </c>
      <c r="AP173" s="26" t="str">
        <f t="shared" si="86"/>
        <v>DRC</v>
      </c>
      <c r="AQ173" s="26" t="str">
        <f t="shared" si="87"/>
        <v>NFI KITS</v>
      </c>
      <c r="AR173" s="26" t="str">
        <f t="shared" si="88"/>
        <v>ECHO</v>
      </c>
      <c r="AS173" s="71" t="str">
        <f>_xlfn.IFNA(VLOOKUP(TRIM(AF173),Lookups!$R$1:$S$12,2,0),"N/A")</f>
        <v>Drought</v>
      </c>
      <c r="AT173" s="29" t="str">
        <f t="shared" si="89"/>
        <v>Completed</v>
      </c>
      <c r="AU173" s="72" t="str">
        <f>IF(TRIM(X173)="", "N/A",VLOOKUP(TRIM(X173),Lookups!$V$1:$W$8,2,0))</f>
        <v>NIDP</v>
      </c>
      <c r="AV173" s="26" t="str">
        <f t="shared" si="90"/>
        <v>Urban</v>
      </c>
      <c r="AW173" s="26" t="str">
        <f t="shared" si="91"/>
        <v>In-Kind</v>
      </c>
      <c r="AX173" s="55" t="str">
        <f>IF(TRIM(M173)="","N/A",VLOOKUP(TRIM(M173),Table2[#All],2,0))</f>
        <v>Bay</v>
      </c>
      <c r="AY173" s="55" t="str">
        <f>IF(TRIM(N173)="","N/A",VLOOKUP(TRIM(N173),Table4[#All],2,0))</f>
        <v>Baidoa</v>
      </c>
      <c r="AZ173" s="55" t="str">
        <f t="shared" si="92"/>
        <v>N/A</v>
      </c>
      <c r="BA173" s="32">
        <f t="shared" si="93"/>
        <v>43524</v>
      </c>
      <c r="BB173" s="32">
        <f t="shared" si="94"/>
        <v>43708</v>
      </c>
      <c r="BC173" s="31">
        <f t="shared" si="95"/>
        <v>2019</v>
      </c>
      <c r="BD173" s="33">
        <f t="shared" si="84"/>
        <v>43830</v>
      </c>
      <c r="BE173" s="30">
        <f t="shared" si="96"/>
        <v>1320</v>
      </c>
      <c r="BF173" s="30">
        <f t="shared" si="97"/>
        <v>220</v>
      </c>
      <c r="BG173" s="30">
        <f t="shared" si="98"/>
        <v>396</v>
      </c>
      <c r="BH173" s="30">
        <f t="shared" si="99"/>
        <v>462</v>
      </c>
      <c r="BI173" s="30">
        <f t="shared" si="100"/>
        <v>198</v>
      </c>
      <c r="BJ173" s="30">
        <f t="shared" si="101"/>
        <v>198</v>
      </c>
      <c r="BK173" s="30">
        <v>2300000</v>
      </c>
      <c r="BL173" s="30">
        <v>1600000</v>
      </c>
      <c r="BM173" s="30" t="str">
        <f t="shared" si="82"/>
        <v>Unk</v>
      </c>
      <c r="BN173" s="30" t="str">
        <f t="shared" si="83"/>
        <v>Unk</v>
      </c>
      <c r="BO173" s="30">
        <v>2019</v>
      </c>
      <c r="BP173" s="30">
        <v>363</v>
      </c>
      <c r="BQ173" s="30" t="str">
        <f>VLOOKUP(AQ173,Table3[#All],2,FALSE)</f>
        <v>NFI</v>
      </c>
    </row>
    <row r="174" spans="1:69" ht="28.5" customHeight="1" x14ac:dyDescent="0.25">
      <c r="A174" s="58" t="s">
        <v>171</v>
      </c>
      <c r="B174" s="58" t="s">
        <v>284</v>
      </c>
      <c r="C174" s="58" t="s">
        <v>284</v>
      </c>
      <c r="D174" s="58" t="s">
        <v>202</v>
      </c>
      <c r="E174" s="58" t="s">
        <v>299</v>
      </c>
      <c r="F174" s="58" t="s">
        <v>298</v>
      </c>
      <c r="G174" s="58" t="s">
        <v>177</v>
      </c>
      <c r="H174" s="58"/>
      <c r="I174" s="58"/>
      <c r="J174" s="58"/>
      <c r="K174" s="58"/>
      <c r="L174" s="58"/>
      <c r="M174" s="58" t="s">
        <v>52</v>
      </c>
      <c r="N174" s="58" t="s">
        <v>44</v>
      </c>
      <c r="O174" s="58" t="s">
        <v>23</v>
      </c>
      <c r="P174" s="58"/>
      <c r="Q174" s="58" t="s">
        <v>179</v>
      </c>
      <c r="R174" s="58" t="s">
        <v>215</v>
      </c>
      <c r="S174" s="58" t="s">
        <v>229</v>
      </c>
      <c r="T174" s="32">
        <v>43466</v>
      </c>
      <c r="U174" s="21">
        <v>43600</v>
      </c>
      <c r="V174" s="58">
        <v>2.0413899999999998</v>
      </c>
      <c r="W174" s="58">
        <v>45.333720999999997</v>
      </c>
      <c r="X174" s="58" t="s">
        <v>189</v>
      </c>
      <c r="Y174" s="58">
        <v>1061</v>
      </c>
      <c r="Z174" s="58">
        <v>1061</v>
      </c>
      <c r="AA174" s="58">
        <v>170</v>
      </c>
      <c r="AB174" s="58">
        <v>214</v>
      </c>
      <c r="AC174" s="58">
        <v>221</v>
      </c>
      <c r="AD174" s="58">
        <v>310</v>
      </c>
      <c r="AE174" s="58">
        <v>316</v>
      </c>
      <c r="AF174" s="58" t="s">
        <v>199</v>
      </c>
      <c r="AG174" s="26" t="s">
        <v>300</v>
      </c>
      <c r="AN174" s="58"/>
      <c r="AO174" s="26" t="str">
        <f t="shared" si="85"/>
        <v>DRC</v>
      </c>
      <c r="AP174" s="26" t="str">
        <f t="shared" si="86"/>
        <v>DRC</v>
      </c>
      <c r="AQ174" s="26" t="str">
        <f t="shared" si="87"/>
        <v>NFI KITS</v>
      </c>
      <c r="AR174" s="26" t="str">
        <f t="shared" si="88"/>
        <v>ECHO</v>
      </c>
      <c r="AS174" s="71" t="str">
        <f>_xlfn.IFNA(VLOOKUP(TRIM(AF174),Lookups!$R$1:$S$12,2,0),"N/A")</f>
        <v>Conflict/Insecurity</v>
      </c>
      <c r="AT174" s="29" t="str">
        <f t="shared" si="89"/>
        <v>Completed</v>
      </c>
      <c r="AU174" s="72" t="str">
        <f>IF(TRIM(X174)="", "N/A",VLOOKUP(TRIM(X174),Lookups!$V$1:$W$8,2,0))</f>
        <v>NIDP</v>
      </c>
      <c r="AV174" s="26" t="str">
        <f t="shared" si="90"/>
        <v>Urban</v>
      </c>
      <c r="AW174" s="26" t="str">
        <f t="shared" si="91"/>
        <v>In-Kind</v>
      </c>
      <c r="AX174" s="55" t="str">
        <f>IF(TRIM(M174)="","N/A",VLOOKUP(TRIM(M174),Table2[#All],2,0))</f>
        <v>Banadir</v>
      </c>
      <c r="AY174" s="55" t="str">
        <f>IF(TRIM(N174)="","N/A",VLOOKUP(TRIM(N174),Table4[#All],2,0))</f>
        <v>Banadir</v>
      </c>
      <c r="AZ174" s="55" t="str">
        <f t="shared" si="92"/>
        <v>N/A</v>
      </c>
      <c r="BA174" s="32">
        <f t="shared" si="93"/>
        <v>43496</v>
      </c>
      <c r="BB174" s="32">
        <f t="shared" si="94"/>
        <v>43616</v>
      </c>
      <c r="BC174" s="31">
        <f t="shared" si="95"/>
        <v>2019</v>
      </c>
      <c r="BD174" s="33">
        <f t="shared" si="84"/>
        <v>43830</v>
      </c>
      <c r="BE174" s="30">
        <f t="shared" si="96"/>
        <v>1061</v>
      </c>
      <c r="BF174" s="30">
        <f t="shared" si="97"/>
        <v>170</v>
      </c>
      <c r="BG174" s="30">
        <f t="shared" si="98"/>
        <v>221</v>
      </c>
      <c r="BH174" s="30">
        <f t="shared" si="99"/>
        <v>214</v>
      </c>
      <c r="BI174" s="30">
        <f t="shared" si="100"/>
        <v>316</v>
      </c>
      <c r="BJ174" s="30">
        <f t="shared" si="101"/>
        <v>316</v>
      </c>
      <c r="BK174" s="30">
        <v>2300000</v>
      </c>
      <c r="BL174" s="30">
        <v>1600000</v>
      </c>
      <c r="BM174" s="30" t="str">
        <f t="shared" si="82"/>
        <v>Unk</v>
      </c>
      <c r="BN174" s="30" t="str">
        <f t="shared" si="83"/>
        <v>Unk</v>
      </c>
      <c r="BO174" s="30">
        <v>2019</v>
      </c>
      <c r="BP174" s="30">
        <v>364</v>
      </c>
      <c r="BQ174" s="30" t="str">
        <f>VLOOKUP(AQ174,Table3[#All],2,FALSE)</f>
        <v>NFI</v>
      </c>
    </row>
    <row r="175" spans="1:69" ht="28.5" customHeight="1" x14ac:dyDescent="0.25">
      <c r="A175" s="58" t="s">
        <v>171</v>
      </c>
      <c r="B175" s="58" t="s">
        <v>284</v>
      </c>
      <c r="C175" s="58" t="s">
        <v>284</v>
      </c>
      <c r="D175" s="58" t="s">
        <v>202</v>
      </c>
      <c r="E175" s="58" t="s">
        <v>631</v>
      </c>
      <c r="F175" s="58" t="s">
        <v>298</v>
      </c>
      <c r="G175" s="58" t="s">
        <v>177</v>
      </c>
      <c r="H175" s="58"/>
      <c r="I175" s="58"/>
      <c r="J175" s="58"/>
      <c r="K175" s="58"/>
      <c r="L175" s="58"/>
      <c r="M175" s="58" t="s">
        <v>83</v>
      </c>
      <c r="N175" s="58" t="s">
        <v>84</v>
      </c>
      <c r="O175" s="58" t="s">
        <v>26</v>
      </c>
      <c r="P175" s="58"/>
      <c r="Q175" s="58" t="s">
        <v>179</v>
      </c>
      <c r="R175" s="58" t="s">
        <v>215</v>
      </c>
      <c r="S175" s="58" t="s">
        <v>452</v>
      </c>
      <c r="T175" s="32">
        <v>43497</v>
      </c>
      <c r="U175" s="21">
        <v>43753</v>
      </c>
      <c r="V175" s="58">
        <v>3.0707</v>
      </c>
      <c r="W175" s="58">
        <v>43.392699999999998</v>
      </c>
      <c r="X175" s="58" t="s">
        <v>189</v>
      </c>
      <c r="Y175" s="58">
        <v>1320</v>
      </c>
      <c r="Z175" s="58">
        <v>1320</v>
      </c>
      <c r="AA175" s="58">
        <v>220</v>
      </c>
      <c r="AB175" s="58">
        <v>462</v>
      </c>
      <c r="AC175" s="58">
        <v>396</v>
      </c>
      <c r="AD175" s="58">
        <v>264</v>
      </c>
      <c r="AE175" s="58">
        <v>198</v>
      </c>
      <c r="AF175" s="58" t="s">
        <v>195</v>
      </c>
      <c r="AG175" s="26" t="s">
        <v>406</v>
      </c>
      <c r="AN175" s="58"/>
      <c r="AO175" s="26" t="str">
        <f t="shared" si="85"/>
        <v>DRC</v>
      </c>
      <c r="AP175" s="26" t="str">
        <f t="shared" si="86"/>
        <v>DRC</v>
      </c>
      <c r="AQ175" s="26" t="str">
        <f t="shared" si="87"/>
        <v>NFI KITS</v>
      </c>
      <c r="AR175" s="26" t="str">
        <f t="shared" si="88"/>
        <v>ECHO</v>
      </c>
      <c r="AS175" s="71" t="str">
        <f>_xlfn.IFNA(VLOOKUP(TRIM(AF175),Lookups!$R$1:$S$12,2,0),"N/A")</f>
        <v>Drought</v>
      </c>
      <c r="AT175" s="29" t="str">
        <f t="shared" si="89"/>
        <v>Completed</v>
      </c>
      <c r="AU175" s="72" t="str">
        <f>IF(TRIM(X175)="", "N/A",VLOOKUP(TRIM(X175),Lookups!$V$1:$W$8,2,0))</f>
        <v>NIDP</v>
      </c>
      <c r="AV175" s="26" t="str">
        <f t="shared" si="90"/>
        <v>Urban</v>
      </c>
      <c r="AW175" s="26" t="str">
        <f t="shared" si="91"/>
        <v>In-Kind</v>
      </c>
      <c r="AX175" s="55" t="str">
        <f>IF(TRIM(M175)="","N/A",VLOOKUP(TRIM(M175),Table2[#All],2,0))</f>
        <v>Bay</v>
      </c>
      <c r="AY175" s="55" t="str">
        <f>IF(TRIM(N175)="","N/A",VLOOKUP(TRIM(N175),Table4[#All],2,0))</f>
        <v>Baidoa</v>
      </c>
      <c r="AZ175" s="55" t="str">
        <f t="shared" si="92"/>
        <v>N/A</v>
      </c>
      <c r="BA175" s="32">
        <f t="shared" si="93"/>
        <v>43524</v>
      </c>
      <c r="BB175" s="32">
        <f t="shared" si="94"/>
        <v>43769</v>
      </c>
      <c r="BC175" s="31">
        <f t="shared" si="95"/>
        <v>2019</v>
      </c>
      <c r="BD175" s="33">
        <f t="shared" si="84"/>
        <v>43830</v>
      </c>
      <c r="BE175" s="30">
        <f t="shared" si="96"/>
        <v>1320</v>
      </c>
      <c r="BF175" s="30">
        <f t="shared" si="97"/>
        <v>220</v>
      </c>
      <c r="BG175" s="30">
        <f t="shared" si="98"/>
        <v>396</v>
      </c>
      <c r="BH175" s="30">
        <f t="shared" si="99"/>
        <v>462</v>
      </c>
      <c r="BI175" s="30">
        <f t="shared" si="100"/>
        <v>198</v>
      </c>
      <c r="BJ175" s="30">
        <f t="shared" si="101"/>
        <v>198</v>
      </c>
      <c r="BK175" s="30">
        <v>2300000</v>
      </c>
      <c r="BL175" s="30">
        <v>1600000</v>
      </c>
      <c r="BM175" s="30" t="str">
        <f t="shared" si="82"/>
        <v>Unk</v>
      </c>
      <c r="BN175" s="30" t="str">
        <f t="shared" si="83"/>
        <v>Unk</v>
      </c>
      <c r="BO175" s="30">
        <v>2019</v>
      </c>
      <c r="BP175" s="30">
        <v>365</v>
      </c>
      <c r="BQ175" s="30" t="str">
        <f>VLOOKUP(AQ175,Table3[#All],2,FALSE)</f>
        <v>NFI</v>
      </c>
    </row>
    <row r="176" spans="1:69" ht="28.5" customHeight="1" x14ac:dyDescent="0.25">
      <c r="A176" s="58" t="s">
        <v>171</v>
      </c>
      <c r="B176" s="58" t="s">
        <v>284</v>
      </c>
      <c r="C176" s="58" t="s">
        <v>284</v>
      </c>
      <c r="D176" s="58" t="s">
        <v>202</v>
      </c>
      <c r="E176" s="58" t="s">
        <v>299</v>
      </c>
      <c r="F176" s="58" t="s">
        <v>298</v>
      </c>
      <c r="G176" s="58" t="s">
        <v>177</v>
      </c>
      <c r="H176" s="58"/>
      <c r="I176" s="58"/>
      <c r="J176" s="58"/>
      <c r="K176" s="58"/>
      <c r="L176" s="58"/>
      <c r="M176" s="58" t="s">
        <v>52</v>
      </c>
      <c r="N176" s="58" t="s">
        <v>44</v>
      </c>
      <c r="O176" s="58" t="s">
        <v>23</v>
      </c>
      <c r="P176" s="58"/>
      <c r="Q176" s="58" t="s">
        <v>179</v>
      </c>
      <c r="R176" s="58" t="s">
        <v>215</v>
      </c>
      <c r="S176" s="58" t="s">
        <v>632</v>
      </c>
      <c r="T176" s="32">
        <v>43466</v>
      </c>
      <c r="U176" s="21">
        <v>43753</v>
      </c>
      <c r="V176" s="58">
        <v>2.0413899999999998</v>
      </c>
      <c r="W176" s="58">
        <v>45.333720999999997</v>
      </c>
      <c r="X176" s="58" t="s">
        <v>189</v>
      </c>
      <c r="Y176" s="58">
        <v>1061</v>
      </c>
      <c r="Z176" s="58">
        <v>1061</v>
      </c>
      <c r="AA176" s="58">
        <v>170</v>
      </c>
      <c r="AB176" s="58">
        <v>214</v>
      </c>
      <c r="AC176" s="58">
        <v>221</v>
      </c>
      <c r="AD176" s="58">
        <v>310</v>
      </c>
      <c r="AE176" s="58">
        <v>316</v>
      </c>
      <c r="AF176" s="58" t="s">
        <v>199</v>
      </c>
      <c r="AG176" s="26" t="s">
        <v>300</v>
      </c>
      <c r="AN176" s="58"/>
      <c r="AO176" s="26" t="str">
        <f t="shared" si="85"/>
        <v>DRC</v>
      </c>
      <c r="AP176" s="26" t="str">
        <f t="shared" si="86"/>
        <v>DRC</v>
      </c>
      <c r="AQ176" s="26" t="str">
        <f t="shared" si="87"/>
        <v>NFI KITS</v>
      </c>
      <c r="AR176" s="26" t="str">
        <f t="shared" si="88"/>
        <v>ECHO</v>
      </c>
      <c r="AS176" s="71" t="str">
        <f>_xlfn.IFNA(VLOOKUP(TRIM(AF176),Lookups!$R$1:$S$12,2,0),"N/A")</f>
        <v>Conflict/Insecurity</v>
      </c>
      <c r="AT176" s="29" t="str">
        <f t="shared" si="89"/>
        <v>Completed</v>
      </c>
      <c r="AU176" s="72" t="str">
        <f>IF(TRIM(X176)="", "N/A",VLOOKUP(TRIM(X176),Lookups!$V$1:$W$8,2,0))</f>
        <v>NIDP</v>
      </c>
      <c r="AV176" s="26" t="str">
        <f t="shared" si="90"/>
        <v>Urban</v>
      </c>
      <c r="AW176" s="26" t="str">
        <f t="shared" si="91"/>
        <v>In-Kind</v>
      </c>
      <c r="AX176" s="55" t="str">
        <f>IF(TRIM(M176)="","N/A",VLOOKUP(TRIM(M176),Table2[#All],2,0))</f>
        <v>Banadir</v>
      </c>
      <c r="AY176" s="55" t="str">
        <f>IF(TRIM(N176)="","N/A",VLOOKUP(TRIM(N176),Table4[#All],2,0))</f>
        <v>Banadir</v>
      </c>
      <c r="AZ176" s="55" t="str">
        <f t="shared" si="92"/>
        <v>N/A</v>
      </c>
      <c r="BA176" s="32">
        <f t="shared" si="93"/>
        <v>43496</v>
      </c>
      <c r="BB176" s="32">
        <f t="shared" si="94"/>
        <v>43769</v>
      </c>
      <c r="BC176" s="31">
        <f t="shared" si="95"/>
        <v>2019</v>
      </c>
      <c r="BD176" s="33">
        <f t="shared" si="84"/>
        <v>43830</v>
      </c>
      <c r="BE176" s="30">
        <f t="shared" si="96"/>
        <v>1061</v>
      </c>
      <c r="BF176" s="30">
        <f t="shared" si="97"/>
        <v>170</v>
      </c>
      <c r="BG176" s="30">
        <f t="shared" si="98"/>
        <v>221</v>
      </c>
      <c r="BH176" s="30">
        <f t="shared" si="99"/>
        <v>214</v>
      </c>
      <c r="BI176" s="30">
        <f t="shared" si="100"/>
        <v>316</v>
      </c>
      <c r="BJ176" s="30">
        <f t="shared" si="101"/>
        <v>316</v>
      </c>
      <c r="BK176" s="30">
        <v>2300000</v>
      </c>
      <c r="BL176" s="30">
        <v>1600000</v>
      </c>
      <c r="BM176" s="30" t="str">
        <f t="shared" si="82"/>
        <v>Unk</v>
      </c>
      <c r="BN176" s="30" t="str">
        <f t="shared" si="83"/>
        <v>Unk</v>
      </c>
      <c r="BO176" s="30">
        <v>2019</v>
      </c>
      <c r="BP176" s="30">
        <v>366</v>
      </c>
      <c r="BQ176" s="30" t="str">
        <f>VLOOKUP(AQ176,Table3[#All],2,FALSE)</f>
        <v>NFI</v>
      </c>
    </row>
    <row r="177" spans="1:69" ht="28.5" customHeight="1" x14ac:dyDescent="0.25">
      <c r="A177" s="58" t="s">
        <v>171</v>
      </c>
      <c r="B177" s="58" t="s">
        <v>284</v>
      </c>
      <c r="C177" s="58" t="s">
        <v>284</v>
      </c>
      <c r="D177" s="58" t="s">
        <v>202</v>
      </c>
      <c r="E177" s="58" t="s">
        <v>633</v>
      </c>
      <c r="F177" s="58" t="s">
        <v>298</v>
      </c>
      <c r="G177" s="58" t="s">
        <v>177</v>
      </c>
      <c r="H177" s="58"/>
      <c r="I177" s="58"/>
      <c r="J177" s="58"/>
      <c r="K177" s="58"/>
      <c r="L177" s="58"/>
      <c r="M177" s="58" t="s">
        <v>83</v>
      </c>
      <c r="N177" s="58" t="s">
        <v>84</v>
      </c>
      <c r="O177" s="58" t="s">
        <v>634</v>
      </c>
      <c r="P177" s="58"/>
      <c r="Q177" s="58" t="s">
        <v>179</v>
      </c>
      <c r="R177" s="58" t="s">
        <v>215</v>
      </c>
      <c r="S177" s="58" t="s">
        <v>632</v>
      </c>
      <c r="T177" s="32">
        <v>43466</v>
      </c>
      <c r="U177" s="21">
        <v>43753</v>
      </c>
      <c r="V177" s="58">
        <v>3.0735299999999999</v>
      </c>
      <c r="W177" s="58">
        <v>43.399250000000002</v>
      </c>
      <c r="X177" s="58" t="s">
        <v>189</v>
      </c>
      <c r="Y177" s="58">
        <v>2100</v>
      </c>
      <c r="Z177" s="58">
        <v>2100</v>
      </c>
      <c r="AA177" s="58">
        <v>350</v>
      </c>
      <c r="AB177" s="58">
        <v>735</v>
      </c>
      <c r="AC177" s="58">
        <v>630</v>
      </c>
      <c r="AD177" s="58">
        <v>420</v>
      </c>
      <c r="AE177" s="58">
        <v>315</v>
      </c>
      <c r="AF177" s="58" t="s">
        <v>195</v>
      </c>
      <c r="AG177" s="26" t="s">
        <v>406</v>
      </c>
      <c r="AN177" s="58"/>
      <c r="AO177" s="26" t="str">
        <f t="shared" si="85"/>
        <v>DRC</v>
      </c>
      <c r="AP177" s="26" t="str">
        <f t="shared" si="86"/>
        <v>DRC</v>
      </c>
      <c r="AQ177" s="26" t="str">
        <f t="shared" si="87"/>
        <v>NFI KITS</v>
      </c>
      <c r="AR177" s="26" t="str">
        <f t="shared" si="88"/>
        <v>ECHO</v>
      </c>
      <c r="AS177" s="71" t="str">
        <f>_xlfn.IFNA(VLOOKUP(TRIM(AF177),Lookups!$R$1:$S$12,2,0),"N/A")</f>
        <v>Drought</v>
      </c>
      <c r="AT177" s="29" t="str">
        <f t="shared" si="89"/>
        <v>Completed</v>
      </c>
      <c r="AU177" s="72" t="str">
        <f>IF(TRIM(X177)="", "N/A",VLOOKUP(TRIM(X177),Lookups!$V$1:$W$8,2,0))</f>
        <v>NIDP</v>
      </c>
      <c r="AV177" s="26" t="str">
        <f t="shared" si="90"/>
        <v>Urban</v>
      </c>
      <c r="AW177" s="26" t="str">
        <f t="shared" si="91"/>
        <v>In-Kind</v>
      </c>
      <c r="AX177" s="55" t="str">
        <f>IF(TRIM(M177)="","N/A",VLOOKUP(TRIM(M177),Table2[#All],2,0))</f>
        <v>Bay</v>
      </c>
      <c r="AY177" s="55" t="str">
        <f>IF(TRIM(N177)="","N/A",VLOOKUP(TRIM(N177),Table4[#All],2,0))</f>
        <v>Baidoa</v>
      </c>
      <c r="AZ177" s="55" t="str">
        <f t="shared" si="92"/>
        <v>N/A</v>
      </c>
      <c r="BA177" s="32">
        <f t="shared" si="93"/>
        <v>43496</v>
      </c>
      <c r="BB177" s="32">
        <f t="shared" si="94"/>
        <v>43769</v>
      </c>
      <c r="BC177" s="31">
        <f t="shared" si="95"/>
        <v>2019</v>
      </c>
      <c r="BD177" s="33">
        <f t="shared" si="84"/>
        <v>43830</v>
      </c>
      <c r="BE177" s="30">
        <f t="shared" si="96"/>
        <v>2100</v>
      </c>
      <c r="BF177" s="30">
        <f t="shared" si="97"/>
        <v>350</v>
      </c>
      <c r="BG177" s="30">
        <f t="shared" si="98"/>
        <v>630</v>
      </c>
      <c r="BH177" s="30">
        <f t="shared" si="99"/>
        <v>735</v>
      </c>
      <c r="BI177" s="30">
        <f t="shared" si="100"/>
        <v>315</v>
      </c>
      <c r="BJ177" s="30">
        <f t="shared" si="101"/>
        <v>315</v>
      </c>
      <c r="BK177" s="30">
        <v>2300000</v>
      </c>
      <c r="BL177" s="30">
        <v>1600000</v>
      </c>
      <c r="BM177" s="30" t="str">
        <f t="shared" si="82"/>
        <v>Unk</v>
      </c>
      <c r="BN177" s="30" t="str">
        <f t="shared" si="83"/>
        <v>Unk</v>
      </c>
      <c r="BO177" s="30">
        <v>2019</v>
      </c>
      <c r="BP177" s="30">
        <v>367</v>
      </c>
      <c r="BQ177" s="30" t="str">
        <f>VLOOKUP(AQ177,Table3[#All],2,FALSE)</f>
        <v>NFI</v>
      </c>
    </row>
    <row r="178" spans="1:69" ht="28.5" customHeight="1" x14ac:dyDescent="0.25">
      <c r="A178" s="58" t="s">
        <v>171</v>
      </c>
      <c r="B178" s="58" t="s">
        <v>284</v>
      </c>
      <c r="C178" s="58" t="s">
        <v>284</v>
      </c>
      <c r="D178" s="58" t="s">
        <v>202</v>
      </c>
      <c r="E178" s="58" t="s">
        <v>727</v>
      </c>
      <c r="F178" s="58" t="s">
        <v>298</v>
      </c>
      <c r="G178" s="58" t="s">
        <v>177</v>
      </c>
      <c r="H178" s="58"/>
      <c r="I178" s="58"/>
      <c r="J178" s="58"/>
      <c r="K178" s="58"/>
      <c r="L178" s="58"/>
      <c r="M178" s="58" t="s">
        <v>89</v>
      </c>
      <c r="N178" s="58" t="s">
        <v>67</v>
      </c>
      <c r="O178" s="58" t="s">
        <v>62</v>
      </c>
      <c r="P178" s="58"/>
      <c r="Q178" s="58" t="s">
        <v>179</v>
      </c>
      <c r="R178" s="58" t="s">
        <v>167</v>
      </c>
      <c r="S178" s="58" t="s">
        <v>214</v>
      </c>
      <c r="T178" s="32">
        <v>43784</v>
      </c>
      <c r="U178" s="21">
        <v>43814</v>
      </c>
      <c r="V178" s="58">
        <v>4.7359840000000002</v>
      </c>
      <c r="W178" s="58">
        <v>45.204267999999999</v>
      </c>
      <c r="X178" s="58" t="s">
        <v>189</v>
      </c>
      <c r="Y178" s="58">
        <v>6060</v>
      </c>
      <c r="Z178" s="58">
        <v>6060</v>
      </c>
      <c r="AA178" s="58">
        <v>1010</v>
      </c>
      <c r="AB178" s="58">
        <v>1222</v>
      </c>
      <c r="AC178" s="58">
        <v>1261</v>
      </c>
      <c r="AD178" s="58">
        <v>1769</v>
      </c>
      <c r="AE178" s="58">
        <v>1807</v>
      </c>
      <c r="AF178" s="58" t="s">
        <v>194</v>
      </c>
      <c r="AG178" s="26" t="s">
        <v>728</v>
      </c>
      <c r="AN178" s="58"/>
      <c r="AO178" s="26" t="str">
        <f t="shared" si="85"/>
        <v>DRC</v>
      </c>
      <c r="AP178" s="26" t="str">
        <f t="shared" si="86"/>
        <v>DRC</v>
      </c>
      <c r="AQ178" s="26" t="str">
        <f t="shared" si="87"/>
        <v>NFI KITS</v>
      </c>
      <c r="AR178" s="26" t="str">
        <f t="shared" si="88"/>
        <v>ECHO</v>
      </c>
      <c r="AS178" s="71" t="str">
        <f>_xlfn.IFNA(VLOOKUP(TRIM(AF178),Lookups!$R$1:$S$12,2,0),"N/A")</f>
        <v>Flood</v>
      </c>
      <c r="AT178" s="29" t="str">
        <f t="shared" si="89"/>
        <v>Completed</v>
      </c>
      <c r="AU178" s="72" t="str">
        <f>IF(TRIM(X178)="", "N/A",VLOOKUP(TRIM(X178),Lookups!$V$1:$W$8,2,0))</f>
        <v>NIDP</v>
      </c>
      <c r="AV178" s="26" t="str">
        <f t="shared" si="90"/>
        <v>Urban</v>
      </c>
      <c r="AW178" s="26" t="str">
        <f t="shared" si="91"/>
        <v>In-Kind</v>
      </c>
      <c r="AX178" s="55" t="str">
        <f>IF(TRIM(M178)="","N/A",VLOOKUP(TRIM(M178),Table2[#All],2,0))</f>
        <v>Hiraan</v>
      </c>
      <c r="AY178" s="55" t="str">
        <f>IF(TRIM(N178)="","N/A",VLOOKUP(TRIM(N178),Table4[#All],2,0))</f>
        <v>Belet Weyne</v>
      </c>
      <c r="AZ178" s="55" t="str">
        <f t="shared" si="92"/>
        <v>N/A</v>
      </c>
      <c r="BA178" s="32">
        <f t="shared" si="93"/>
        <v>43799</v>
      </c>
      <c r="BB178" s="32">
        <f t="shared" si="94"/>
        <v>43830</v>
      </c>
      <c r="BC178" s="31">
        <f t="shared" si="95"/>
        <v>2019</v>
      </c>
      <c r="BD178" s="33">
        <f t="shared" si="84"/>
        <v>43830</v>
      </c>
      <c r="BE178" s="30">
        <f t="shared" si="96"/>
        <v>6060</v>
      </c>
      <c r="BF178" s="30">
        <f t="shared" si="97"/>
        <v>1010</v>
      </c>
      <c r="BG178" s="30">
        <f t="shared" si="98"/>
        <v>1261</v>
      </c>
      <c r="BH178" s="30">
        <f t="shared" si="99"/>
        <v>1222</v>
      </c>
      <c r="BI178" s="30">
        <f t="shared" si="100"/>
        <v>1807</v>
      </c>
      <c r="BJ178" s="30">
        <f t="shared" si="101"/>
        <v>1807</v>
      </c>
      <c r="BK178" s="30">
        <v>2300000</v>
      </c>
      <c r="BL178" s="30">
        <v>1600000</v>
      </c>
      <c r="BM178" s="30" t="str">
        <f t="shared" si="82"/>
        <v>Unk</v>
      </c>
      <c r="BN178" s="30" t="str">
        <f t="shared" si="83"/>
        <v>Unk</v>
      </c>
      <c r="BO178" s="30">
        <v>2019</v>
      </c>
      <c r="BP178" s="30">
        <v>368</v>
      </c>
      <c r="BQ178" s="30" t="str">
        <f>VLOOKUP(AQ178,Table3[#All],2,FALSE)</f>
        <v>NFI</v>
      </c>
    </row>
    <row r="179" spans="1:69" ht="28.5" customHeight="1" x14ac:dyDescent="0.25">
      <c r="A179" s="58" t="s">
        <v>171</v>
      </c>
      <c r="B179" s="58" t="s">
        <v>284</v>
      </c>
      <c r="C179" s="58" t="s">
        <v>284</v>
      </c>
      <c r="D179" s="58" t="s">
        <v>186</v>
      </c>
      <c r="E179" s="58" t="s">
        <v>729</v>
      </c>
      <c r="F179" s="58" t="s">
        <v>298</v>
      </c>
      <c r="G179" s="58" t="s">
        <v>177</v>
      </c>
      <c r="H179" s="58"/>
      <c r="I179" s="58"/>
      <c r="J179" s="58"/>
      <c r="K179" s="58"/>
      <c r="L179" s="58"/>
      <c r="M179" s="58" t="s">
        <v>89</v>
      </c>
      <c r="N179" s="58" t="s">
        <v>67</v>
      </c>
      <c r="O179" s="58" t="s">
        <v>62</v>
      </c>
      <c r="P179" s="58"/>
      <c r="Q179" s="58" t="s">
        <v>179</v>
      </c>
      <c r="R179" s="58" t="s">
        <v>167</v>
      </c>
      <c r="S179" s="58" t="s">
        <v>214</v>
      </c>
      <c r="T179" s="32">
        <v>43784</v>
      </c>
      <c r="U179" s="21">
        <v>43814</v>
      </c>
      <c r="V179" s="58">
        <v>4.7359840000000002</v>
      </c>
      <c r="W179" s="58">
        <v>45.204267999999999</v>
      </c>
      <c r="X179" s="58" t="s">
        <v>189</v>
      </c>
      <c r="Y179" s="58">
        <v>5580</v>
      </c>
      <c r="Z179" s="58">
        <v>5580</v>
      </c>
      <c r="AA179" s="58">
        <v>930</v>
      </c>
      <c r="AB179" s="58">
        <v>1126</v>
      </c>
      <c r="AC179" s="58">
        <v>1161</v>
      </c>
      <c r="AD179" s="58">
        <v>1629</v>
      </c>
      <c r="AE179" s="58">
        <v>1664</v>
      </c>
      <c r="AF179" s="58" t="s">
        <v>194</v>
      </c>
      <c r="AG179" s="26" t="s">
        <v>728</v>
      </c>
      <c r="AN179" s="58"/>
      <c r="AO179" s="26" t="str">
        <f t="shared" si="85"/>
        <v>DRC</v>
      </c>
      <c r="AP179" s="26" t="str">
        <f t="shared" si="86"/>
        <v>DRC</v>
      </c>
      <c r="AQ179" s="26" t="str">
        <f t="shared" si="87"/>
        <v>EMERGENCY SHELTER</v>
      </c>
      <c r="AR179" s="26" t="str">
        <f t="shared" si="88"/>
        <v>ECHO</v>
      </c>
      <c r="AS179" s="71" t="str">
        <f>_xlfn.IFNA(VLOOKUP(TRIM(AF179),Lookups!$R$1:$S$12,2,0),"N/A")</f>
        <v>Flood</v>
      </c>
      <c r="AT179" s="29" t="str">
        <f t="shared" si="89"/>
        <v>Completed</v>
      </c>
      <c r="AU179" s="72" t="str">
        <f>IF(TRIM(X179)="", "N/A",VLOOKUP(TRIM(X179),Lookups!$V$1:$W$8,2,0))</f>
        <v>NIDP</v>
      </c>
      <c r="AV179" s="26" t="str">
        <f t="shared" si="90"/>
        <v>Urban</v>
      </c>
      <c r="AW179" s="26" t="str">
        <f t="shared" si="91"/>
        <v>In-Kind</v>
      </c>
      <c r="AX179" s="55" t="str">
        <f>IF(TRIM(M179)="","N/A",VLOOKUP(TRIM(M179),Table2[#All],2,0))</f>
        <v>Hiraan</v>
      </c>
      <c r="AY179" s="55" t="str">
        <f>IF(TRIM(N179)="","N/A",VLOOKUP(TRIM(N179),Table4[#All],2,0))</f>
        <v>Belet Weyne</v>
      </c>
      <c r="AZ179" s="55" t="str">
        <f t="shared" si="92"/>
        <v>N/A</v>
      </c>
      <c r="BA179" s="32">
        <f t="shared" si="93"/>
        <v>43799</v>
      </c>
      <c r="BB179" s="32">
        <f t="shared" si="94"/>
        <v>43830</v>
      </c>
      <c r="BC179" s="31">
        <f t="shared" si="95"/>
        <v>2019</v>
      </c>
      <c r="BD179" s="33">
        <f t="shared" si="84"/>
        <v>43830</v>
      </c>
      <c r="BE179" s="30">
        <f t="shared" si="96"/>
        <v>5580</v>
      </c>
      <c r="BF179" s="30">
        <f t="shared" si="97"/>
        <v>930</v>
      </c>
      <c r="BG179" s="30">
        <f t="shared" si="98"/>
        <v>1161</v>
      </c>
      <c r="BH179" s="30">
        <f t="shared" si="99"/>
        <v>1126</v>
      </c>
      <c r="BI179" s="30">
        <f t="shared" si="100"/>
        <v>1664</v>
      </c>
      <c r="BJ179" s="30">
        <f t="shared" si="101"/>
        <v>1664</v>
      </c>
      <c r="BK179" s="30">
        <v>2300000</v>
      </c>
      <c r="BL179" s="30">
        <v>1600000</v>
      </c>
      <c r="BM179" s="30" t="str">
        <f t="shared" si="82"/>
        <v>Unk</v>
      </c>
      <c r="BN179" s="30" t="str">
        <f t="shared" si="83"/>
        <v>Unk</v>
      </c>
      <c r="BO179" s="30">
        <v>2019</v>
      </c>
      <c r="BP179" s="30">
        <v>369</v>
      </c>
      <c r="BQ179" s="30" t="str">
        <f>VLOOKUP(AQ179,Table3[#All],2,FALSE)</f>
        <v>SHELTER</v>
      </c>
    </row>
    <row r="180" spans="1:69" ht="28.5" customHeight="1" x14ac:dyDescent="0.25">
      <c r="A180" s="58" t="s">
        <v>171</v>
      </c>
      <c r="B180" s="58" t="s">
        <v>304</v>
      </c>
      <c r="C180" s="58" t="s">
        <v>284</v>
      </c>
      <c r="D180" s="58" t="s">
        <v>184</v>
      </c>
      <c r="E180" s="58" t="s">
        <v>730</v>
      </c>
      <c r="F180" s="58" t="s">
        <v>306</v>
      </c>
      <c r="G180" s="58" t="s">
        <v>177</v>
      </c>
      <c r="H180" s="58"/>
      <c r="I180" s="58"/>
      <c r="J180" s="58"/>
      <c r="K180" s="58"/>
      <c r="L180" s="58"/>
      <c r="M180" s="58" t="s">
        <v>89</v>
      </c>
      <c r="N180" s="58" t="s">
        <v>67</v>
      </c>
      <c r="O180" s="58" t="s">
        <v>62</v>
      </c>
      <c r="P180" s="58"/>
      <c r="Q180" s="58" t="s">
        <v>179</v>
      </c>
      <c r="R180" s="58" t="s">
        <v>215</v>
      </c>
      <c r="S180" s="58" t="s">
        <v>214</v>
      </c>
      <c r="T180" s="32">
        <v>43784</v>
      </c>
      <c r="U180" s="21">
        <v>43784</v>
      </c>
      <c r="V180" s="58">
        <v>4.7359840000000002</v>
      </c>
      <c r="W180" s="58">
        <v>45.204267999999999</v>
      </c>
      <c r="X180" s="58" t="s">
        <v>189</v>
      </c>
      <c r="Y180" s="58">
        <v>18720</v>
      </c>
      <c r="Z180" s="58">
        <v>18720</v>
      </c>
      <c r="AA180" s="58">
        <v>3120</v>
      </c>
      <c r="AB180" s="58">
        <v>3776</v>
      </c>
      <c r="AC180" s="58">
        <v>3896</v>
      </c>
      <c r="AD180" s="58">
        <v>5466</v>
      </c>
      <c r="AE180" s="58">
        <v>5582</v>
      </c>
      <c r="AF180" s="58" t="s">
        <v>194</v>
      </c>
      <c r="AG180" s="26" t="s">
        <v>728</v>
      </c>
      <c r="AN180" s="58"/>
      <c r="AO180" s="26" t="str">
        <f t="shared" si="85"/>
        <v>IOM</v>
      </c>
      <c r="AP180" s="26" t="str">
        <f t="shared" si="86"/>
        <v>DRC</v>
      </c>
      <c r="AQ180" s="26" t="str">
        <f t="shared" si="87"/>
        <v>EAPS</v>
      </c>
      <c r="AR180" s="26" t="str">
        <f t="shared" si="88"/>
        <v>DFID</v>
      </c>
      <c r="AS180" s="71" t="str">
        <f>_xlfn.IFNA(VLOOKUP(TRIM(AF180),Lookups!$R$1:$S$12,2,0),"N/A")</f>
        <v>Flood</v>
      </c>
      <c r="AT180" s="29" t="str">
        <f t="shared" si="89"/>
        <v>Completed</v>
      </c>
      <c r="AU180" s="72" t="str">
        <f>IF(TRIM(X180)="", "N/A",VLOOKUP(TRIM(X180),Lookups!$V$1:$W$8,2,0))</f>
        <v>NIDP</v>
      </c>
      <c r="AV180" s="26" t="str">
        <f t="shared" si="90"/>
        <v>Urban</v>
      </c>
      <c r="AW180" s="26" t="str">
        <f t="shared" si="91"/>
        <v>In-Kind</v>
      </c>
      <c r="AX180" s="55" t="str">
        <f>IF(TRIM(M180)="","N/A",VLOOKUP(TRIM(M180),Table2[#All],2,0))</f>
        <v>Hiraan</v>
      </c>
      <c r="AY180" s="55" t="str">
        <f>IF(TRIM(N180)="","N/A",VLOOKUP(TRIM(N180),Table4[#All],2,0))</f>
        <v>Belet Weyne</v>
      </c>
      <c r="AZ180" s="55" t="str">
        <f t="shared" si="92"/>
        <v>N/A</v>
      </c>
      <c r="BA180" s="32">
        <f t="shared" si="93"/>
        <v>43799</v>
      </c>
      <c r="BB180" s="32">
        <f t="shared" si="94"/>
        <v>43799</v>
      </c>
      <c r="BC180" s="31">
        <f t="shared" si="95"/>
        <v>2019</v>
      </c>
      <c r="BD180" s="33">
        <f t="shared" si="84"/>
        <v>43830</v>
      </c>
      <c r="BE180" s="30">
        <f t="shared" si="96"/>
        <v>18720</v>
      </c>
      <c r="BF180" s="30">
        <f t="shared" si="97"/>
        <v>3120</v>
      </c>
      <c r="BG180" s="30">
        <f t="shared" si="98"/>
        <v>3896</v>
      </c>
      <c r="BH180" s="30">
        <f t="shared" si="99"/>
        <v>3776</v>
      </c>
      <c r="BI180" s="30">
        <f t="shared" si="100"/>
        <v>5582</v>
      </c>
      <c r="BJ180" s="30">
        <f t="shared" si="101"/>
        <v>5582</v>
      </c>
      <c r="BK180" s="30">
        <v>2300000</v>
      </c>
      <c r="BL180" s="30">
        <v>1600000</v>
      </c>
      <c r="BM180" s="30" t="str">
        <f t="shared" si="82"/>
        <v>Unk</v>
      </c>
      <c r="BN180" s="30" t="str">
        <f t="shared" si="83"/>
        <v>Unk</v>
      </c>
      <c r="BO180" s="30">
        <v>2019</v>
      </c>
      <c r="BP180" s="30">
        <v>370</v>
      </c>
      <c r="BQ180" s="30" t="str">
        <f>VLOOKUP(AQ180,Table3[#All],2,FALSE)</f>
        <v>NFI</v>
      </c>
    </row>
    <row r="181" spans="1:69" ht="28.5" customHeight="1" x14ac:dyDescent="0.25">
      <c r="A181" s="58" t="s">
        <v>171</v>
      </c>
      <c r="B181" s="58" t="s">
        <v>207</v>
      </c>
      <c r="C181" s="58" t="s">
        <v>284</v>
      </c>
      <c r="D181" s="58" t="s">
        <v>188</v>
      </c>
      <c r="E181" s="58" t="s">
        <v>294</v>
      </c>
      <c r="F181" s="58" t="s">
        <v>340</v>
      </c>
      <c r="G181" s="58" t="s">
        <v>177</v>
      </c>
      <c r="H181" s="58"/>
      <c r="I181" s="58"/>
      <c r="J181" s="58"/>
      <c r="K181" s="58"/>
      <c r="L181" s="58"/>
      <c r="M181" s="58" t="s">
        <v>117</v>
      </c>
      <c r="N181" s="58" t="s">
        <v>118</v>
      </c>
      <c r="O181" s="58" t="s">
        <v>100</v>
      </c>
      <c r="P181" s="58"/>
      <c r="Q181" s="58" t="s">
        <v>179</v>
      </c>
      <c r="R181" s="58" t="s">
        <v>215</v>
      </c>
      <c r="S181" s="58" t="s">
        <v>296</v>
      </c>
      <c r="T181" s="32">
        <v>43466</v>
      </c>
      <c r="U181" s="21">
        <v>43799</v>
      </c>
      <c r="V181" s="58">
        <v>6.7739599999999998</v>
      </c>
      <c r="W181" s="58">
        <v>47.425060000000002</v>
      </c>
      <c r="X181" s="58" t="s">
        <v>189</v>
      </c>
      <c r="Y181" s="58">
        <v>600</v>
      </c>
      <c r="Z181" s="58">
        <v>600</v>
      </c>
      <c r="AA181" s="58">
        <v>100</v>
      </c>
      <c r="AB181" s="58">
        <v>121</v>
      </c>
      <c r="AC181" s="58">
        <v>125</v>
      </c>
      <c r="AD181" s="58">
        <v>175</v>
      </c>
      <c r="AE181" s="58">
        <v>179</v>
      </c>
      <c r="AF181" s="58" t="s">
        <v>200</v>
      </c>
      <c r="AG181" s="26" t="s">
        <v>731</v>
      </c>
      <c r="AN181" s="58"/>
      <c r="AO181" s="26" t="str">
        <f t="shared" si="85"/>
        <v>UNHCR</v>
      </c>
      <c r="AP181" s="26" t="str">
        <f t="shared" si="86"/>
        <v>DRC</v>
      </c>
      <c r="AQ181" s="26" t="str">
        <f t="shared" si="87"/>
        <v>PERMANENT SHELTER</v>
      </c>
      <c r="AR181" s="26" t="str">
        <f t="shared" si="88"/>
        <v>Qatar Foundation</v>
      </c>
      <c r="AS181" s="71" t="str">
        <f>_xlfn.IFNA(VLOOKUP(TRIM(AF181),Lookups!$R$1:$S$12,2,0),"N/A")</f>
        <v>Relocation</v>
      </c>
      <c r="AT181" s="29" t="str">
        <f t="shared" si="89"/>
        <v>Completed</v>
      </c>
      <c r="AU181" s="72" t="str">
        <f>IF(TRIM(X181)="", "N/A",VLOOKUP(TRIM(X181),Lookups!$V$1:$W$8,2,0))</f>
        <v>NIDP</v>
      </c>
      <c r="AV181" s="26" t="str">
        <f t="shared" si="90"/>
        <v>Urban</v>
      </c>
      <c r="AW181" s="26" t="str">
        <f t="shared" si="91"/>
        <v>In-Kind</v>
      </c>
      <c r="AX181" s="55" t="str">
        <f>IF(TRIM(M181)="","N/A",VLOOKUP(TRIM(M181),Table2[#All],2,0))</f>
        <v>Mudug</v>
      </c>
      <c r="AY181" s="55" t="str">
        <f>IF(TRIM(N181)="","N/A",VLOOKUP(TRIM(N181),Table4[#All],2,0))</f>
        <v>Gaalkacyo</v>
      </c>
      <c r="AZ181" s="55" t="str">
        <f t="shared" si="92"/>
        <v>N/A</v>
      </c>
      <c r="BA181" s="32">
        <f t="shared" si="93"/>
        <v>43496</v>
      </c>
      <c r="BB181" s="32">
        <f t="shared" si="94"/>
        <v>43799</v>
      </c>
      <c r="BC181" s="31">
        <f t="shared" si="95"/>
        <v>2019</v>
      </c>
      <c r="BD181" s="33">
        <f t="shared" si="84"/>
        <v>43830</v>
      </c>
      <c r="BE181" s="30">
        <f t="shared" si="96"/>
        <v>600</v>
      </c>
      <c r="BF181" s="30">
        <f t="shared" si="97"/>
        <v>100</v>
      </c>
      <c r="BG181" s="30">
        <f t="shared" si="98"/>
        <v>125</v>
      </c>
      <c r="BH181" s="30">
        <f t="shared" si="99"/>
        <v>121</v>
      </c>
      <c r="BI181" s="30">
        <f t="shared" si="100"/>
        <v>179</v>
      </c>
      <c r="BJ181" s="30">
        <f t="shared" si="101"/>
        <v>179</v>
      </c>
      <c r="BK181" s="30">
        <v>2300000</v>
      </c>
      <c r="BL181" s="30">
        <v>1600000</v>
      </c>
      <c r="BM181" s="30" t="str">
        <f t="shared" si="82"/>
        <v>Unk</v>
      </c>
      <c r="BN181" s="30" t="str">
        <f t="shared" si="83"/>
        <v>Unk</v>
      </c>
      <c r="BO181" s="30">
        <v>2019</v>
      </c>
      <c r="BP181" s="30">
        <v>371</v>
      </c>
      <c r="BQ181" s="30" t="str">
        <f>VLOOKUP(AQ181,Table3[#All],2,FALSE)</f>
        <v>SHELTER</v>
      </c>
    </row>
    <row r="182" spans="1:69" ht="28.5" customHeight="1" x14ac:dyDescent="0.25">
      <c r="A182" s="58" t="s">
        <v>171</v>
      </c>
      <c r="B182" s="58" t="s">
        <v>304</v>
      </c>
      <c r="C182" s="58" t="s">
        <v>301</v>
      </c>
      <c r="D182" s="58" t="s">
        <v>184</v>
      </c>
      <c r="E182" s="58" t="s">
        <v>305</v>
      </c>
      <c r="F182" s="58" t="s">
        <v>306</v>
      </c>
      <c r="G182" s="58" t="s">
        <v>177</v>
      </c>
      <c r="H182" s="58"/>
      <c r="I182" s="58"/>
      <c r="J182" s="58"/>
      <c r="K182" s="58"/>
      <c r="L182" s="58"/>
      <c r="M182" s="58" t="s">
        <v>52</v>
      </c>
      <c r="N182" s="58" t="s">
        <v>45</v>
      </c>
      <c r="O182" s="58" t="s">
        <v>24</v>
      </c>
      <c r="P182" s="58"/>
      <c r="Q182" s="58" t="s">
        <v>179</v>
      </c>
      <c r="R182" s="58" t="s">
        <v>215</v>
      </c>
      <c r="S182" s="58" t="s">
        <v>437</v>
      </c>
      <c r="T182" s="32">
        <v>43784</v>
      </c>
      <c r="U182" s="21">
        <v>43814</v>
      </c>
      <c r="V182" s="58">
        <v>2.0735030000000001</v>
      </c>
      <c r="W182" s="58">
        <v>45.28</v>
      </c>
      <c r="X182" s="58" t="s">
        <v>189</v>
      </c>
      <c r="Y182" s="58">
        <v>3600</v>
      </c>
      <c r="Z182" s="58">
        <v>3600</v>
      </c>
      <c r="AA182" s="58">
        <v>600</v>
      </c>
      <c r="AB182" s="58">
        <v>726</v>
      </c>
      <c r="AC182" s="58">
        <v>749</v>
      </c>
      <c r="AD182" s="58">
        <v>1051</v>
      </c>
      <c r="AE182" s="58">
        <v>1073</v>
      </c>
      <c r="AF182" s="58" t="s">
        <v>194</v>
      </c>
      <c r="AN182" s="58"/>
      <c r="AO182" s="26" t="str">
        <f t="shared" si="85"/>
        <v>IOM</v>
      </c>
      <c r="AP182" s="26" t="str">
        <f t="shared" si="86"/>
        <v>Human Appeal</v>
      </c>
      <c r="AQ182" s="26" t="str">
        <f t="shared" si="87"/>
        <v>EAPS</v>
      </c>
      <c r="AR182" s="26" t="str">
        <f t="shared" si="88"/>
        <v>DFID</v>
      </c>
      <c r="AS182" s="71" t="str">
        <f>_xlfn.IFNA(VLOOKUP(TRIM(AF182),Lookups!$R$1:$S$12,2,0),"N/A")</f>
        <v>Flood</v>
      </c>
      <c r="AT182" s="29" t="str">
        <f t="shared" si="89"/>
        <v>Completed</v>
      </c>
      <c r="AU182" s="72" t="str">
        <f>IF(TRIM(X182)="", "N/A",VLOOKUP(TRIM(X182),Lookups!$V$1:$W$8,2,0))</f>
        <v>NIDP</v>
      </c>
      <c r="AV182" s="26" t="str">
        <f t="shared" si="90"/>
        <v>Urban</v>
      </c>
      <c r="AW182" s="26" t="str">
        <f t="shared" si="91"/>
        <v>In-Kind</v>
      </c>
      <c r="AX182" s="55" t="str">
        <f>IF(TRIM(M182)="","N/A",VLOOKUP(TRIM(M182),Table2[#All],2,0))</f>
        <v>Banadir</v>
      </c>
      <c r="AY182" s="55" t="str">
        <f>IF(TRIM(N182)="","N/A",VLOOKUP(TRIM(N182),Table4[#All],2,0))</f>
        <v>Banadir</v>
      </c>
      <c r="AZ182" s="55" t="str">
        <f t="shared" si="92"/>
        <v>N/A</v>
      </c>
      <c r="BA182" s="32">
        <f t="shared" si="93"/>
        <v>43799</v>
      </c>
      <c r="BB182" s="32">
        <f t="shared" si="94"/>
        <v>43830</v>
      </c>
      <c r="BC182" s="31">
        <f t="shared" si="95"/>
        <v>2019</v>
      </c>
      <c r="BD182" s="33">
        <f t="shared" si="84"/>
        <v>43830</v>
      </c>
      <c r="BE182" s="30">
        <f t="shared" si="96"/>
        <v>3600</v>
      </c>
      <c r="BF182" s="30">
        <f t="shared" si="97"/>
        <v>600</v>
      </c>
      <c r="BG182" s="30">
        <f t="shared" si="98"/>
        <v>749</v>
      </c>
      <c r="BH182" s="30">
        <f t="shared" si="99"/>
        <v>726</v>
      </c>
      <c r="BI182" s="30">
        <f t="shared" si="100"/>
        <v>1073</v>
      </c>
      <c r="BJ182" s="30">
        <f t="shared" si="101"/>
        <v>1073</v>
      </c>
      <c r="BK182" s="30">
        <v>2300000</v>
      </c>
      <c r="BL182" s="30">
        <v>1600000</v>
      </c>
      <c r="BM182" s="30" t="str">
        <f t="shared" si="82"/>
        <v>Unk</v>
      </c>
      <c r="BN182" s="30" t="str">
        <f t="shared" si="83"/>
        <v>Unk</v>
      </c>
      <c r="BO182" s="30">
        <v>2019</v>
      </c>
      <c r="BP182" s="30">
        <v>375</v>
      </c>
      <c r="BQ182" s="30" t="str">
        <f>VLOOKUP(AQ182,Table3[#All],2,FALSE)</f>
        <v>NFI</v>
      </c>
    </row>
    <row r="183" spans="1:69" ht="28.5" customHeight="1" x14ac:dyDescent="0.25">
      <c r="A183" s="58" t="s">
        <v>635</v>
      </c>
      <c r="B183" s="58" t="s">
        <v>304</v>
      </c>
      <c r="C183" s="58" t="s">
        <v>636</v>
      </c>
      <c r="D183" s="58" t="s">
        <v>202</v>
      </c>
      <c r="E183" s="58" t="s">
        <v>637</v>
      </c>
      <c r="F183" s="58" t="s">
        <v>306</v>
      </c>
      <c r="G183" s="58" t="s">
        <v>177</v>
      </c>
      <c r="H183" s="58" t="s">
        <v>638</v>
      </c>
      <c r="I183" s="58" t="s">
        <v>639</v>
      </c>
      <c r="J183" s="58"/>
      <c r="K183" s="58" t="s">
        <v>175</v>
      </c>
      <c r="L183" s="58"/>
      <c r="M183" s="58" t="s">
        <v>150</v>
      </c>
      <c r="N183" s="58" t="s">
        <v>119</v>
      </c>
      <c r="O183" s="58" t="s">
        <v>640</v>
      </c>
      <c r="P183" s="58"/>
      <c r="Q183" s="58" t="s">
        <v>179</v>
      </c>
      <c r="R183" s="58" t="s">
        <v>167</v>
      </c>
      <c r="S183" s="58" t="s">
        <v>641</v>
      </c>
      <c r="T183" s="32">
        <v>43709</v>
      </c>
      <c r="U183" s="21">
        <v>43709</v>
      </c>
      <c r="V183" s="58">
        <v>2.6266699999999998</v>
      </c>
      <c r="W183" s="58">
        <v>45.504798999999998</v>
      </c>
      <c r="X183" s="58" t="s">
        <v>189</v>
      </c>
      <c r="Y183" s="58">
        <v>2400</v>
      </c>
      <c r="Z183" s="58">
        <v>2400</v>
      </c>
      <c r="AA183" s="58">
        <v>400</v>
      </c>
      <c r="AB183" s="58">
        <v>424</v>
      </c>
      <c r="AC183" s="58">
        <v>409</v>
      </c>
      <c r="AD183" s="58">
        <v>686</v>
      </c>
      <c r="AE183" s="58">
        <v>881</v>
      </c>
      <c r="AF183" s="58" t="s">
        <v>194</v>
      </c>
      <c r="AG183" s="26" t="s">
        <v>642</v>
      </c>
      <c r="AJ183" s="16" t="s">
        <v>643</v>
      </c>
      <c r="AK183" s="16" t="s">
        <v>644</v>
      </c>
      <c r="AL183" s="16" t="s">
        <v>739</v>
      </c>
      <c r="AM183" s="16" t="s">
        <v>542</v>
      </c>
      <c r="AN183" s="58"/>
      <c r="AO183" s="26" t="str">
        <f t="shared" si="85"/>
        <v>IOM</v>
      </c>
      <c r="AP183" s="26" t="str">
        <f t="shared" si="86"/>
        <v>INTERSOS</v>
      </c>
      <c r="AQ183" s="26" t="str">
        <f t="shared" si="87"/>
        <v>NFI KITS</v>
      </c>
      <c r="AR183" s="26" t="str">
        <f t="shared" si="88"/>
        <v>DFID</v>
      </c>
      <c r="AS183" s="71" t="str">
        <f>_xlfn.IFNA(VLOOKUP(TRIM(AF183),Lookups!$R$1:$S$12,2,0),"N/A")</f>
        <v>Flood</v>
      </c>
      <c r="AT183" s="29" t="str">
        <f t="shared" si="89"/>
        <v>Completed</v>
      </c>
      <c r="AU183" s="72" t="str">
        <f>IF(TRIM(X183)="", "N/A",VLOOKUP(TRIM(X183),Lookups!$V$1:$W$8,2,0))</f>
        <v>NIDP</v>
      </c>
      <c r="AV183" s="26" t="str">
        <f t="shared" si="90"/>
        <v>Urban</v>
      </c>
      <c r="AW183" s="26" t="str">
        <f t="shared" si="91"/>
        <v>In-Kind</v>
      </c>
      <c r="AX183" s="55" t="str">
        <f>IF(TRIM(M183)="","N/A",VLOOKUP(TRIM(M183),Table2[#All],2,0))</f>
        <v>Middle Shabelle</v>
      </c>
      <c r="AY183" s="55" t="str">
        <f>IF(TRIM(N183)="","N/A",VLOOKUP(TRIM(N183),Table4[#All],2,0))</f>
        <v>Balcad</v>
      </c>
      <c r="AZ183" s="55" t="str">
        <f t="shared" si="92"/>
        <v>N/A</v>
      </c>
      <c r="BA183" s="32">
        <f t="shared" si="93"/>
        <v>43738</v>
      </c>
      <c r="BB183" s="32">
        <f t="shared" si="94"/>
        <v>43738</v>
      </c>
      <c r="BC183" s="31">
        <f t="shared" si="95"/>
        <v>2019</v>
      </c>
      <c r="BD183" s="33">
        <f t="shared" si="84"/>
        <v>43830</v>
      </c>
      <c r="BE183" s="30">
        <f t="shared" si="96"/>
        <v>2400</v>
      </c>
      <c r="BF183" s="30">
        <f t="shared" si="97"/>
        <v>400</v>
      </c>
      <c r="BG183" s="30">
        <f t="shared" si="98"/>
        <v>409</v>
      </c>
      <c r="BH183" s="30">
        <f t="shared" si="99"/>
        <v>424</v>
      </c>
      <c r="BI183" s="30">
        <f t="shared" si="100"/>
        <v>881</v>
      </c>
      <c r="BJ183" s="30">
        <f t="shared" si="101"/>
        <v>881</v>
      </c>
      <c r="BK183" s="30">
        <v>2300000</v>
      </c>
      <c r="BL183" s="30">
        <v>1600000</v>
      </c>
      <c r="BM183" s="30" t="str">
        <f t="shared" si="82"/>
        <v>Unk</v>
      </c>
      <c r="BN183" s="30" t="str">
        <f t="shared" si="83"/>
        <v>Unk</v>
      </c>
      <c r="BO183" s="30">
        <v>2019</v>
      </c>
      <c r="BP183" s="30">
        <v>378</v>
      </c>
      <c r="BQ183" s="30" t="str">
        <f>VLOOKUP(AQ183,Table3[#All],2,FALSE)</f>
        <v>NFI</v>
      </c>
    </row>
    <row r="184" spans="1:69" ht="28.5" customHeight="1" x14ac:dyDescent="0.25">
      <c r="A184" s="58" t="s">
        <v>171</v>
      </c>
      <c r="B184" s="58" t="s">
        <v>304</v>
      </c>
      <c r="C184" s="58" t="s">
        <v>636</v>
      </c>
      <c r="D184" s="58" t="s">
        <v>184</v>
      </c>
      <c r="E184" s="58" t="s">
        <v>740</v>
      </c>
      <c r="F184" s="58" t="s">
        <v>306</v>
      </c>
      <c r="G184" s="58" t="s">
        <v>177</v>
      </c>
      <c r="H184" s="58"/>
      <c r="I184" s="58"/>
      <c r="J184" s="58"/>
      <c r="K184" s="58"/>
      <c r="L184" s="58"/>
      <c r="M184" s="58" t="s">
        <v>83</v>
      </c>
      <c r="N184" s="58" t="s">
        <v>84</v>
      </c>
      <c r="O184" s="58" t="s">
        <v>701</v>
      </c>
      <c r="P184" s="58"/>
      <c r="Q184" s="58" t="s">
        <v>179</v>
      </c>
      <c r="R184" s="58" t="s">
        <v>215</v>
      </c>
      <c r="S184" s="58" t="s">
        <v>214</v>
      </c>
      <c r="T184" s="32">
        <v>43784</v>
      </c>
      <c r="U184" s="21">
        <v>43784</v>
      </c>
      <c r="V184" s="58">
        <v>3.2143670000000002</v>
      </c>
      <c r="W184" s="58">
        <v>43.198048</v>
      </c>
      <c r="X184" s="58" t="s">
        <v>189</v>
      </c>
      <c r="Y184" s="58">
        <v>2400</v>
      </c>
      <c r="Z184" s="58">
        <v>2400</v>
      </c>
      <c r="AA184" s="58">
        <v>400</v>
      </c>
      <c r="AB184" s="58">
        <v>484</v>
      </c>
      <c r="AC184" s="58">
        <v>499</v>
      </c>
      <c r="AD184" s="58">
        <v>701</v>
      </c>
      <c r="AE184" s="58">
        <v>716</v>
      </c>
      <c r="AF184" s="58" t="s">
        <v>194</v>
      </c>
      <c r="AG184" s="26" t="s">
        <v>741</v>
      </c>
      <c r="AN184" s="58"/>
      <c r="AO184" s="26" t="str">
        <f t="shared" si="85"/>
        <v>IOM</v>
      </c>
      <c r="AP184" s="26" t="str">
        <f t="shared" si="86"/>
        <v>INTERSOS</v>
      </c>
      <c r="AQ184" s="26" t="str">
        <f t="shared" si="87"/>
        <v>EAPS</v>
      </c>
      <c r="AR184" s="26" t="str">
        <f t="shared" si="88"/>
        <v>DFID</v>
      </c>
      <c r="AS184" s="71" t="str">
        <f>_xlfn.IFNA(VLOOKUP(TRIM(AF184),Lookups!$R$1:$S$12,2,0),"N/A")</f>
        <v>Flood</v>
      </c>
      <c r="AT184" s="29" t="str">
        <f t="shared" si="89"/>
        <v>Completed</v>
      </c>
      <c r="AU184" s="72" t="str">
        <f>IF(TRIM(X184)="", "N/A",VLOOKUP(TRIM(X184),Lookups!$V$1:$W$8,2,0))</f>
        <v>NIDP</v>
      </c>
      <c r="AV184" s="26" t="str">
        <f t="shared" si="90"/>
        <v>Urban</v>
      </c>
      <c r="AW184" s="26" t="str">
        <f t="shared" si="91"/>
        <v>In-Kind</v>
      </c>
      <c r="AX184" s="55" t="str">
        <f>IF(TRIM(M184)="","N/A",VLOOKUP(TRIM(M184),Table2[#All],2,0))</f>
        <v>Bay</v>
      </c>
      <c r="AY184" s="55" t="str">
        <f>IF(TRIM(N184)="","N/A",VLOOKUP(TRIM(N184),Table4[#All],2,0))</f>
        <v>Baidoa</v>
      </c>
      <c r="AZ184" s="55" t="str">
        <f t="shared" si="92"/>
        <v>N/A</v>
      </c>
      <c r="BA184" s="32">
        <f t="shared" si="93"/>
        <v>43799</v>
      </c>
      <c r="BB184" s="32">
        <f t="shared" si="94"/>
        <v>43799</v>
      </c>
      <c r="BC184" s="31">
        <f t="shared" si="95"/>
        <v>2019</v>
      </c>
      <c r="BD184" s="33">
        <f t="shared" si="84"/>
        <v>43830</v>
      </c>
      <c r="BE184" s="30">
        <f t="shared" si="96"/>
        <v>2400</v>
      </c>
      <c r="BF184" s="30">
        <f t="shared" si="97"/>
        <v>400</v>
      </c>
      <c r="BG184" s="30">
        <f t="shared" si="98"/>
        <v>499</v>
      </c>
      <c r="BH184" s="30">
        <f t="shared" si="99"/>
        <v>484</v>
      </c>
      <c r="BI184" s="30">
        <f t="shared" si="100"/>
        <v>716</v>
      </c>
      <c r="BJ184" s="30">
        <f t="shared" si="101"/>
        <v>716</v>
      </c>
      <c r="BK184" s="30">
        <v>2300000</v>
      </c>
      <c r="BL184" s="30">
        <v>1600000</v>
      </c>
      <c r="BM184" s="30" t="str">
        <f t="shared" si="82"/>
        <v>Unk</v>
      </c>
      <c r="BN184" s="30" t="str">
        <f t="shared" si="83"/>
        <v>Unk</v>
      </c>
      <c r="BO184" s="30">
        <v>2019</v>
      </c>
      <c r="BP184" s="30">
        <v>379</v>
      </c>
      <c r="BQ184" s="30" t="str">
        <f>VLOOKUP(AQ184,Table3[#All],2,FALSE)</f>
        <v>NFI</v>
      </c>
    </row>
    <row r="185" spans="1:69" ht="28.5" customHeight="1" x14ac:dyDescent="0.25">
      <c r="A185" s="58" t="s">
        <v>171</v>
      </c>
      <c r="B185" s="58" t="s">
        <v>304</v>
      </c>
      <c r="C185" s="58" t="s">
        <v>304</v>
      </c>
      <c r="D185" s="58" t="s">
        <v>184</v>
      </c>
      <c r="E185" s="58" t="s">
        <v>305</v>
      </c>
      <c r="F185" s="58" t="s">
        <v>306</v>
      </c>
      <c r="G185" s="58" t="s">
        <v>177</v>
      </c>
      <c r="H185" s="58"/>
      <c r="I185" s="58"/>
      <c r="J185" s="58"/>
      <c r="K185" s="58"/>
      <c r="L185" s="58"/>
      <c r="M185" s="58" t="s">
        <v>57</v>
      </c>
      <c r="N185" s="58" t="s">
        <v>127</v>
      </c>
      <c r="O185" s="58" t="s">
        <v>29</v>
      </c>
      <c r="P185" s="58"/>
      <c r="Q185" s="58" t="s">
        <v>179</v>
      </c>
      <c r="R185" s="58" t="s">
        <v>167</v>
      </c>
      <c r="S185" s="58" t="s">
        <v>443</v>
      </c>
      <c r="T185" s="32">
        <v>43223</v>
      </c>
      <c r="U185" s="21">
        <v>43571</v>
      </c>
      <c r="V185" s="58">
        <v>4.1635799999999996</v>
      </c>
      <c r="W185" s="58">
        <v>42.076169999999998</v>
      </c>
      <c r="X185" s="58" t="s">
        <v>189</v>
      </c>
      <c r="Y185" s="58">
        <v>8082</v>
      </c>
      <c r="Z185" s="58">
        <v>8082</v>
      </c>
      <c r="AA185" s="58">
        <v>2002</v>
      </c>
      <c r="AB185" s="58">
        <v>1630</v>
      </c>
      <c r="AC185" s="58">
        <v>1682</v>
      </c>
      <c r="AD185" s="58">
        <v>2360</v>
      </c>
      <c r="AE185" s="58">
        <v>2410</v>
      </c>
      <c r="AF185" s="58" t="s">
        <v>199</v>
      </c>
      <c r="AG185" s="26" t="s">
        <v>444</v>
      </c>
      <c r="AK185" s="16" t="s">
        <v>307</v>
      </c>
      <c r="AN185" s="58" t="s">
        <v>308</v>
      </c>
      <c r="AO185" s="26" t="str">
        <f t="shared" si="85"/>
        <v>IOM</v>
      </c>
      <c r="AP185" s="26" t="str">
        <f t="shared" si="86"/>
        <v>IOM</v>
      </c>
      <c r="AQ185" s="26" t="str">
        <f t="shared" si="87"/>
        <v>EAPS</v>
      </c>
      <c r="AR185" s="26" t="str">
        <f t="shared" si="88"/>
        <v>DFID</v>
      </c>
      <c r="AS185" s="71" t="str">
        <f>_xlfn.IFNA(VLOOKUP(TRIM(AF185),Lookups!$R$1:$S$12,2,0),"N/A")</f>
        <v>Conflict/Insecurity</v>
      </c>
      <c r="AT185" s="29" t="str">
        <f t="shared" si="89"/>
        <v>Completed</v>
      </c>
      <c r="AU185" s="72" t="str">
        <f>IF(TRIM(X185)="", "N/A",VLOOKUP(TRIM(X185),Lookups!$V$1:$W$8,2,0))</f>
        <v>NIDP</v>
      </c>
      <c r="AV185" s="26" t="str">
        <f t="shared" si="90"/>
        <v>Urban</v>
      </c>
      <c r="AW185" s="26" t="str">
        <f t="shared" si="91"/>
        <v>In-Kind</v>
      </c>
      <c r="AX185" s="55" t="str">
        <f>IF(TRIM(M185)="","N/A",VLOOKUP(TRIM(M185),Table2[#All],2,0))</f>
        <v>Gedo</v>
      </c>
      <c r="AY185" s="55" t="str">
        <f>IF(TRIM(N185)="","N/A",VLOOKUP(TRIM(N185),Table4[#All],2,0))</f>
        <v>Doolow</v>
      </c>
      <c r="AZ185" s="55" t="str">
        <f t="shared" si="92"/>
        <v>N/A</v>
      </c>
      <c r="BA185" s="32">
        <f t="shared" si="93"/>
        <v>43251</v>
      </c>
      <c r="BB185" s="32">
        <f t="shared" si="94"/>
        <v>43585</v>
      </c>
      <c r="BC185" s="31">
        <f t="shared" si="95"/>
        <v>2019</v>
      </c>
      <c r="BD185" s="33">
        <f t="shared" si="84"/>
        <v>43830</v>
      </c>
      <c r="BE185" s="30">
        <f t="shared" si="96"/>
        <v>8082</v>
      </c>
      <c r="BF185" s="30">
        <f t="shared" si="97"/>
        <v>2002</v>
      </c>
      <c r="BG185" s="30">
        <f t="shared" si="98"/>
        <v>1682</v>
      </c>
      <c r="BH185" s="30">
        <f t="shared" si="99"/>
        <v>1630</v>
      </c>
      <c r="BI185" s="30">
        <f t="shared" si="100"/>
        <v>2410</v>
      </c>
      <c r="BJ185" s="30">
        <f t="shared" si="101"/>
        <v>2410</v>
      </c>
      <c r="BK185" s="30">
        <v>2300000</v>
      </c>
      <c r="BL185" s="30">
        <v>1600000</v>
      </c>
      <c r="BM185" s="30" t="str">
        <f t="shared" si="82"/>
        <v>Unk</v>
      </c>
      <c r="BN185" s="30" t="str">
        <f t="shared" si="83"/>
        <v>Unk</v>
      </c>
      <c r="BO185" s="30">
        <v>2019</v>
      </c>
      <c r="BP185" s="30">
        <v>380</v>
      </c>
      <c r="BQ185" s="30" t="str">
        <f>VLOOKUP(AQ185,Table3[#All],2,FALSE)</f>
        <v>NFI</v>
      </c>
    </row>
    <row r="186" spans="1:69" ht="28.5" customHeight="1" x14ac:dyDescent="0.25">
      <c r="A186" s="58" t="s">
        <v>171</v>
      </c>
      <c r="B186" s="58" t="s">
        <v>304</v>
      </c>
      <c r="C186" s="58" t="s">
        <v>304</v>
      </c>
      <c r="D186" s="58" t="s">
        <v>187</v>
      </c>
      <c r="E186" s="58" t="s">
        <v>445</v>
      </c>
      <c r="F186" s="58" t="s">
        <v>298</v>
      </c>
      <c r="G186" s="58" t="s">
        <v>176</v>
      </c>
      <c r="H186" s="58" t="s">
        <v>205</v>
      </c>
      <c r="I186" s="58" t="s">
        <v>205</v>
      </c>
      <c r="J186" s="58">
        <v>100</v>
      </c>
      <c r="K186" s="58" t="s">
        <v>201</v>
      </c>
      <c r="L186" s="58" t="s">
        <v>232</v>
      </c>
      <c r="M186" s="58" t="s">
        <v>83</v>
      </c>
      <c r="N186" s="58" t="s">
        <v>84</v>
      </c>
      <c r="O186" s="58" t="s">
        <v>1</v>
      </c>
      <c r="P186" s="58"/>
      <c r="Q186" s="58" t="s">
        <v>179</v>
      </c>
      <c r="R186" s="58" t="s">
        <v>167</v>
      </c>
      <c r="S186" s="58" t="s">
        <v>206</v>
      </c>
      <c r="T186" s="32">
        <v>43632</v>
      </c>
      <c r="U186" s="21">
        <v>43656</v>
      </c>
      <c r="V186" s="58">
        <v>3.1171799999999998</v>
      </c>
      <c r="W186" s="58">
        <v>43.646900000000002</v>
      </c>
      <c r="X186" s="58" t="s">
        <v>193</v>
      </c>
      <c r="Y186" s="58">
        <v>6000</v>
      </c>
      <c r="Z186" s="58">
        <v>6000</v>
      </c>
      <c r="AA186" s="58">
        <v>1000</v>
      </c>
      <c r="AB186" s="58">
        <v>1210</v>
      </c>
      <c r="AC186" s="58">
        <v>1249</v>
      </c>
      <c r="AD186" s="58">
        <v>1752</v>
      </c>
      <c r="AE186" s="58">
        <v>1789</v>
      </c>
      <c r="AF186" s="58" t="s">
        <v>200</v>
      </c>
      <c r="AG186" s="26" t="s">
        <v>309</v>
      </c>
      <c r="AK186" s="16" t="s">
        <v>307</v>
      </c>
      <c r="AN186" s="58" t="s">
        <v>308</v>
      </c>
      <c r="AO186" s="26" t="str">
        <f t="shared" si="85"/>
        <v>IOM</v>
      </c>
      <c r="AP186" s="26" t="str">
        <f t="shared" si="86"/>
        <v>IOM</v>
      </c>
      <c r="AQ186" s="26" t="str">
        <f t="shared" si="87"/>
        <v>TRANSITIONAL SHELTER</v>
      </c>
      <c r="AR186" s="26" t="str">
        <f t="shared" si="88"/>
        <v>ECHO</v>
      </c>
      <c r="AS186" s="71" t="str">
        <f>_xlfn.IFNA(VLOOKUP(TRIM(AF186),Lookups!$R$1:$S$12,2,0),"N/A")</f>
        <v>Relocation</v>
      </c>
      <c r="AT186" s="29" t="str">
        <f t="shared" si="89"/>
        <v>Completed</v>
      </c>
      <c r="AU186" s="72" t="str">
        <f>IF(TRIM(X186)="", "N/A",VLOOKUP(TRIM(X186),Lookups!$V$1:$W$8,2,0))</f>
        <v>EVIC</v>
      </c>
      <c r="AV186" s="26" t="str">
        <f t="shared" si="90"/>
        <v>Urban</v>
      </c>
      <c r="AW186" s="26" t="str">
        <f t="shared" si="91"/>
        <v>Cash</v>
      </c>
      <c r="AX186" s="55" t="str">
        <f>IF(TRIM(M186)="","N/A",VLOOKUP(TRIM(M186),Table2[#All],2,0))</f>
        <v>Bay</v>
      </c>
      <c r="AY186" s="55" t="str">
        <f>IF(TRIM(N186)="","N/A",VLOOKUP(TRIM(N186),Table4[#All],2,0))</f>
        <v>Baidoa</v>
      </c>
      <c r="AZ186" s="55" t="str">
        <f t="shared" si="92"/>
        <v>N/A</v>
      </c>
      <c r="BA186" s="32">
        <f t="shared" si="93"/>
        <v>43646</v>
      </c>
      <c r="BB186" s="32">
        <f t="shared" si="94"/>
        <v>43677</v>
      </c>
      <c r="BC186" s="31">
        <f t="shared" si="95"/>
        <v>2019</v>
      </c>
      <c r="BD186" s="33">
        <f t="shared" si="84"/>
        <v>43830</v>
      </c>
      <c r="BE186" s="30">
        <f t="shared" si="96"/>
        <v>6000</v>
      </c>
      <c r="BF186" s="30">
        <f t="shared" si="97"/>
        <v>1000</v>
      </c>
      <c r="BG186" s="30">
        <f t="shared" si="98"/>
        <v>1249</v>
      </c>
      <c r="BH186" s="30">
        <f t="shared" si="99"/>
        <v>1210</v>
      </c>
      <c r="BI186" s="30">
        <f t="shared" si="100"/>
        <v>1789</v>
      </c>
      <c r="BJ186" s="30">
        <f t="shared" si="101"/>
        <v>1789</v>
      </c>
      <c r="BK186" s="30">
        <v>2300000</v>
      </c>
      <c r="BL186" s="30">
        <v>1600000</v>
      </c>
      <c r="BM186" s="30" t="str">
        <f t="shared" si="82"/>
        <v>Unk</v>
      </c>
      <c r="BN186" s="30" t="str">
        <f t="shared" si="83"/>
        <v>Unk</v>
      </c>
      <c r="BO186" s="30">
        <v>2019</v>
      </c>
      <c r="BP186" s="30">
        <v>381</v>
      </c>
      <c r="BQ186" s="30" t="str">
        <f>VLOOKUP(AQ186,Table3[#All],2,FALSE)</f>
        <v>SHELTER</v>
      </c>
    </row>
    <row r="187" spans="1:69" ht="28.5" customHeight="1" x14ac:dyDescent="0.25">
      <c r="A187" s="58" t="s">
        <v>171</v>
      </c>
      <c r="B187" s="58" t="s">
        <v>304</v>
      </c>
      <c r="C187" s="58" t="s">
        <v>304</v>
      </c>
      <c r="D187" s="58" t="s">
        <v>186</v>
      </c>
      <c r="E187" s="58" t="s">
        <v>647</v>
      </c>
      <c r="F187" s="58" t="s">
        <v>407</v>
      </c>
      <c r="G187" s="58" t="s">
        <v>176</v>
      </c>
      <c r="H187" s="58" t="s">
        <v>205</v>
      </c>
      <c r="I187" s="58" t="s">
        <v>205</v>
      </c>
      <c r="J187" s="58">
        <v>130</v>
      </c>
      <c r="K187" s="58" t="s">
        <v>201</v>
      </c>
      <c r="L187" s="58" t="s">
        <v>446</v>
      </c>
      <c r="M187" s="58" t="s">
        <v>57</v>
      </c>
      <c r="N187" s="58" t="s">
        <v>127</v>
      </c>
      <c r="O187" s="58" t="s">
        <v>29</v>
      </c>
      <c r="P187" s="58"/>
      <c r="Q187" s="58" t="s">
        <v>179</v>
      </c>
      <c r="R187" s="58" t="s">
        <v>215</v>
      </c>
      <c r="S187" s="58">
        <v>3</v>
      </c>
      <c r="T187" s="32">
        <v>43739</v>
      </c>
      <c r="U187" s="21">
        <v>43784</v>
      </c>
      <c r="V187" s="58">
        <v>4.1635799999999996</v>
      </c>
      <c r="W187" s="58">
        <v>42.076169999999998</v>
      </c>
      <c r="X187" s="58" t="s">
        <v>189</v>
      </c>
      <c r="Y187" s="58">
        <v>3000</v>
      </c>
      <c r="Z187" s="58">
        <v>3000</v>
      </c>
      <c r="AA187" s="58">
        <v>500</v>
      </c>
      <c r="AB187" s="58">
        <v>605</v>
      </c>
      <c r="AC187" s="58">
        <v>624</v>
      </c>
      <c r="AD187" s="58">
        <v>876</v>
      </c>
      <c r="AE187" s="58">
        <v>895</v>
      </c>
      <c r="AF187" s="58" t="s">
        <v>195</v>
      </c>
      <c r="AG187" s="26" t="s">
        <v>444</v>
      </c>
      <c r="AJ187" s="16" t="s">
        <v>448</v>
      </c>
      <c r="AK187" s="16" t="s">
        <v>307</v>
      </c>
      <c r="AN187" s="58" t="s">
        <v>308</v>
      </c>
      <c r="AO187" s="26" t="str">
        <f t="shared" si="85"/>
        <v>IOM</v>
      </c>
      <c r="AP187" s="26" t="str">
        <f t="shared" si="86"/>
        <v>IOM</v>
      </c>
      <c r="AQ187" s="26" t="str">
        <f t="shared" si="87"/>
        <v>EMERGENCY SHELTER</v>
      </c>
      <c r="AR187" s="26" t="str">
        <f t="shared" si="88"/>
        <v>CERF</v>
      </c>
      <c r="AS187" s="71" t="str">
        <f>_xlfn.IFNA(VLOOKUP(TRIM(AF187),Lookups!$R$1:$S$12,2,0),"N/A")</f>
        <v>Drought</v>
      </c>
      <c r="AT187" s="29" t="str">
        <f t="shared" si="89"/>
        <v>Completed</v>
      </c>
      <c r="AU187" s="72" t="str">
        <f>IF(TRIM(X187)="", "N/A",VLOOKUP(TRIM(X187),Lookups!$V$1:$W$8,2,0))</f>
        <v>NIDP</v>
      </c>
      <c r="AV187" s="26" t="str">
        <f t="shared" si="90"/>
        <v>Urban</v>
      </c>
      <c r="AW187" s="26" t="str">
        <f t="shared" si="91"/>
        <v>Cash</v>
      </c>
      <c r="AX187" s="55" t="str">
        <f>IF(TRIM(M187)="","N/A",VLOOKUP(TRIM(M187),Table2[#All],2,0))</f>
        <v>Gedo</v>
      </c>
      <c r="AY187" s="55" t="str">
        <f>IF(TRIM(N187)="","N/A",VLOOKUP(TRIM(N187),Table4[#All],2,0))</f>
        <v>Doolow</v>
      </c>
      <c r="AZ187" s="55" t="str">
        <f t="shared" si="92"/>
        <v>N/A</v>
      </c>
      <c r="BA187" s="32">
        <f t="shared" si="93"/>
        <v>43769</v>
      </c>
      <c r="BB187" s="32">
        <f t="shared" si="94"/>
        <v>43799</v>
      </c>
      <c r="BC187" s="31">
        <f t="shared" si="95"/>
        <v>2019</v>
      </c>
      <c r="BD187" s="33">
        <f t="shared" ref="BD187:BD223" si="102">DATE(2019,12,31)</f>
        <v>43830</v>
      </c>
      <c r="BE187" s="30">
        <f t="shared" si="96"/>
        <v>3000</v>
      </c>
      <c r="BF187" s="30">
        <f t="shared" si="97"/>
        <v>500</v>
      </c>
      <c r="BG187" s="30">
        <f t="shared" si="98"/>
        <v>624</v>
      </c>
      <c r="BH187" s="30">
        <f t="shared" si="99"/>
        <v>605</v>
      </c>
      <c r="BI187" s="30">
        <f t="shared" si="100"/>
        <v>895</v>
      </c>
      <c r="BJ187" s="30">
        <f t="shared" si="101"/>
        <v>895</v>
      </c>
      <c r="BK187" s="30">
        <v>2300000</v>
      </c>
      <c r="BL187" s="30">
        <v>1600000</v>
      </c>
      <c r="BM187" s="30" t="str">
        <f t="shared" si="82"/>
        <v>Unk</v>
      </c>
      <c r="BN187" s="30" t="str">
        <f t="shared" si="83"/>
        <v>Unk</v>
      </c>
      <c r="BO187" s="30">
        <v>2019</v>
      </c>
      <c r="BP187" s="30">
        <v>385</v>
      </c>
      <c r="BQ187" s="30" t="str">
        <f>VLOOKUP(AQ187,Table3[#All],2,FALSE)</f>
        <v>SHELTER</v>
      </c>
    </row>
    <row r="188" spans="1:69" ht="28.5" customHeight="1" x14ac:dyDescent="0.25">
      <c r="A188" s="58" t="s">
        <v>171</v>
      </c>
      <c r="B188" s="58" t="s">
        <v>310</v>
      </c>
      <c r="C188" s="58" t="s">
        <v>311</v>
      </c>
      <c r="D188" s="58" t="s">
        <v>186</v>
      </c>
      <c r="E188" s="58" t="s">
        <v>312</v>
      </c>
      <c r="F188" s="58" t="s">
        <v>222</v>
      </c>
      <c r="G188" s="58" t="s">
        <v>176</v>
      </c>
      <c r="H188" s="58" t="s">
        <v>204</v>
      </c>
      <c r="I188" s="58" t="s">
        <v>205</v>
      </c>
      <c r="J188" s="58">
        <v>200</v>
      </c>
      <c r="K188" s="58" t="s">
        <v>175</v>
      </c>
      <c r="L188" s="58" t="s">
        <v>313</v>
      </c>
      <c r="M188" s="58" t="s">
        <v>123</v>
      </c>
      <c r="N188" s="58" t="s">
        <v>36</v>
      </c>
      <c r="O188" s="58" t="s">
        <v>18</v>
      </c>
      <c r="P188" s="58"/>
      <c r="Q188" s="58" t="s">
        <v>115</v>
      </c>
      <c r="R188" s="58" t="s">
        <v>167</v>
      </c>
      <c r="S188" s="58" t="s">
        <v>296</v>
      </c>
      <c r="T188" s="32">
        <v>43347</v>
      </c>
      <c r="U188" s="21">
        <v>43533</v>
      </c>
      <c r="V188" s="58">
        <v>10.423120000000001</v>
      </c>
      <c r="W188" s="58">
        <v>51.260939999999998</v>
      </c>
      <c r="X188" s="58" t="s">
        <v>189</v>
      </c>
      <c r="Y188" s="58">
        <v>600</v>
      </c>
      <c r="Z188" s="58">
        <v>600</v>
      </c>
      <c r="AA188" s="58">
        <v>100</v>
      </c>
      <c r="AB188" s="58">
        <v>90</v>
      </c>
      <c r="AC188" s="58">
        <v>90</v>
      </c>
      <c r="AD188" s="58">
        <v>210</v>
      </c>
      <c r="AE188" s="58">
        <v>210</v>
      </c>
      <c r="AF188" s="58" t="s">
        <v>199</v>
      </c>
      <c r="AG188" s="26" t="s">
        <v>215</v>
      </c>
      <c r="AJ188" s="16" t="s">
        <v>314</v>
      </c>
      <c r="AK188" s="16" t="s">
        <v>314</v>
      </c>
      <c r="AL188" s="16" t="s">
        <v>314</v>
      </c>
      <c r="AM188" s="16" t="s">
        <v>183</v>
      </c>
      <c r="AN188" s="58"/>
      <c r="AO188" s="26" t="str">
        <f t="shared" ref="AO188:AO224" si="103">TRIM(IF(TRIM(B188)="","N/A",B188))</f>
        <v>NRC</v>
      </c>
      <c r="AP188" s="26" t="str">
        <f t="shared" ref="AP188:AP224" si="104">TRIM(IF(TRIM(C188)="","N/A",C188))</f>
        <v>NRC</v>
      </c>
      <c r="AQ188" s="26" t="str">
        <f t="shared" ref="AQ188:AQ224" si="105">TRIM(UPPER(IF(TRIM(D188)="","N/A",D188)))</f>
        <v>EMERGENCY SHELTER</v>
      </c>
      <c r="AR188" s="26" t="str">
        <f t="shared" ref="AR188:AR224" si="106">TRIM(IF(TRIM(F188)="","N/A",F188))</f>
        <v>SHF</v>
      </c>
      <c r="AS188" s="71" t="str">
        <f>_xlfn.IFNA(VLOOKUP(TRIM(AF188),Lookups!$R$1:$S$12,2,0),"N/A")</f>
        <v>Conflict/Insecurity</v>
      </c>
      <c r="AT188" s="29" t="str">
        <f t="shared" ref="AT188:AT224" si="107">TRIM(IF(TRIM(R188)="","N/A",PROPER(R188)))</f>
        <v>Completed</v>
      </c>
      <c r="AU188" s="72" t="str">
        <f>IF(TRIM(X188)="", "N/A",VLOOKUP(TRIM(X188),Lookups!$V$1:$W$8,2,0))</f>
        <v>NIDP</v>
      </c>
      <c r="AV188" s="26" t="str">
        <f t="shared" ref="AV188:AV224" si="108">TRIM(IF(TRIM(Q188)="","N/A",Q188))</f>
        <v>Rural</v>
      </c>
      <c r="AW188" s="26" t="str">
        <f t="shared" ref="AW188:AW224" si="109">TRIM(IF(TRIM(G188)="","N/A",PROPER(LEFT(TRIM(G188),10))))</f>
        <v>Cash</v>
      </c>
      <c r="AX188" s="55" t="str">
        <f>IF(TRIM(M188)="","N/A",VLOOKUP(TRIM(M188),Table2[#All],2,0))</f>
        <v>Bari</v>
      </c>
      <c r="AY188" s="55" t="str">
        <f>IF(TRIM(N188)="","N/A",VLOOKUP(TRIM(N188),Table4[#All],2,0))</f>
        <v>Iskushuban</v>
      </c>
      <c r="AZ188" s="55" t="str">
        <f t="shared" ref="AZ188:AZ224" si="110">IF(TRIM(P188)="","N/A",TRIM(P188))</f>
        <v>N/A</v>
      </c>
      <c r="BA188" s="32">
        <f t="shared" ref="BA188:BA224" si="111">EOMONTH(T188,0)</f>
        <v>43373</v>
      </c>
      <c r="BB188" s="32">
        <f t="shared" ref="BB188:BB224" si="112">EOMONTH(U188,0)</f>
        <v>43555</v>
      </c>
      <c r="BC188" s="31">
        <f t="shared" ref="BC188:BC224" si="113">YEAR(BB188)</f>
        <v>2019</v>
      </c>
      <c r="BD188" s="33">
        <f t="shared" si="102"/>
        <v>43830</v>
      </c>
      <c r="BE188" s="30">
        <f t="shared" ref="BE188:BE224" si="114">Y188</f>
        <v>600</v>
      </c>
      <c r="BF188" s="30">
        <f t="shared" ref="BF188:BF224" si="115">AA188</f>
        <v>100</v>
      </c>
      <c r="BG188" s="30">
        <f t="shared" ref="BG188:BG224" si="116">AC188</f>
        <v>90</v>
      </c>
      <c r="BH188" s="30">
        <f t="shared" ref="BH188:BH224" si="117">AB188</f>
        <v>90</v>
      </c>
      <c r="BI188" s="30">
        <f t="shared" ref="BI188:BI224" si="118">AE188</f>
        <v>210</v>
      </c>
      <c r="BJ188" s="30">
        <f t="shared" ref="BJ188:BJ224" si="119">AE188</f>
        <v>210</v>
      </c>
      <c r="BK188" s="30">
        <v>2300000</v>
      </c>
      <c r="BL188" s="30">
        <v>1600000</v>
      </c>
      <c r="BM188" s="30" t="str">
        <f t="shared" si="82"/>
        <v>Unk</v>
      </c>
      <c r="BN188" s="30" t="str">
        <f t="shared" si="83"/>
        <v>Unk</v>
      </c>
      <c r="BO188" s="30">
        <v>2019</v>
      </c>
      <c r="BP188" s="30">
        <v>391</v>
      </c>
      <c r="BQ188" s="30" t="str">
        <f>VLOOKUP(AQ188,Table3[#All],2,FALSE)</f>
        <v>SHELTER</v>
      </c>
    </row>
    <row r="189" spans="1:69" ht="28.5" customHeight="1" x14ac:dyDescent="0.25">
      <c r="A189" s="58" t="s">
        <v>171</v>
      </c>
      <c r="B189" s="58" t="s">
        <v>310</v>
      </c>
      <c r="C189" s="58" t="s">
        <v>311</v>
      </c>
      <c r="D189" s="58" t="s">
        <v>202</v>
      </c>
      <c r="E189" s="58" t="s">
        <v>315</v>
      </c>
      <c r="F189" s="58" t="s">
        <v>222</v>
      </c>
      <c r="G189" s="58" t="s">
        <v>176</v>
      </c>
      <c r="H189" s="58" t="s">
        <v>204</v>
      </c>
      <c r="I189" s="58" t="s">
        <v>205</v>
      </c>
      <c r="J189" s="58">
        <v>80</v>
      </c>
      <c r="K189" s="58" t="s">
        <v>175</v>
      </c>
      <c r="L189" s="58" t="s">
        <v>313</v>
      </c>
      <c r="M189" s="58" t="s">
        <v>123</v>
      </c>
      <c r="N189" s="58" t="s">
        <v>91</v>
      </c>
      <c r="O189" s="58" t="s">
        <v>146</v>
      </c>
      <c r="P189" s="58"/>
      <c r="Q189" s="58" t="s">
        <v>115</v>
      </c>
      <c r="R189" s="58" t="s">
        <v>167</v>
      </c>
      <c r="S189" s="58" t="s">
        <v>296</v>
      </c>
      <c r="T189" s="32">
        <v>43347</v>
      </c>
      <c r="U189" s="21">
        <v>43533</v>
      </c>
      <c r="V189" s="58">
        <v>11.870200000000001</v>
      </c>
      <c r="W189" s="58">
        <v>51.057960000000001</v>
      </c>
      <c r="X189" s="58" t="s">
        <v>189</v>
      </c>
      <c r="Y189" s="58">
        <v>3000</v>
      </c>
      <c r="Z189" s="58">
        <v>3000</v>
      </c>
      <c r="AA189" s="58">
        <v>500</v>
      </c>
      <c r="AB189" s="58">
        <v>450</v>
      </c>
      <c r="AC189" s="58">
        <v>450</v>
      </c>
      <c r="AD189" s="58">
        <v>1050</v>
      </c>
      <c r="AE189" s="58">
        <v>1050</v>
      </c>
      <c r="AF189" s="58" t="s">
        <v>199</v>
      </c>
      <c r="AG189" s="26" t="s">
        <v>316</v>
      </c>
      <c r="AJ189" s="16" t="s">
        <v>314</v>
      </c>
      <c r="AK189" s="16" t="s">
        <v>314</v>
      </c>
      <c r="AL189" s="16" t="s">
        <v>314</v>
      </c>
      <c r="AM189" s="16" t="s">
        <v>183</v>
      </c>
      <c r="AN189" s="58"/>
      <c r="AO189" s="26" t="str">
        <f t="shared" si="103"/>
        <v>NRC</v>
      </c>
      <c r="AP189" s="26" t="str">
        <f t="shared" si="104"/>
        <v>NRC</v>
      </c>
      <c r="AQ189" s="26" t="str">
        <f t="shared" si="105"/>
        <v>NFI KITS</v>
      </c>
      <c r="AR189" s="26" t="str">
        <f t="shared" si="106"/>
        <v>SHF</v>
      </c>
      <c r="AS189" s="71" t="str">
        <f>_xlfn.IFNA(VLOOKUP(TRIM(AF189),Lookups!$R$1:$S$12,2,0),"N/A")</f>
        <v>Conflict/Insecurity</v>
      </c>
      <c r="AT189" s="29" t="str">
        <f t="shared" si="107"/>
        <v>Completed</v>
      </c>
      <c r="AU189" s="72" t="str">
        <f>IF(TRIM(X189)="", "N/A",VLOOKUP(TRIM(X189),Lookups!$V$1:$W$8,2,0))</f>
        <v>NIDP</v>
      </c>
      <c r="AV189" s="26" t="str">
        <f t="shared" si="108"/>
        <v>Rural</v>
      </c>
      <c r="AW189" s="26" t="str">
        <f t="shared" si="109"/>
        <v>Cash</v>
      </c>
      <c r="AX189" s="55" t="str">
        <f>IF(TRIM(M189)="","N/A",VLOOKUP(TRIM(M189),Table2[#All],2,0))</f>
        <v>Bari</v>
      </c>
      <c r="AY189" s="55" t="str">
        <f>IF(TRIM(N189)="","N/A",VLOOKUP(TRIM(N189),Table4[#All],2,0))</f>
        <v>Caluula</v>
      </c>
      <c r="AZ189" s="55" t="str">
        <f t="shared" si="110"/>
        <v>N/A</v>
      </c>
      <c r="BA189" s="32">
        <f t="shared" si="111"/>
        <v>43373</v>
      </c>
      <c r="BB189" s="32">
        <f t="shared" si="112"/>
        <v>43555</v>
      </c>
      <c r="BC189" s="31">
        <f t="shared" si="113"/>
        <v>2019</v>
      </c>
      <c r="BD189" s="33">
        <f t="shared" si="102"/>
        <v>43830</v>
      </c>
      <c r="BE189" s="30">
        <f t="shared" si="114"/>
        <v>3000</v>
      </c>
      <c r="BF189" s="30">
        <f t="shared" si="115"/>
        <v>500</v>
      </c>
      <c r="BG189" s="30">
        <f t="shared" si="116"/>
        <v>450</v>
      </c>
      <c r="BH189" s="30">
        <f t="shared" si="117"/>
        <v>450</v>
      </c>
      <c r="BI189" s="30">
        <f t="shared" si="118"/>
        <v>1050</v>
      </c>
      <c r="BJ189" s="30">
        <f t="shared" si="119"/>
        <v>1050</v>
      </c>
      <c r="BK189" s="30">
        <v>2300000</v>
      </c>
      <c r="BL189" s="30">
        <v>1600000</v>
      </c>
      <c r="BM189" s="30" t="str">
        <f t="shared" si="82"/>
        <v>Unk</v>
      </c>
      <c r="BN189" s="30" t="str">
        <f t="shared" si="83"/>
        <v>Unk</v>
      </c>
      <c r="BO189" s="30">
        <v>2019</v>
      </c>
      <c r="BP189" s="30">
        <v>392</v>
      </c>
      <c r="BQ189" s="30" t="str">
        <f>VLOOKUP(AQ189,Table3[#All],2,FALSE)</f>
        <v>NFI</v>
      </c>
    </row>
    <row r="190" spans="1:69" ht="28.5" customHeight="1" x14ac:dyDescent="0.25">
      <c r="A190" s="58" t="s">
        <v>171</v>
      </c>
      <c r="B190" s="58" t="s">
        <v>310</v>
      </c>
      <c r="C190" s="58" t="s">
        <v>311</v>
      </c>
      <c r="D190" s="58" t="s">
        <v>202</v>
      </c>
      <c r="E190" s="58" t="s">
        <v>315</v>
      </c>
      <c r="F190" s="58" t="s">
        <v>222</v>
      </c>
      <c r="G190" s="58" t="s">
        <v>176</v>
      </c>
      <c r="H190" s="58" t="s">
        <v>204</v>
      </c>
      <c r="I190" s="58" t="s">
        <v>205</v>
      </c>
      <c r="J190" s="58">
        <v>80</v>
      </c>
      <c r="K190" s="58" t="s">
        <v>175</v>
      </c>
      <c r="L190" s="58" t="s">
        <v>313</v>
      </c>
      <c r="M190" s="58" t="s">
        <v>123</v>
      </c>
      <c r="N190" s="58" t="s">
        <v>91</v>
      </c>
      <c r="O190" s="58" t="s">
        <v>147</v>
      </c>
      <c r="P190" s="58"/>
      <c r="Q190" s="58" t="s">
        <v>115</v>
      </c>
      <c r="R190" s="58" t="s">
        <v>167</v>
      </c>
      <c r="S190" s="58" t="s">
        <v>296</v>
      </c>
      <c r="T190" s="32">
        <v>43347</v>
      </c>
      <c r="U190" s="21">
        <v>43533</v>
      </c>
      <c r="V190" s="58">
        <v>11.96039</v>
      </c>
      <c r="W190" s="58">
        <v>50.758580000000002</v>
      </c>
      <c r="X190" s="58" t="s">
        <v>189</v>
      </c>
      <c r="Y190" s="58">
        <v>4722</v>
      </c>
      <c r="Z190" s="58">
        <v>4722</v>
      </c>
      <c r="AA190" s="58">
        <v>787</v>
      </c>
      <c r="AB190" s="58">
        <v>708</v>
      </c>
      <c r="AC190" s="58">
        <v>708</v>
      </c>
      <c r="AD190" s="58">
        <v>1653</v>
      </c>
      <c r="AE190" s="58">
        <v>1653</v>
      </c>
      <c r="AF190" s="58" t="s">
        <v>199</v>
      </c>
      <c r="AG190" s="26" t="s">
        <v>316</v>
      </c>
      <c r="AJ190" s="16" t="s">
        <v>314</v>
      </c>
      <c r="AK190" s="16" t="s">
        <v>314</v>
      </c>
      <c r="AL190" s="16" t="s">
        <v>314</v>
      </c>
      <c r="AM190" s="16" t="s">
        <v>183</v>
      </c>
      <c r="AN190" s="58"/>
      <c r="AO190" s="26" t="str">
        <f t="shared" si="103"/>
        <v>NRC</v>
      </c>
      <c r="AP190" s="26" t="str">
        <f t="shared" si="104"/>
        <v>NRC</v>
      </c>
      <c r="AQ190" s="26" t="str">
        <f t="shared" si="105"/>
        <v>NFI KITS</v>
      </c>
      <c r="AR190" s="26" t="str">
        <f t="shared" si="106"/>
        <v>SHF</v>
      </c>
      <c r="AS190" s="71" t="str">
        <f>_xlfn.IFNA(VLOOKUP(TRIM(AF190),Lookups!$R$1:$S$12,2,0),"N/A")</f>
        <v>Conflict/Insecurity</v>
      </c>
      <c r="AT190" s="29" t="str">
        <f t="shared" si="107"/>
        <v>Completed</v>
      </c>
      <c r="AU190" s="72" t="str">
        <f>IF(TRIM(X190)="", "N/A",VLOOKUP(TRIM(X190),Lookups!$V$1:$W$8,2,0))</f>
        <v>NIDP</v>
      </c>
      <c r="AV190" s="26" t="str">
        <f t="shared" si="108"/>
        <v>Rural</v>
      </c>
      <c r="AW190" s="26" t="str">
        <f t="shared" si="109"/>
        <v>Cash</v>
      </c>
      <c r="AX190" s="55" t="str">
        <f>IF(TRIM(M190)="","N/A",VLOOKUP(TRIM(M190),Table2[#All],2,0))</f>
        <v>Bari</v>
      </c>
      <c r="AY190" s="55" t="str">
        <f>IF(TRIM(N190)="","N/A",VLOOKUP(TRIM(N190),Table4[#All],2,0))</f>
        <v>Caluula</v>
      </c>
      <c r="AZ190" s="55" t="str">
        <f t="shared" si="110"/>
        <v>N/A</v>
      </c>
      <c r="BA190" s="32">
        <f t="shared" si="111"/>
        <v>43373</v>
      </c>
      <c r="BB190" s="32">
        <f t="shared" si="112"/>
        <v>43555</v>
      </c>
      <c r="BC190" s="31">
        <f t="shared" si="113"/>
        <v>2019</v>
      </c>
      <c r="BD190" s="33">
        <f t="shared" si="102"/>
        <v>43830</v>
      </c>
      <c r="BE190" s="30">
        <f t="shared" si="114"/>
        <v>4722</v>
      </c>
      <c r="BF190" s="30">
        <f t="shared" si="115"/>
        <v>787</v>
      </c>
      <c r="BG190" s="30">
        <f t="shared" si="116"/>
        <v>708</v>
      </c>
      <c r="BH190" s="30">
        <f t="shared" si="117"/>
        <v>708</v>
      </c>
      <c r="BI190" s="30">
        <f t="shared" si="118"/>
        <v>1653</v>
      </c>
      <c r="BJ190" s="30">
        <f t="shared" si="119"/>
        <v>1653</v>
      </c>
      <c r="BK190" s="30">
        <v>2300000</v>
      </c>
      <c r="BL190" s="30">
        <v>1600000</v>
      </c>
      <c r="BM190" s="30" t="str">
        <f t="shared" si="82"/>
        <v>Unk</v>
      </c>
      <c r="BN190" s="30" t="str">
        <f t="shared" si="83"/>
        <v>Unk</v>
      </c>
      <c r="BO190" s="30">
        <v>2019</v>
      </c>
      <c r="BP190" s="30">
        <v>393</v>
      </c>
      <c r="BQ190" s="30" t="str">
        <f>VLOOKUP(AQ190,Table3[#All],2,FALSE)</f>
        <v>NFI</v>
      </c>
    </row>
    <row r="191" spans="1:69" ht="28.5" customHeight="1" x14ac:dyDescent="0.25">
      <c r="A191" s="58" t="s">
        <v>171</v>
      </c>
      <c r="B191" s="58" t="s">
        <v>310</v>
      </c>
      <c r="C191" s="58" t="s">
        <v>311</v>
      </c>
      <c r="D191" s="58" t="s">
        <v>202</v>
      </c>
      <c r="E191" s="58" t="s">
        <v>315</v>
      </c>
      <c r="F191" s="58" t="s">
        <v>222</v>
      </c>
      <c r="G191" s="58" t="s">
        <v>176</v>
      </c>
      <c r="H191" s="58" t="s">
        <v>204</v>
      </c>
      <c r="I191" s="58" t="s">
        <v>205</v>
      </c>
      <c r="J191" s="58">
        <v>80</v>
      </c>
      <c r="K191" s="58" t="s">
        <v>175</v>
      </c>
      <c r="L191" s="58" t="s">
        <v>313</v>
      </c>
      <c r="M191" s="58" t="s">
        <v>123</v>
      </c>
      <c r="N191" s="58" t="s">
        <v>91</v>
      </c>
      <c r="O191" s="58" t="s">
        <v>121</v>
      </c>
      <c r="P191" s="58"/>
      <c r="Q191" s="58" t="s">
        <v>115</v>
      </c>
      <c r="R191" s="58" t="s">
        <v>167</v>
      </c>
      <c r="S191" s="58" t="s">
        <v>296</v>
      </c>
      <c r="T191" s="32">
        <v>43347</v>
      </c>
      <c r="U191" s="21">
        <v>43533</v>
      </c>
      <c r="V191" s="58">
        <v>11.52195</v>
      </c>
      <c r="W191" s="58">
        <v>50.521949999999997</v>
      </c>
      <c r="X191" s="58" t="s">
        <v>189</v>
      </c>
      <c r="Y191" s="58">
        <v>2400</v>
      </c>
      <c r="Z191" s="58">
        <v>2400</v>
      </c>
      <c r="AA191" s="58">
        <v>402</v>
      </c>
      <c r="AB191" s="58">
        <v>362</v>
      </c>
      <c r="AC191" s="58">
        <v>362</v>
      </c>
      <c r="AD191" s="58">
        <v>844</v>
      </c>
      <c r="AE191" s="58">
        <v>844</v>
      </c>
      <c r="AF191" s="58" t="s">
        <v>199</v>
      </c>
      <c r="AG191" s="26" t="s">
        <v>316</v>
      </c>
      <c r="AJ191" s="16" t="s">
        <v>314</v>
      </c>
      <c r="AK191" s="16" t="s">
        <v>314</v>
      </c>
      <c r="AL191" s="16" t="s">
        <v>314</v>
      </c>
      <c r="AM191" s="16" t="s">
        <v>183</v>
      </c>
      <c r="AN191" s="58"/>
      <c r="AO191" s="26" t="str">
        <f t="shared" si="103"/>
        <v>NRC</v>
      </c>
      <c r="AP191" s="26" t="str">
        <f t="shared" si="104"/>
        <v>NRC</v>
      </c>
      <c r="AQ191" s="26" t="str">
        <f t="shared" si="105"/>
        <v>NFI KITS</v>
      </c>
      <c r="AR191" s="26" t="str">
        <f t="shared" si="106"/>
        <v>SHF</v>
      </c>
      <c r="AS191" s="71" t="str">
        <f>_xlfn.IFNA(VLOOKUP(TRIM(AF191),Lookups!$R$1:$S$12,2,0),"N/A")</f>
        <v>Conflict/Insecurity</v>
      </c>
      <c r="AT191" s="29" t="str">
        <f t="shared" si="107"/>
        <v>Completed</v>
      </c>
      <c r="AU191" s="72" t="str">
        <f>IF(TRIM(X191)="", "N/A",VLOOKUP(TRIM(X191),Lookups!$V$1:$W$8,2,0))</f>
        <v>NIDP</v>
      </c>
      <c r="AV191" s="26" t="str">
        <f t="shared" si="108"/>
        <v>Rural</v>
      </c>
      <c r="AW191" s="26" t="str">
        <f t="shared" si="109"/>
        <v>Cash</v>
      </c>
      <c r="AX191" s="55" t="str">
        <f>IF(TRIM(M191)="","N/A",VLOOKUP(TRIM(M191),Table2[#All],2,0))</f>
        <v>Bari</v>
      </c>
      <c r="AY191" s="55" t="str">
        <f>IF(TRIM(N191)="","N/A",VLOOKUP(TRIM(N191),Table4[#All],2,0))</f>
        <v>Caluula</v>
      </c>
      <c r="AZ191" s="55" t="str">
        <f t="shared" si="110"/>
        <v>N/A</v>
      </c>
      <c r="BA191" s="32">
        <f t="shared" si="111"/>
        <v>43373</v>
      </c>
      <c r="BB191" s="32">
        <f t="shared" si="112"/>
        <v>43555</v>
      </c>
      <c r="BC191" s="31">
        <f t="shared" si="113"/>
        <v>2019</v>
      </c>
      <c r="BD191" s="33">
        <f t="shared" si="102"/>
        <v>43830</v>
      </c>
      <c r="BE191" s="30">
        <f t="shared" si="114"/>
        <v>2400</v>
      </c>
      <c r="BF191" s="30">
        <f t="shared" si="115"/>
        <v>402</v>
      </c>
      <c r="BG191" s="30">
        <f t="shared" si="116"/>
        <v>362</v>
      </c>
      <c r="BH191" s="30">
        <f t="shared" si="117"/>
        <v>362</v>
      </c>
      <c r="BI191" s="30">
        <f t="shared" si="118"/>
        <v>844</v>
      </c>
      <c r="BJ191" s="30">
        <f t="shared" si="119"/>
        <v>844</v>
      </c>
      <c r="BK191" s="30">
        <v>2300000</v>
      </c>
      <c r="BL191" s="30">
        <v>1600000</v>
      </c>
      <c r="BM191" s="30" t="str">
        <f t="shared" si="82"/>
        <v>Unk</v>
      </c>
      <c r="BN191" s="30" t="str">
        <f t="shared" si="83"/>
        <v>Unk</v>
      </c>
      <c r="BO191" s="30">
        <v>2019</v>
      </c>
      <c r="BP191" s="30">
        <v>394</v>
      </c>
      <c r="BQ191" s="30" t="str">
        <f>VLOOKUP(AQ191,Table3[#All],2,FALSE)</f>
        <v>NFI</v>
      </c>
    </row>
    <row r="192" spans="1:69" ht="28.5" customHeight="1" x14ac:dyDescent="0.25">
      <c r="A192" s="58" t="s">
        <v>171</v>
      </c>
      <c r="B192" s="58" t="s">
        <v>310</v>
      </c>
      <c r="C192" s="58" t="s">
        <v>311</v>
      </c>
      <c r="D192" s="58" t="s">
        <v>202</v>
      </c>
      <c r="E192" s="58" t="s">
        <v>315</v>
      </c>
      <c r="F192" s="58" t="s">
        <v>222</v>
      </c>
      <c r="G192" s="58" t="s">
        <v>176</v>
      </c>
      <c r="H192" s="58" t="s">
        <v>204</v>
      </c>
      <c r="I192" s="58" t="s">
        <v>205</v>
      </c>
      <c r="J192" s="58">
        <v>80</v>
      </c>
      <c r="K192" s="58" t="s">
        <v>175</v>
      </c>
      <c r="L192" s="58" t="s">
        <v>313</v>
      </c>
      <c r="M192" s="58" t="s">
        <v>123</v>
      </c>
      <c r="N192" s="58" t="s">
        <v>36</v>
      </c>
      <c r="O192" s="58" t="s">
        <v>97</v>
      </c>
      <c r="P192" s="58"/>
      <c r="Q192" s="58" t="s">
        <v>115</v>
      </c>
      <c r="R192" s="58" t="s">
        <v>167</v>
      </c>
      <c r="S192" s="58" t="s">
        <v>296</v>
      </c>
      <c r="T192" s="32">
        <v>43347</v>
      </c>
      <c r="U192" s="21">
        <v>43533</v>
      </c>
      <c r="V192" s="58">
        <v>11.28261</v>
      </c>
      <c r="W192" s="58">
        <v>51.077280000000002</v>
      </c>
      <c r="X192" s="58" t="s">
        <v>189</v>
      </c>
      <c r="Y192" s="58">
        <v>4866</v>
      </c>
      <c r="Z192" s="58">
        <v>4866</v>
      </c>
      <c r="AA192" s="58">
        <v>811</v>
      </c>
      <c r="AB192" s="58">
        <v>730</v>
      </c>
      <c r="AC192" s="58">
        <v>730</v>
      </c>
      <c r="AD192" s="58">
        <v>1703</v>
      </c>
      <c r="AE192" s="58">
        <v>1703</v>
      </c>
      <c r="AF192" s="58" t="s">
        <v>199</v>
      </c>
      <c r="AG192" s="26" t="s">
        <v>316</v>
      </c>
      <c r="AJ192" s="16" t="s">
        <v>314</v>
      </c>
      <c r="AK192" s="16" t="s">
        <v>314</v>
      </c>
      <c r="AL192" s="16" t="s">
        <v>314</v>
      </c>
      <c r="AM192" s="16" t="s">
        <v>183</v>
      </c>
      <c r="AN192" s="58"/>
      <c r="AO192" s="26" t="str">
        <f t="shared" si="103"/>
        <v>NRC</v>
      </c>
      <c r="AP192" s="26" t="str">
        <f t="shared" si="104"/>
        <v>NRC</v>
      </c>
      <c r="AQ192" s="26" t="str">
        <f t="shared" si="105"/>
        <v>NFI KITS</v>
      </c>
      <c r="AR192" s="26" t="str">
        <f t="shared" si="106"/>
        <v>SHF</v>
      </c>
      <c r="AS192" s="71" t="str">
        <f>_xlfn.IFNA(VLOOKUP(TRIM(AF192),Lookups!$R$1:$S$12,2,0),"N/A")</f>
        <v>Conflict/Insecurity</v>
      </c>
      <c r="AT192" s="29" t="str">
        <f t="shared" si="107"/>
        <v>Completed</v>
      </c>
      <c r="AU192" s="72" t="str">
        <f>IF(TRIM(X192)="", "N/A",VLOOKUP(TRIM(X192),Lookups!$V$1:$W$8,2,0))</f>
        <v>NIDP</v>
      </c>
      <c r="AV192" s="26" t="str">
        <f t="shared" si="108"/>
        <v>Rural</v>
      </c>
      <c r="AW192" s="26" t="str">
        <f t="shared" si="109"/>
        <v>Cash</v>
      </c>
      <c r="AX192" s="55" t="str">
        <f>IF(TRIM(M192)="","N/A",VLOOKUP(TRIM(M192),Table2[#All],2,0))</f>
        <v>Bari</v>
      </c>
      <c r="AY192" s="55" t="str">
        <f>IF(TRIM(N192)="","N/A",VLOOKUP(TRIM(N192),Table4[#All],2,0))</f>
        <v>Iskushuban</v>
      </c>
      <c r="AZ192" s="55" t="str">
        <f t="shared" si="110"/>
        <v>N/A</v>
      </c>
      <c r="BA192" s="32">
        <f t="shared" si="111"/>
        <v>43373</v>
      </c>
      <c r="BB192" s="32">
        <f t="shared" si="112"/>
        <v>43555</v>
      </c>
      <c r="BC192" s="31">
        <f t="shared" si="113"/>
        <v>2019</v>
      </c>
      <c r="BD192" s="33">
        <f t="shared" si="102"/>
        <v>43830</v>
      </c>
      <c r="BE192" s="30">
        <f t="shared" si="114"/>
        <v>4866</v>
      </c>
      <c r="BF192" s="30">
        <f t="shared" si="115"/>
        <v>811</v>
      </c>
      <c r="BG192" s="30">
        <f t="shared" si="116"/>
        <v>730</v>
      </c>
      <c r="BH192" s="30">
        <f t="shared" si="117"/>
        <v>730</v>
      </c>
      <c r="BI192" s="30">
        <f t="shared" si="118"/>
        <v>1703</v>
      </c>
      <c r="BJ192" s="30">
        <f t="shared" si="119"/>
        <v>1703</v>
      </c>
      <c r="BK192" s="30">
        <v>2300000</v>
      </c>
      <c r="BL192" s="30">
        <v>1600000</v>
      </c>
      <c r="BM192" s="30" t="str">
        <f t="shared" si="82"/>
        <v>Unk</v>
      </c>
      <c r="BN192" s="30" t="str">
        <f t="shared" si="83"/>
        <v>Unk</v>
      </c>
      <c r="BO192" s="30">
        <v>2019</v>
      </c>
      <c r="BP192" s="30">
        <v>395</v>
      </c>
      <c r="BQ192" s="30" t="str">
        <f>VLOOKUP(AQ192,Table3[#All],2,FALSE)</f>
        <v>NFI</v>
      </c>
    </row>
    <row r="193" spans="1:69" ht="28.5" customHeight="1" x14ac:dyDescent="0.25">
      <c r="A193" s="58" t="s">
        <v>171</v>
      </c>
      <c r="B193" s="58" t="s">
        <v>310</v>
      </c>
      <c r="C193" s="58" t="s">
        <v>311</v>
      </c>
      <c r="D193" s="58" t="s">
        <v>202</v>
      </c>
      <c r="E193" s="58" t="s">
        <v>315</v>
      </c>
      <c r="F193" s="58" t="s">
        <v>222</v>
      </c>
      <c r="G193" s="58" t="s">
        <v>176</v>
      </c>
      <c r="H193" s="58" t="s">
        <v>204</v>
      </c>
      <c r="I193" s="58" t="s">
        <v>205</v>
      </c>
      <c r="J193" s="58">
        <v>80</v>
      </c>
      <c r="K193" s="58" t="s">
        <v>175</v>
      </c>
      <c r="L193" s="58" t="s">
        <v>313</v>
      </c>
      <c r="M193" s="58" t="s">
        <v>123</v>
      </c>
      <c r="N193" s="58" t="s">
        <v>36</v>
      </c>
      <c r="O193" s="58" t="s">
        <v>18</v>
      </c>
      <c r="P193" s="58"/>
      <c r="Q193" s="58" t="s">
        <v>115</v>
      </c>
      <c r="R193" s="58" t="s">
        <v>167</v>
      </c>
      <c r="S193" s="58" t="s">
        <v>296</v>
      </c>
      <c r="T193" s="32">
        <v>43347</v>
      </c>
      <c r="U193" s="21">
        <v>43533</v>
      </c>
      <c r="V193" s="58">
        <v>10.423120000000001</v>
      </c>
      <c r="W193" s="58">
        <v>51.260939999999998</v>
      </c>
      <c r="X193" s="58" t="s">
        <v>189</v>
      </c>
      <c r="Y193" s="58">
        <v>3000</v>
      </c>
      <c r="Z193" s="58">
        <v>3000</v>
      </c>
      <c r="AA193" s="58">
        <v>500</v>
      </c>
      <c r="AB193" s="58">
        <v>450</v>
      </c>
      <c r="AC193" s="58">
        <v>450</v>
      </c>
      <c r="AD193" s="58">
        <v>1050</v>
      </c>
      <c r="AE193" s="58">
        <v>1050</v>
      </c>
      <c r="AF193" s="58" t="s">
        <v>199</v>
      </c>
      <c r="AG193" s="26" t="s">
        <v>316</v>
      </c>
      <c r="AJ193" s="16" t="s">
        <v>314</v>
      </c>
      <c r="AK193" s="16" t="s">
        <v>314</v>
      </c>
      <c r="AL193" s="16" t="s">
        <v>314</v>
      </c>
      <c r="AM193" s="16" t="s">
        <v>183</v>
      </c>
      <c r="AN193" s="58"/>
      <c r="AO193" s="26" t="str">
        <f t="shared" si="103"/>
        <v>NRC</v>
      </c>
      <c r="AP193" s="26" t="str">
        <f t="shared" si="104"/>
        <v>NRC</v>
      </c>
      <c r="AQ193" s="26" t="str">
        <f t="shared" si="105"/>
        <v>NFI KITS</v>
      </c>
      <c r="AR193" s="26" t="str">
        <f t="shared" si="106"/>
        <v>SHF</v>
      </c>
      <c r="AS193" s="71" t="str">
        <f>_xlfn.IFNA(VLOOKUP(TRIM(AF193),Lookups!$R$1:$S$12,2,0),"N/A")</f>
        <v>Conflict/Insecurity</v>
      </c>
      <c r="AT193" s="29" t="str">
        <f t="shared" si="107"/>
        <v>Completed</v>
      </c>
      <c r="AU193" s="72" t="str">
        <f>IF(TRIM(X193)="", "N/A",VLOOKUP(TRIM(X193),Lookups!$V$1:$W$8,2,0))</f>
        <v>NIDP</v>
      </c>
      <c r="AV193" s="26" t="str">
        <f t="shared" si="108"/>
        <v>Rural</v>
      </c>
      <c r="AW193" s="26" t="str">
        <f t="shared" si="109"/>
        <v>Cash</v>
      </c>
      <c r="AX193" s="55" t="str">
        <f>IF(TRIM(M193)="","N/A",VLOOKUP(TRIM(M193),Table2[#All],2,0))</f>
        <v>Bari</v>
      </c>
      <c r="AY193" s="55" t="str">
        <f>IF(TRIM(N193)="","N/A",VLOOKUP(TRIM(N193),Table4[#All],2,0))</f>
        <v>Iskushuban</v>
      </c>
      <c r="AZ193" s="55" t="str">
        <f t="shared" si="110"/>
        <v>N/A</v>
      </c>
      <c r="BA193" s="32">
        <f t="shared" si="111"/>
        <v>43373</v>
      </c>
      <c r="BB193" s="32">
        <f t="shared" si="112"/>
        <v>43555</v>
      </c>
      <c r="BC193" s="31">
        <f t="shared" si="113"/>
        <v>2019</v>
      </c>
      <c r="BD193" s="33">
        <f t="shared" si="102"/>
        <v>43830</v>
      </c>
      <c r="BE193" s="30">
        <f t="shared" si="114"/>
        <v>3000</v>
      </c>
      <c r="BF193" s="30">
        <f t="shared" si="115"/>
        <v>500</v>
      </c>
      <c r="BG193" s="30">
        <f t="shared" si="116"/>
        <v>450</v>
      </c>
      <c r="BH193" s="30">
        <f t="shared" si="117"/>
        <v>450</v>
      </c>
      <c r="BI193" s="30">
        <f t="shared" si="118"/>
        <v>1050</v>
      </c>
      <c r="BJ193" s="30">
        <f t="shared" si="119"/>
        <v>1050</v>
      </c>
      <c r="BK193" s="30">
        <v>2300000</v>
      </c>
      <c r="BL193" s="30">
        <v>1600000</v>
      </c>
      <c r="BM193" s="30" t="str">
        <f t="shared" si="82"/>
        <v>Unk</v>
      </c>
      <c r="BN193" s="30" t="str">
        <f t="shared" si="83"/>
        <v>Unk</v>
      </c>
      <c r="BO193" s="30">
        <v>2019</v>
      </c>
      <c r="BP193" s="30">
        <v>396</v>
      </c>
      <c r="BQ193" s="30" t="str">
        <f>VLOOKUP(AQ193,Table3[#All],2,FALSE)</f>
        <v>NFI</v>
      </c>
    </row>
    <row r="194" spans="1:69" ht="28.5" customHeight="1" x14ac:dyDescent="0.25">
      <c r="A194" s="58" t="s">
        <v>171</v>
      </c>
      <c r="B194" s="58" t="s">
        <v>310</v>
      </c>
      <c r="C194" s="58" t="s">
        <v>311</v>
      </c>
      <c r="D194" s="58" t="s">
        <v>202</v>
      </c>
      <c r="E194" s="58" t="s">
        <v>315</v>
      </c>
      <c r="F194" s="58" t="s">
        <v>222</v>
      </c>
      <c r="G194" s="58" t="s">
        <v>176</v>
      </c>
      <c r="H194" s="58" t="s">
        <v>204</v>
      </c>
      <c r="I194" s="58" t="s">
        <v>205</v>
      </c>
      <c r="J194" s="58">
        <v>80</v>
      </c>
      <c r="K194" s="58" t="s">
        <v>175</v>
      </c>
      <c r="L194" s="58" t="s">
        <v>313</v>
      </c>
      <c r="M194" s="58" t="s">
        <v>143</v>
      </c>
      <c r="N194" s="58" t="s">
        <v>152</v>
      </c>
      <c r="O194" s="58" t="s">
        <v>48</v>
      </c>
      <c r="P194" s="58"/>
      <c r="Q194" s="58" t="s">
        <v>115</v>
      </c>
      <c r="R194" s="58" t="s">
        <v>167</v>
      </c>
      <c r="S194" s="58" t="s">
        <v>296</v>
      </c>
      <c r="T194" s="32">
        <v>43347</v>
      </c>
      <c r="U194" s="21">
        <v>43533</v>
      </c>
      <c r="V194" s="58">
        <v>8.3963439999999991</v>
      </c>
      <c r="W194" s="58">
        <v>47.935664000000003</v>
      </c>
      <c r="X194" s="58" t="s">
        <v>189</v>
      </c>
      <c r="Y194" s="58">
        <v>1200</v>
      </c>
      <c r="Z194" s="58">
        <v>1200</v>
      </c>
      <c r="AA194" s="58">
        <v>200</v>
      </c>
      <c r="AB194" s="58">
        <v>180</v>
      </c>
      <c r="AC194" s="58">
        <v>180</v>
      </c>
      <c r="AD194" s="58">
        <v>420</v>
      </c>
      <c r="AE194" s="58">
        <v>420</v>
      </c>
      <c r="AF194" s="58" t="s">
        <v>199</v>
      </c>
      <c r="AG194" s="26" t="s">
        <v>316</v>
      </c>
      <c r="AJ194" s="16" t="s">
        <v>314</v>
      </c>
      <c r="AK194" s="16" t="s">
        <v>314</v>
      </c>
      <c r="AL194" s="16" t="s">
        <v>314</v>
      </c>
      <c r="AM194" s="16" t="s">
        <v>183</v>
      </c>
      <c r="AN194" s="58"/>
      <c r="AO194" s="26" t="str">
        <f t="shared" si="103"/>
        <v>NRC</v>
      </c>
      <c r="AP194" s="26" t="str">
        <f t="shared" si="104"/>
        <v>NRC</v>
      </c>
      <c r="AQ194" s="26" t="str">
        <f t="shared" si="105"/>
        <v>NFI KITS</v>
      </c>
      <c r="AR194" s="26" t="str">
        <f t="shared" si="106"/>
        <v>SHF</v>
      </c>
      <c r="AS194" s="71" t="str">
        <f>_xlfn.IFNA(VLOOKUP(TRIM(AF194),Lookups!$R$1:$S$12,2,0),"N/A")</f>
        <v>Conflict/Insecurity</v>
      </c>
      <c r="AT194" s="29" t="str">
        <f t="shared" si="107"/>
        <v>Completed</v>
      </c>
      <c r="AU194" s="72" t="str">
        <f>IF(TRIM(X194)="", "N/A",VLOOKUP(TRIM(X194),Lookups!$V$1:$W$8,2,0))</f>
        <v>NIDP</v>
      </c>
      <c r="AV194" s="26" t="str">
        <f t="shared" si="108"/>
        <v>Rural</v>
      </c>
      <c r="AW194" s="26" t="str">
        <f t="shared" si="109"/>
        <v>Cash</v>
      </c>
      <c r="AX194" s="55" t="str">
        <f>IF(TRIM(M194)="","N/A",VLOOKUP(TRIM(M194),Table2[#All],2,0))</f>
        <v>Sool</v>
      </c>
      <c r="AY194" s="55" t="str">
        <f>IF(TRIM(N194)="","N/A",VLOOKUP(TRIM(N194),Table4[#All],2,0))</f>
        <v>Laas Caanood</v>
      </c>
      <c r="AZ194" s="55" t="str">
        <f t="shared" si="110"/>
        <v>N/A</v>
      </c>
      <c r="BA194" s="32">
        <f t="shared" si="111"/>
        <v>43373</v>
      </c>
      <c r="BB194" s="32">
        <f t="shared" si="112"/>
        <v>43555</v>
      </c>
      <c r="BC194" s="31">
        <f t="shared" si="113"/>
        <v>2019</v>
      </c>
      <c r="BD194" s="33">
        <f t="shared" si="102"/>
        <v>43830</v>
      </c>
      <c r="BE194" s="30">
        <f t="shared" si="114"/>
        <v>1200</v>
      </c>
      <c r="BF194" s="30">
        <f t="shared" si="115"/>
        <v>200</v>
      </c>
      <c r="BG194" s="30">
        <f t="shared" si="116"/>
        <v>180</v>
      </c>
      <c r="BH194" s="30">
        <f t="shared" si="117"/>
        <v>180</v>
      </c>
      <c r="BI194" s="30">
        <f t="shared" si="118"/>
        <v>420</v>
      </c>
      <c r="BJ194" s="30">
        <f t="shared" si="119"/>
        <v>420</v>
      </c>
      <c r="BK194" s="30">
        <v>2300000</v>
      </c>
      <c r="BL194" s="30">
        <v>1600000</v>
      </c>
      <c r="BM194" s="30" t="str">
        <f t="shared" si="82"/>
        <v>Unk</v>
      </c>
      <c r="BN194" s="30" t="str">
        <f t="shared" si="83"/>
        <v>Unk</v>
      </c>
      <c r="BO194" s="30">
        <v>2019</v>
      </c>
      <c r="BP194" s="30">
        <v>397</v>
      </c>
      <c r="BQ194" s="30" t="str">
        <f>VLOOKUP(AQ194,Table3[#All],2,FALSE)</f>
        <v>NFI</v>
      </c>
    </row>
    <row r="195" spans="1:69" ht="28.5" customHeight="1" x14ac:dyDescent="0.25">
      <c r="A195" s="58" t="s">
        <v>171</v>
      </c>
      <c r="B195" s="58" t="s">
        <v>310</v>
      </c>
      <c r="C195" s="58" t="s">
        <v>311</v>
      </c>
      <c r="D195" s="58" t="s">
        <v>186</v>
      </c>
      <c r="E195" s="58" t="s">
        <v>317</v>
      </c>
      <c r="F195" s="58" t="s">
        <v>222</v>
      </c>
      <c r="G195" s="58" t="s">
        <v>176</v>
      </c>
      <c r="H195" s="58" t="s">
        <v>204</v>
      </c>
      <c r="I195" s="58" t="s">
        <v>205</v>
      </c>
      <c r="J195" s="58">
        <v>200</v>
      </c>
      <c r="K195" s="58" t="s">
        <v>173</v>
      </c>
      <c r="L195" s="58" t="s">
        <v>313</v>
      </c>
      <c r="M195" s="58" t="s">
        <v>123</v>
      </c>
      <c r="N195" s="58" t="s">
        <v>90</v>
      </c>
      <c r="O195" s="58" t="s">
        <v>145</v>
      </c>
      <c r="P195" s="58"/>
      <c r="Q195" s="58" t="s">
        <v>115</v>
      </c>
      <c r="R195" s="58" t="s">
        <v>167</v>
      </c>
      <c r="S195" s="58" t="s">
        <v>296</v>
      </c>
      <c r="T195" s="32">
        <v>43347</v>
      </c>
      <c r="U195" s="21">
        <v>43533</v>
      </c>
      <c r="V195" s="58">
        <v>9.4956300000000002</v>
      </c>
      <c r="W195" s="58">
        <v>50.81277</v>
      </c>
      <c r="X195" s="58" t="s">
        <v>189</v>
      </c>
      <c r="Y195" s="58">
        <v>1200</v>
      </c>
      <c r="Z195" s="58">
        <v>1200</v>
      </c>
      <c r="AA195" s="58">
        <v>200</v>
      </c>
      <c r="AB195" s="58">
        <v>180</v>
      </c>
      <c r="AC195" s="58">
        <v>180</v>
      </c>
      <c r="AD195" s="58">
        <v>420</v>
      </c>
      <c r="AE195" s="58">
        <v>420</v>
      </c>
      <c r="AF195" s="58" t="s">
        <v>199</v>
      </c>
      <c r="AG195" s="26" t="s">
        <v>215</v>
      </c>
      <c r="AJ195" s="16" t="s">
        <v>314</v>
      </c>
      <c r="AK195" s="16" t="s">
        <v>314</v>
      </c>
      <c r="AL195" s="16" t="s">
        <v>314</v>
      </c>
      <c r="AM195" s="16" t="s">
        <v>183</v>
      </c>
      <c r="AN195" s="58"/>
      <c r="AO195" s="26" t="str">
        <f t="shared" si="103"/>
        <v>NRC</v>
      </c>
      <c r="AP195" s="26" t="str">
        <f t="shared" si="104"/>
        <v>NRC</v>
      </c>
      <c r="AQ195" s="26" t="str">
        <f t="shared" si="105"/>
        <v>EMERGENCY SHELTER</v>
      </c>
      <c r="AR195" s="26" t="str">
        <f t="shared" si="106"/>
        <v>SHF</v>
      </c>
      <c r="AS195" s="71" t="str">
        <f>_xlfn.IFNA(VLOOKUP(TRIM(AF195),Lookups!$R$1:$S$12,2,0),"N/A")</f>
        <v>Conflict/Insecurity</v>
      </c>
      <c r="AT195" s="29" t="str">
        <f t="shared" si="107"/>
        <v>Completed</v>
      </c>
      <c r="AU195" s="72" t="str">
        <f>IF(TRIM(X195)="", "N/A",VLOOKUP(TRIM(X195),Lookups!$V$1:$W$8,2,0))</f>
        <v>NIDP</v>
      </c>
      <c r="AV195" s="26" t="str">
        <f t="shared" si="108"/>
        <v>Rural</v>
      </c>
      <c r="AW195" s="26" t="str">
        <f t="shared" si="109"/>
        <v>Cash</v>
      </c>
      <c r="AX195" s="55" t="str">
        <f>IF(TRIM(M195)="","N/A",VLOOKUP(TRIM(M195),Table2[#All],2,0))</f>
        <v>Bari</v>
      </c>
      <c r="AY195" s="55" t="str">
        <f>IF(TRIM(N195)="","N/A",VLOOKUP(TRIM(N195),Table4[#All],2,0))</f>
        <v>Bandarbeyla</v>
      </c>
      <c r="AZ195" s="55" t="str">
        <f t="shared" si="110"/>
        <v>N/A</v>
      </c>
      <c r="BA195" s="32">
        <f t="shared" si="111"/>
        <v>43373</v>
      </c>
      <c r="BB195" s="32">
        <f t="shared" si="112"/>
        <v>43555</v>
      </c>
      <c r="BC195" s="31">
        <f t="shared" si="113"/>
        <v>2019</v>
      </c>
      <c r="BD195" s="33">
        <f t="shared" si="102"/>
        <v>43830</v>
      </c>
      <c r="BE195" s="30">
        <f t="shared" si="114"/>
        <v>1200</v>
      </c>
      <c r="BF195" s="30">
        <f t="shared" si="115"/>
        <v>200</v>
      </c>
      <c r="BG195" s="30">
        <f t="shared" si="116"/>
        <v>180</v>
      </c>
      <c r="BH195" s="30">
        <f t="shared" si="117"/>
        <v>180</v>
      </c>
      <c r="BI195" s="30">
        <f t="shared" si="118"/>
        <v>420</v>
      </c>
      <c r="BJ195" s="30">
        <f t="shared" si="119"/>
        <v>420</v>
      </c>
      <c r="BK195" s="30">
        <v>2300000</v>
      </c>
      <c r="BL195" s="30">
        <v>1600000</v>
      </c>
      <c r="BM195" s="30" t="str">
        <f t="shared" si="82"/>
        <v>Unk</v>
      </c>
      <c r="BN195" s="30" t="str">
        <f t="shared" si="83"/>
        <v>Unk</v>
      </c>
      <c r="BO195" s="30">
        <v>2019</v>
      </c>
      <c r="BP195" s="30">
        <v>398</v>
      </c>
      <c r="BQ195" s="30" t="str">
        <f>VLOOKUP(AQ195,Table3[#All],2,FALSE)</f>
        <v>SHELTER</v>
      </c>
    </row>
    <row r="196" spans="1:69" ht="28.5" customHeight="1" x14ac:dyDescent="0.25">
      <c r="A196" s="58" t="s">
        <v>171</v>
      </c>
      <c r="B196" s="58" t="s">
        <v>310</v>
      </c>
      <c r="C196" s="58" t="s">
        <v>311</v>
      </c>
      <c r="D196" s="58" t="s">
        <v>202</v>
      </c>
      <c r="E196" s="58" t="s">
        <v>315</v>
      </c>
      <c r="F196" s="58" t="s">
        <v>222</v>
      </c>
      <c r="G196" s="58" t="s">
        <v>176</v>
      </c>
      <c r="H196" s="58" t="s">
        <v>204</v>
      </c>
      <c r="I196" s="58" t="s">
        <v>205</v>
      </c>
      <c r="J196" s="58">
        <v>80</v>
      </c>
      <c r="K196" s="58" t="s">
        <v>175</v>
      </c>
      <c r="L196" s="58" t="s">
        <v>313</v>
      </c>
      <c r="M196" s="58" t="s">
        <v>123</v>
      </c>
      <c r="N196" s="58" t="s">
        <v>90</v>
      </c>
      <c r="O196" s="58" t="s">
        <v>145</v>
      </c>
      <c r="P196" s="58"/>
      <c r="Q196" s="58" t="s">
        <v>115</v>
      </c>
      <c r="R196" s="58" t="s">
        <v>167</v>
      </c>
      <c r="S196" s="58" t="s">
        <v>296</v>
      </c>
      <c r="T196" s="32">
        <v>43347</v>
      </c>
      <c r="U196" s="21">
        <v>43708</v>
      </c>
      <c r="V196" s="58">
        <v>9.4956300000000002</v>
      </c>
      <c r="W196" s="58">
        <v>50.81277</v>
      </c>
      <c r="X196" s="58" t="s">
        <v>189</v>
      </c>
      <c r="Y196" s="58">
        <v>1800</v>
      </c>
      <c r="Z196" s="58">
        <v>1800</v>
      </c>
      <c r="AA196" s="58">
        <v>300</v>
      </c>
      <c r="AB196" s="58">
        <v>270</v>
      </c>
      <c r="AC196" s="58">
        <v>270</v>
      </c>
      <c r="AD196" s="58">
        <v>630</v>
      </c>
      <c r="AE196" s="58">
        <v>630</v>
      </c>
      <c r="AF196" s="58" t="s">
        <v>199</v>
      </c>
      <c r="AN196" s="58"/>
      <c r="AO196" s="26" t="str">
        <f t="shared" si="103"/>
        <v>NRC</v>
      </c>
      <c r="AP196" s="26" t="str">
        <f t="shared" si="104"/>
        <v>NRC</v>
      </c>
      <c r="AQ196" s="26" t="str">
        <f t="shared" si="105"/>
        <v>NFI KITS</v>
      </c>
      <c r="AR196" s="26" t="str">
        <f t="shared" si="106"/>
        <v>SHF</v>
      </c>
      <c r="AS196" s="71" t="str">
        <f>_xlfn.IFNA(VLOOKUP(TRIM(AF196),Lookups!$R$1:$S$12,2,0),"N/A")</f>
        <v>Conflict/Insecurity</v>
      </c>
      <c r="AT196" s="29" t="str">
        <f t="shared" si="107"/>
        <v>Completed</v>
      </c>
      <c r="AU196" s="72" t="str">
        <f>IF(TRIM(X196)="", "N/A",VLOOKUP(TRIM(X196),Lookups!$V$1:$W$8,2,0))</f>
        <v>NIDP</v>
      </c>
      <c r="AV196" s="26" t="str">
        <f t="shared" si="108"/>
        <v>Rural</v>
      </c>
      <c r="AW196" s="26" t="str">
        <f t="shared" si="109"/>
        <v>Cash</v>
      </c>
      <c r="AX196" s="55" t="str">
        <f>IF(TRIM(M196)="","N/A",VLOOKUP(TRIM(M196),Table2[#All],2,0))</f>
        <v>Bari</v>
      </c>
      <c r="AY196" s="55" t="str">
        <f>IF(TRIM(N196)="","N/A",VLOOKUP(TRIM(N196),Table4[#All],2,0))</f>
        <v>Bandarbeyla</v>
      </c>
      <c r="AZ196" s="55" t="str">
        <f t="shared" si="110"/>
        <v>N/A</v>
      </c>
      <c r="BA196" s="32">
        <f t="shared" si="111"/>
        <v>43373</v>
      </c>
      <c r="BB196" s="32">
        <f t="shared" si="112"/>
        <v>43708</v>
      </c>
      <c r="BC196" s="31">
        <f t="shared" si="113"/>
        <v>2019</v>
      </c>
      <c r="BD196" s="33">
        <f t="shared" si="102"/>
        <v>43830</v>
      </c>
      <c r="BE196" s="30">
        <f t="shared" si="114"/>
        <v>1800</v>
      </c>
      <c r="BF196" s="30">
        <f t="shared" si="115"/>
        <v>300</v>
      </c>
      <c r="BG196" s="30">
        <f t="shared" si="116"/>
        <v>270</v>
      </c>
      <c r="BH196" s="30">
        <f t="shared" si="117"/>
        <v>270</v>
      </c>
      <c r="BI196" s="30">
        <f t="shared" si="118"/>
        <v>630</v>
      </c>
      <c r="BJ196" s="30">
        <f t="shared" si="119"/>
        <v>630</v>
      </c>
      <c r="BK196" s="30">
        <v>2300000</v>
      </c>
      <c r="BL196" s="30">
        <v>1600000</v>
      </c>
      <c r="BM196" s="30" t="str">
        <f t="shared" si="82"/>
        <v>Unk</v>
      </c>
      <c r="BN196" s="30" t="str">
        <f t="shared" si="83"/>
        <v>Unk</v>
      </c>
      <c r="BO196" s="30">
        <v>2019</v>
      </c>
      <c r="BP196" s="30">
        <v>399</v>
      </c>
      <c r="BQ196" s="30" t="str">
        <f>VLOOKUP(AQ196,Table3[#All],2,FALSE)</f>
        <v>NFI</v>
      </c>
    </row>
    <row r="197" spans="1:69" ht="28.5" customHeight="1" x14ac:dyDescent="0.25">
      <c r="A197" s="58" t="s">
        <v>171</v>
      </c>
      <c r="B197" s="58" t="s">
        <v>310</v>
      </c>
      <c r="C197" s="58" t="s">
        <v>311</v>
      </c>
      <c r="D197" s="58" t="s">
        <v>188</v>
      </c>
      <c r="E197" s="58" t="s">
        <v>318</v>
      </c>
      <c r="F197" s="58" t="s">
        <v>319</v>
      </c>
      <c r="G197" s="58" t="s">
        <v>177</v>
      </c>
      <c r="H197" s="58"/>
      <c r="I197" s="58"/>
      <c r="J197" s="58"/>
      <c r="K197" s="58"/>
      <c r="L197" s="58"/>
      <c r="M197" s="58" t="s">
        <v>59</v>
      </c>
      <c r="N197" s="58" t="s">
        <v>149</v>
      </c>
      <c r="O197" s="58" t="s">
        <v>17</v>
      </c>
      <c r="P197" s="58"/>
      <c r="Q197" s="58" t="s">
        <v>179</v>
      </c>
      <c r="R197" s="58" t="s">
        <v>167</v>
      </c>
      <c r="S197" s="58" t="s">
        <v>320</v>
      </c>
      <c r="T197" s="32">
        <v>42979</v>
      </c>
      <c r="U197" s="21">
        <v>43497</v>
      </c>
      <c r="V197" s="58">
        <v>-0.36029</v>
      </c>
      <c r="W197" s="58">
        <v>42.546261000000001</v>
      </c>
      <c r="X197" s="58" t="s">
        <v>190</v>
      </c>
      <c r="Y197" s="58">
        <v>571</v>
      </c>
      <c r="Z197" s="58">
        <v>571</v>
      </c>
      <c r="AA197" s="58">
        <v>79</v>
      </c>
      <c r="AB197" s="58">
        <v>115</v>
      </c>
      <c r="AC197" s="58">
        <v>119</v>
      </c>
      <c r="AD197" s="58">
        <v>167</v>
      </c>
      <c r="AE197" s="58">
        <v>170</v>
      </c>
      <c r="AF197" s="58" t="s">
        <v>196</v>
      </c>
      <c r="AG197" s="26" t="s">
        <v>321</v>
      </c>
      <c r="AJ197" s="16" t="s">
        <v>314</v>
      </c>
      <c r="AK197" s="16" t="s">
        <v>314</v>
      </c>
      <c r="AL197" s="16" t="s">
        <v>314</v>
      </c>
      <c r="AM197" s="16" t="s">
        <v>183</v>
      </c>
      <c r="AN197" s="58"/>
      <c r="AO197" s="26" t="str">
        <f t="shared" si="103"/>
        <v>NRC</v>
      </c>
      <c r="AP197" s="26" t="str">
        <f t="shared" si="104"/>
        <v>NRC</v>
      </c>
      <c r="AQ197" s="26" t="str">
        <f t="shared" si="105"/>
        <v>PERMANENT SHELTER</v>
      </c>
      <c r="AR197" s="26" t="str">
        <f t="shared" si="106"/>
        <v>UNHabitat</v>
      </c>
      <c r="AS197" s="71" t="str">
        <f>_xlfn.IFNA(VLOOKUP(TRIM(AF197),Lookups!$R$1:$S$12,2,0),"N/A")</f>
        <v>Protracted</v>
      </c>
      <c r="AT197" s="29" t="str">
        <f t="shared" si="107"/>
        <v>Completed</v>
      </c>
      <c r="AU197" s="72" t="str">
        <f>IF(TRIM(X197)="", "N/A",VLOOKUP(TRIM(X197),Lookups!$V$1:$W$8,2,0))</f>
        <v>PIDP</v>
      </c>
      <c r="AV197" s="26" t="str">
        <f t="shared" si="108"/>
        <v>Urban</v>
      </c>
      <c r="AW197" s="26" t="str">
        <f t="shared" si="109"/>
        <v>In-Kind</v>
      </c>
      <c r="AX197" s="55" t="str">
        <f>IF(TRIM(M197)="","N/A",VLOOKUP(TRIM(M197),Table2[#All],2,0))</f>
        <v>Lower Juba</v>
      </c>
      <c r="AY197" s="55" t="str">
        <f>IF(TRIM(N197)="","N/A",VLOOKUP(TRIM(N197),Table4[#All],2,0))</f>
        <v>Kismayo</v>
      </c>
      <c r="AZ197" s="55" t="str">
        <f t="shared" si="110"/>
        <v>N/A</v>
      </c>
      <c r="BA197" s="32">
        <f t="shared" si="111"/>
        <v>43008</v>
      </c>
      <c r="BB197" s="32">
        <f t="shared" si="112"/>
        <v>43524</v>
      </c>
      <c r="BC197" s="31">
        <f t="shared" si="113"/>
        <v>2019</v>
      </c>
      <c r="BD197" s="33">
        <f t="shared" si="102"/>
        <v>43830</v>
      </c>
      <c r="BE197" s="30">
        <f t="shared" si="114"/>
        <v>571</v>
      </c>
      <c r="BF197" s="30">
        <f t="shared" si="115"/>
        <v>79</v>
      </c>
      <c r="BG197" s="30">
        <f t="shared" si="116"/>
        <v>119</v>
      </c>
      <c r="BH197" s="30">
        <f t="shared" si="117"/>
        <v>115</v>
      </c>
      <c r="BI197" s="30">
        <f t="shared" si="118"/>
        <v>170</v>
      </c>
      <c r="BJ197" s="30">
        <f t="shared" si="119"/>
        <v>170</v>
      </c>
      <c r="BK197" s="30">
        <v>2300000</v>
      </c>
      <c r="BL197" s="30">
        <v>1600000</v>
      </c>
      <c r="BM197" s="30" t="str">
        <f t="shared" ref="BM197:BM237" si="120">IF(ISBLANK(AH197),"Unk",AH197)</f>
        <v>Unk</v>
      </c>
      <c r="BN197" s="30" t="str">
        <f t="shared" ref="BN197:BN237" si="121">IF(ISBLANK(AI197),"Unk",AI197)</f>
        <v>Unk</v>
      </c>
      <c r="BO197" s="30">
        <v>2019</v>
      </c>
      <c r="BP197" s="30">
        <v>400</v>
      </c>
      <c r="BQ197" s="30" t="str">
        <f>VLOOKUP(AQ197,Table3[#All],2,FALSE)</f>
        <v>SHELTER</v>
      </c>
    </row>
    <row r="198" spans="1:69" ht="28.5" customHeight="1" x14ac:dyDescent="0.25">
      <c r="A198" s="58" t="s">
        <v>171</v>
      </c>
      <c r="B198" s="58" t="s">
        <v>310</v>
      </c>
      <c r="C198" s="58" t="s">
        <v>311</v>
      </c>
      <c r="D198" s="58" t="s">
        <v>202</v>
      </c>
      <c r="E198" s="58" t="s">
        <v>322</v>
      </c>
      <c r="F198" s="58" t="s">
        <v>222</v>
      </c>
      <c r="G198" s="58" t="s">
        <v>176</v>
      </c>
      <c r="H198" s="58" t="s">
        <v>204</v>
      </c>
      <c r="I198" s="58" t="s">
        <v>205</v>
      </c>
      <c r="J198" s="58">
        <v>100</v>
      </c>
      <c r="K198" s="58" t="s">
        <v>173</v>
      </c>
      <c r="L198" s="58" t="s">
        <v>313</v>
      </c>
      <c r="M198" s="58" t="s">
        <v>52</v>
      </c>
      <c r="N198" s="58" t="s">
        <v>130</v>
      </c>
      <c r="O198" s="58" t="s">
        <v>15</v>
      </c>
      <c r="P198" s="58"/>
      <c r="Q198" s="58" t="s">
        <v>179</v>
      </c>
      <c r="R198" s="58" t="s">
        <v>167</v>
      </c>
      <c r="S198" s="58" t="s">
        <v>296</v>
      </c>
      <c r="T198" s="32">
        <v>43466</v>
      </c>
      <c r="U198" s="21">
        <v>43677</v>
      </c>
      <c r="V198" s="58">
        <v>2.0413899999999998</v>
      </c>
      <c r="W198" s="58">
        <v>45.333720999999997</v>
      </c>
      <c r="X198" s="58" t="s">
        <v>189</v>
      </c>
      <c r="Y198" s="58">
        <v>8220</v>
      </c>
      <c r="Z198" s="58">
        <v>8220</v>
      </c>
      <c r="AA198" s="58">
        <v>1200</v>
      </c>
      <c r="AB198" s="58">
        <v>1658</v>
      </c>
      <c r="AC198" s="58">
        <v>1711</v>
      </c>
      <c r="AD198" s="58">
        <v>2400</v>
      </c>
      <c r="AE198" s="58">
        <v>2451</v>
      </c>
      <c r="AF198" s="58" t="s">
        <v>199</v>
      </c>
      <c r="AG198" s="26" t="s">
        <v>406</v>
      </c>
      <c r="AJ198" s="16" t="s">
        <v>314</v>
      </c>
      <c r="AK198" s="16" t="s">
        <v>314</v>
      </c>
      <c r="AL198" s="16" t="s">
        <v>314</v>
      </c>
      <c r="AM198" s="16" t="s">
        <v>183</v>
      </c>
      <c r="AN198" s="58"/>
      <c r="AO198" s="26" t="str">
        <f t="shared" si="103"/>
        <v>NRC</v>
      </c>
      <c r="AP198" s="26" t="str">
        <f t="shared" si="104"/>
        <v>NRC</v>
      </c>
      <c r="AQ198" s="26" t="str">
        <f t="shared" si="105"/>
        <v>NFI KITS</v>
      </c>
      <c r="AR198" s="26" t="str">
        <f t="shared" si="106"/>
        <v>SHF</v>
      </c>
      <c r="AS198" s="71" t="str">
        <f>_xlfn.IFNA(VLOOKUP(TRIM(AF198),Lookups!$R$1:$S$12,2,0),"N/A")</f>
        <v>Conflict/Insecurity</v>
      </c>
      <c r="AT198" s="29" t="str">
        <f t="shared" si="107"/>
        <v>Completed</v>
      </c>
      <c r="AU198" s="72" t="str">
        <f>IF(TRIM(X198)="", "N/A",VLOOKUP(TRIM(X198),Lookups!$V$1:$W$8,2,0))</f>
        <v>NIDP</v>
      </c>
      <c r="AV198" s="26" t="str">
        <f t="shared" si="108"/>
        <v>Urban</v>
      </c>
      <c r="AW198" s="26" t="str">
        <f t="shared" si="109"/>
        <v>Cash</v>
      </c>
      <c r="AX198" s="55" t="str">
        <f>IF(TRIM(M198)="","N/A",VLOOKUP(TRIM(M198),Table2[#All],2,0))</f>
        <v>Banadir</v>
      </c>
      <c r="AY198" s="55" t="str">
        <f>IF(TRIM(N198)="","N/A",VLOOKUP(TRIM(N198),Table4[#All],2,0))</f>
        <v>Banadir</v>
      </c>
      <c r="AZ198" s="55" t="str">
        <f t="shared" si="110"/>
        <v>N/A</v>
      </c>
      <c r="BA198" s="32">
        <f t="shared" si="111"/>
        <v>43496</v>
      </c>
      <c r="BB198" s="32">
        <f t="shared" si="112"/>
        <v>43677</v>
      </c>
      <c r="BC198" s="31">
        <f t="shared" si="113"/>
        <v>2019</v>
      </c>
      <c r="BD198" s="33">
        <f t="shared" si="102"/>
        <v>43830</v>
      </c>
      <c r="BE198" s="30">
        <f t="shared" si="114"/>
        <v>8220</v>
      </c>
      <c r="BF198" s="30">
        <f t="shared" si="115"/>
        <v>1200</v>
      </c>
      <c r="BG198" s="30">
        <f t="shared" si="116"/>
        <v>1711</v>
      </c>
      <c r="BH198" s="30">
        <f t="shared" si="117"/>
        <v>1658</v>
      </c>
      <c r="BI198" s="30">
        <f t="shared" si="118"/>
        <v>2451</v>
      </c>
      <c r="BJ198" s="30">
        <f t="shared" si="119"/>
        <v>2451</v>
      </c>
      <c r="BK198" s="30">
        <v>2300000</v>
      </c>
      <c r="BL198" s="30">
        <v>1600000</v>
      </c>
      <c r="BM198" s="30" t="str">
        <f t="shared" si="120"/>
        <v>Unk</v>
      </c>
      <c r="BN198" s="30" t="str">
        <f t="shared" si="121"/>
        <v>Unk</v>
      </c>
      <c r="BO198" s="30">
        <v>2019</v>
      </c>
      <c r="BP198" s="30">
        <v>401</v>
      </c>
      <c r="BQ198" s="30" t="str">
        <f>VLOOKUP(AQ198,Table3[#All],2,FALSE)</f>
        <v>NFI</v>
      </c>
    </row>
    <row r="199" spans="1:69" ht="28.5" customHeight="1" x14ac:dyDescent="0.25">
      <c r="A199" s="58" t="s">
        <v>171</v>
      </c>
      <c r="B199" s="58" t="s">
        <v>310</v>
      </c>
      <c r="C199" s="58" t="s">
        <v>311</v>
      </c>
      <c r="D199" s="58" t="s">
        <v>186</v>
      </c>
      <c r="E199" s="58" t="s">
        <v>323</v>
      </c>
      <c r="F199" s="58" t="s">
        <v>222</v>
      </c>
      <c r="G199" s="58" t="s">
        <v>176</v>
      </c>
      <c r="H199" s="58" t="s">
        <v>204</v>
      </c>
      <c r="I199" s="58" t="s">
        <v>205</v>
      </c>
      <c r="J199" s="58">
        <v>145</v>
      </c>
      <c r="K199" s="58" t="s">
        <v>173</v>
      </c>
      <c r="L199" s="58" t="s">
        <v>313</v>
      </c>
      <c r="M199" s="58" t="s">
        <v>52</v>
      </c>
      <c r="N199" s="58" t="s">
        <v>130</v>
      </c>
      <c r="O199" s="58" t="s">
        <v>15</v>
      </c>
      <c r="P199" s="58"/>
      <c r="Q199" s="58" t="s">
        <v>179</v>
      </c>
      <c r="R199" s="58" t="s">
        <v>167</v>
      </c>
      <c r="S199" s="58" t="s">
        <v>296</v>
      </c>
      <c r="T199" s="32">
        <v>43466</v>
      </c>
      <c r="U199" s="21">
        <v>43677</v>
      </c>
      <c r="V199" s="58">
        <v>2.0413899999999998</v>
      </c>
      <c r="W199" s="58">
        <v>45.333720999999997</v>
      </c>
      <c r="X199" s="58" t="s">
        <v>189</v>
      </c>
      <c r="Y199" s="58">
        <v>6767</v>
      </c>
      <c r="Z199" s="58">
        <v>6767</v>
      </c>
      <c r="AA199" s="58">
        <v>1000</v>
      </c>
      <c r="AB199" s="58">
        <v>1365</v>
      </c>
      <c r="AC199" s="58">
        <v>1408</v>
      </c>
      <c r="AD199" s="58">
        <v>1976</v>
      </c>
      <c r="AE199" s="58">
        <v>2018</v>
      </c>
      <c r="AF199" s="58" t="s">
        <v>199</v>
      </c>
      <c r="AG199" s="26" t="s">
        <v>406</v>
      </c>
      <c r="AJ199" s="16" t="s">
        <v>314</v>
      </c>
      <c r="AK199" s="16" t="s">
        <v>314</v>
      </c>
      <c r="AL199" s="16" t="s">
        <v>314</v>
      </c>
      <c r="AM199" s="16" t="s">
        <v>183</v>
      </c>
      <c r="AN199" s="58"/>
      <c r="AO199" s="26" t="str">
        <f t="shared" si="103"/>
        <v>NRC</v>
      </c>
      <c r="AP199" s="26" t="str">
        <f t="shared" si="104"/>
        <v>NRC</v>
      </c>
      <c r="AQ199" s="26" t="str">
        <f t="shared" si="105"/>
        <v>EMERGENCY SHELTER</v>
      </c>
      <c r="AR199" s="26" t="str">
        <f t="shared" si="106"/>
        <v>SHF</v>
      </c>
      <c r="AS199" s="71" t="str">
        <f>_xlfn.IFNA(VLOOKUP(TRIM(AF199),Lookups!$R$1:$S$12,2,0),"N/A")</f>
        <v>Conflict/Insecurity</v>
      </c>
      <c r="AT199" s="29" t="str">
        <f t="shared" si="107"/>
        <v>Completed</v>
      </c>
      <c r="AU199" s="72" t="str">
        <f>IF(TRIM(X199)="", "N/A",VLOOKUP(TRIM(X199),Lookups!$V$1:$W$8,2,0))</f>
        <v>NIDP</v>
      </c>
      <c r="AV199" s="26" t="str">
        <f t="shared" si="108"/>
        <v>Urban</v>
      </c>
      <c r="AW199" s="26" t="str">
        <f t="shared" si="109"/>
        <v>Cash</v>
      </c>
      <c r="AX199" s="55" t="str">
        <f>IF(TRIM(M199)="","N/A",VLOOKUP(TRIM(M199),Table2[#All],2,0))</f>
        <v>Banadir</v>
      </c>
      <c r="AY199" s="55" t="str">
        <f>IF(TRIM(N199)="","N/A",VLOOKUP(TRIM(N199),Table4[#All],2,0))</f>
        <v>Banadir</v>
      </c>
      <c r="AZ199" s="55" t="str">
        <f t="shared" si="110"/>
        <v>N/A</v>
      </c>
      <c r="BA199" s="32">
        <f t="shared" si="111"/>
        <v>43496</v>
      </c>
      <c r="BB199" s="32">
        <f t="shared" si="112"/>
        <v>43677</v>
      </c>
      <c r="BC199" s="31">
        <f t="shared" si="113"/>
        <v>2019</v>
      </c>
      <c r="BD199" s="33">
        <f t="shared" si="102"/>
        <v>43830</v>
      </c>
      <c r="BE199" s="30">
        <f t="shared" si="114"/>
        <v>6767</v>
      </c>
      <c r="BF199" s="30">
        <f t="shared" si="115"/>
        <v>1000</v>
      </c>
      <c r="BG199" s="30">
        <f t="shared" si="116"/>
        <v>1408</v>
      </c>
      <c r="BH199" s="30">
        <f t="shared" si="117"/>
        <v>1365</v>
      </c>
      <c r="BI199" s="30">
        <f t="shared" si="118"/>
        <v>2018</v>
      </c>
      <c r="BJ199" s="30">
        <f t="shared" si="119"/>
        <v>2018</v>
      </c>
      <c r="BK199" s="30">
        <v>2300000</v>
      </c>
      <c r="BL199" s="30">
        <v>1600000</v>
      </c>
      <c r="BM199" s="30" t="str">
        <f t="shared" si="120"/>
        <v>Unk</v>
      </c>
      <c r="BN199" s="30" t="str">
        <f t="shared" si="121"/>
        <v>Unk</v>
      </c>
      <c r="BO199" s="30">
        <v>2019</v>
      </c>
      <c r="BP199" s="30">
        <v>402</v>
      </c>
      <c r="BQ199" s="30" t="str">
        <f>VLOOKUP(AQ199,Table3[#All],2,FALSE)</f>
        <v>SHELTER</v>
      </c>
    </row>
    <row r="200" spans="1:69" ht="28.5" customHeight="1" x14ac:dyDescent="0.25">
      <c r="A200" s="58" t="s">
        <v>171</v>
      </c>
      <c r="B200" s="58" t="s">
        <v>310</v>
      </c>
      <c r="C200" s="58" t="s">
        <v>311</v>
      </c>
      <c r="D200" s="58" t="s">
        <v>185</v>
      </c>
      <c r="E200" s="58" t="s">
        <v>449</v>
      </c>
      <c r="F200" s="58" t="s">
        <v>222</v>
      </c>
      <c r="G200" s="58" t="s">
        <v>177</v>
      </c>
      <c r="H200" s="58"/>
      <c r="I200" s="58"/>
      <c r="J200" s="58"/>
      <c r="K200" s="58"/>
      <c r="L200" s="58"/>
      <c r="M200" s="58" t="s">
        <v>52</v>
      </c>
      <c r="N200" s="58" t="s">
        <v>130</v>
      </c>
      <c r="O200" s="58" t="s">
        <v>15</v>
      </c>
      <c r="P200" s="58"/>
      <c r="Q200" s="58" t="s">
        <v>179</v>
      </c>
      <c r="R200" s="58" t="s">
        <v>167</v>
      </c>
      <c r="S200" s="58" t="s">
        <v>296</v>
      </c>
      <c r="T200" s="32">
        <v>43452</v>
      </c>
      <c r="U200" s="21">
        <v>43663</v>
      </c>
      <c r="V200" s="58">
        <v>2.0413899999999998</v>
      </c>
      <c r="W200" s="58">
        <v>45.333720999999997</v>
      </c>
      <c r="X200" s="58" t="s">
        <v>189</v>
      </c>
      <c r="Y200" s="58">
        <v>13200</v>
      </c>
      <c r="Z200" s="58">
        <v>13200</v>
      </c>
      <c r="AA200" s="58">
        <v>2200</v>
      </c>
      <c r="AB200" s="58">
        <v>2331</v>
      </c>
      <c r="AC200" s="58">
        <v>2250</v>
      </c>
      <c r="AD200" s="58">
        <v>3773</v>
      </c>
      <c r="AE200" s="58">
        <v>4846</v>
      </c>
      <c r="AF200" s="58" t="s">
        <v>199</v>
      </c>
      <c r="AG200" s="26" t="s">
        <v>450</v>
      </c>
      <c r="AN200" s="58"/>
      <c r="AO200" s="26" t="str">
        <f t="shared" si="103"/>
        <v>NRC</v>
      </c>
      <c r="AP200" s="26" t="str">
        <f t="shared" si="104"/>
        <v>NRC</v>
      </c>
      <c r="AQ200" s="26" t="str">
        <f t="shared" si="105"/>
        <v>NFI NON KITS</v>
      </c>
      <c r="AR200" s="26" t="str">
        <f t="shared" si="106"/>
        <v>SHF</v>
      </c>
      <c r="AS200" s="71" t="str">
        <f>_xlfn.IFNA(VLOOKUP(TRIM(AF200),Lookups!$R$1:$S$12,2,0),"N/A")</f>
        <v>Conflict/Insecurity</v>
      </c>
      <c r="AT200" s="29" t="str">
        <f t="shared" si="107"/>
        <v>Completed</v>
      </c>
      <c r="AU200" s="72" t="str">
        <f>IF(TRIM(X200)="", "N/A",VLOOKUP(TRIM(X200),Lookups!$V$1:$W$8,2,0))</f>
        <v>NIDP</v>
      </c>
      <c r="AV200" s="26" t="str">
        <f t="shared" si="108"/>
        <v>Urban</v>
      </c>
      <c r="AW200" s="26" t="str">
        <f t="shared" si="109"/>
        <v>In-Kind</v>
      </c>
      <c r="AX200" s="55" t="str">
        <f>IF(TRIM(M200)="","N/A",VLOOKUP(TRIM(M200),Table2[#All],2,0))</f>
        <v>Banadir</v>
      </c>
      <c r="AY200" s="55" t="str">
        <f>IF(TRIM(N200)="","N/A",VLOOKUP(TRIM(N200),Table4[#All],2,0))</f>
        <v>Banadir</v>
      </c>
      <c r="AZ200" s="55" t="str">
        <f t="shared" si="110"/>
        <v>N/A</v>
      </c>
      <c r="BA200" s="32">
        <f t="shared" si="111"/>
        <v>43465</v>
      </c>
      <c r="BB200" s="32">
        <f t="shared" si="112"/>
        <v>43677</v>
      </c>
      <c r="BC200" s="31">
        <f t="shared" si="113"/>
        <v>2019</v>
      </c>
      <c r="BD200" s="33">
        <f t="shared" si="102"/>
        <v>43830</v>
      </c>
      <c r="BE200" s="30">
        <f t="shared" si="114"/>
        <v>13200</v>
      </c>
      <c r="BF200" s="30">
        <f t="shared" si="115"/>
        <v>2200</v>
      </c>
      <c r="BG200" s="30">
        <f t="shared" si="116"/>
        <v>2250</v>
      </c>
      <c r="BH200" s="30">
        <f t="shared" si="117"/>
        <v>2331</v>
      </c>
      <c r="BI200" s="30">
        <f t="shared" si="118"/>
        <v>4846</v>
      </c>
      <c r="BJ200" s="30">
        <f t="shared" si="119"/>
        <v>4846</v>
      </c>
      <c r="BK200" s="30">
        <v>2300000</v>
      </c>
      <c r="BL200" s="30">
        <v>1600000</v>
      </c>
      <c r="BM200" s="30" t="str">
        <f t="shared" si="120"/>
        <v>Unk</v>
      </c>
      <c r="BN200" s="30" t="str">
        <f t="shared" si="121"/>
        <v>Unk</v>
      </c>
      <c r="BO200" s="30">
        <v>2019</v>
      </c>
      <c r="BP200" s="30">
        <v>404</v>
      </c>
      <c r="BQ200" s="30" t="str">
        <f>VLOOKUP(AQ200,Table3[#All],2,FALSE)</f>
        <v>NFI</v>
      </c>
    </row>
    <row r="201" spans="1:69" ht="28.5" customHeight="1" x14ac:dyDescent="0.25">
      <c r="A201" s="58" t="s">
        <v>171</v>
      </c>
      <c r="B201" s="58" t="s">
        <v>310</v>
      </c>
      <c r="C201" s="58" t="s">
        <v>311</v>
      </c>
      <c r="D201" s="58" t="s">
        <v>186</v>
      </c>
      <c r="E201" s="58" t="s">
        <v>323</v>
      </c>
      <c r="F201" s="58" t="s">
        <v>451</v>
      </c>
      <c r="G201" s="58" t="s">
        <v>176</v>
      </c>
      <c r="H201" s="58" t="s">
        <v>204</v>
      </c>
      <c r="I201" s="58" t="s">
        <v>205</v>
      </c>
      <c r="J201" s="58">
        <v>145</v>
      </c>
      <c r="K201" s="58" t="s">
        <v>201</v>
      </c>
      <c r="L201" s="58" t="s">
        <v>178</v>
      </c>
      <c r="M201" s="58" t="s">
        <v>83</v>
      </c>
      <c r="N201" s="58" t="s">
        <v>84</v>
      </c>
      <c r="O201" s="58" t="s">
        <v>1</v>
      </c>
      <c r="P201" s="58"/>
      <c r="Q201" s="58" t="s">
        <v>179</v>
      </c>
      <c r="R201" s="58" t="s">
        <v>215</v>
      </c>
      <c r="S201" s="58" t="s">
        <v>452</v>
      </c>
      <c r="T201" s="32">
        <v>42917</v>
      </c>
      <c r="U201" s="21">
        <v>43799</v>
      </c>
      <c r="V201" s="58">
        <v>3.1171799999999998</v>
      </c>
      <c r="W201" s="58">
        <v>43.646900000000002</v>
      </c>
      <c r="X201" s="58" t="s">
        <v>189</v>
      </c>
      <c r="Y201" s="58">
        <v>6000</v>
      </c>
      <c r="Z201" s="58">
        <v>6000</v>
      </c>
      <c r="AA201" s="58">
        <v>1000</v>
      </c>
      <c r="AB201" s="58">
        <v>1210</v>
      </c>
      <c r="AC201" s="58">
        <v>1249</v>
      </c>
      <c r="AD201" s="58">
        <v>1752</v>
      </c>
      <c r="AE201" s="58">
        <v>1789</v>
      </c>
      <c r="AF201" s="58" t="s">
        <v>199</v>
      </c>
      <c r="AG201" s="26" t="s">
        <v>453</v>
      </c>
      <c r="AJ201" s="16" t="s">
        <v>314</v>
      </c>
      <c r="AK201" s="16" t="s">
        <v>314</v>
      </c>
      <c r="AL201" s="16" t="s">
        <v>314</v>
      </c>
      <c r="AM201" s="16" t="s">
        <v>183</v>
      </c>
      <c r="AN201" s="58"/>
      <c r="AO201" s="26" t="str">
        <f t="shared" si="103"/>
        <v>NRC</v>
      </c>
      <c r="AP201" s="26" t="str">
        <f t="shared" si="104"/>
        <v>NRC</v>
      </c>
      <c r="AQ201" s="26" t="str">
        <f t="shared" si="105"/>
        <v>EMERGENCY SHELTER</v>
      </c>
      <c r="AR201" s="26" t="str">
        <f t="shared" si="106"/>
        <v>DFID Early Solution</v>
      </c>
      <c r="AS201" s="71" t="str">
        <f>_xlfn.IFNA(VLOOKUP(TRIM(AF201),Lookups!$R$1:$S$12,2,0),"N/A")</f>
        <v>Conflict/Insecurity</v>
      </c>
      <c r="AT201" s="29" t="str">
        <f t="shared" si="107"/>
        <v>Completed</v>
      </c>
      <c r="AU201" s="72" t="str">
        <f>IF(TRIM(X201)="", "N/A",VLOOKUP(TRIM(X201),Lookups!$V$1:$W$8,2,0))</f>
        <v>NIDP</v>
      </c>
      <c r="AV201" s="26" t="str">
        <f t="shared" si="108"/>
        <v>Urban</v>
      </c>
      <c r="AW201" s="26" t="str">
        <f t="shared" si="109"/>
        <v>Cash</v>
      </c>
      <c r="AX201" s="55" t="str">
        <f>IF(TRIM(M201)="","N/A",VLOOKUP(TRIM(M201),Table2[#All],2,0))</f>
        <v>Bay</v>
      </c>
      <c r="AY201" s="55" t="str">
        <f>IF(TRIM(N201)="","N/A",VLOOKUP(TRIM(N201),Table4[#All],2,0))</f>
        <v>Baidoa</v>
      </c>
      <c r="AZ201" s="55" t="str">
        <f t="shared" si="110"/>
        <v>N/A</v>
      </c>
      <c r="BA201" s="32">
        <f t="shared" si="111"/>
        <v>42947</v>
      </c>
      <c r="BB201" s="32">
        <f t="shared" si="112"/>
        <v>43799</v>
      </c>
      <c r="BC201" s="31">
        <f t="shared" si="113"/>
        <v>2019</v>
      </c>
      <c r="BD201" s="33">
        <f t="shared" si="102"/>
        <v>43830</v>
      </c>
      <c r="BE201" s="30">
        <f t="shared" si="114"/>
        <v>6000</v>
      </c>
      <c r="BF201" s="30">
        <f t="shared" si="115"/>
        <v>1000</v>
      </c>
      <c r="BG201" s="30">
        <f t="shared" si="116"/>
        <v>1249</v>
      </c>
      <c r="BH201" s="30">
        <f t="shared" si="117"/>
        <v>1210</v>
      </c>
      <c r="BI201" s="30">
        <f t="shared" si="118"/>
        <v>1789</v>
      </c>
      <c r="BJ201" s="30">
        <f t="shared" si="119"/>
        <v>1789</v>
      </c>
      <c r="BK201" s="30">
        <v>2300000</v>
      </c>
      <c r="BL201" s="30">
        <v>1600000</v>
      </c>
      <c r="BM201" s="30" t="str">
        <f t="shared" si="120"/>
        <v>Unk</v>
      </c>
      <c r="BN201" s="30" t="str">
        <f t="shared" si="121"/>
        <v>Unk</v>
      </c>
      <c r="BO201" s="30">
        <v>2019</v>
      </c>
      <c r="BP201" s="30">
        <v>407</v>
      </c>
      <c r="BQ201" s="30" t="str">
        <f>VLOOKUP(AQ201,Table3[#All],2,FALSE)</f>
        <v>SHELTER</v>
      </c>
    </row>
    <row r="202" spans="1:69" ht="28.5" customHeight="1" x14ac:dyDescent="0.25">
      <c r="A202" s="58" t="s">
        <v>171</v>
      </c>
      <c r="B202" s="58" t="s">
        <v>207</v>
      </c>
      <c r="C202" s="58" t="s">
        <v>311</v>
      </c>
      <c r="D202" s="58" t="s">
        <v>202</v>
      </c>
      <c r="E202" s="58" t="s">
        <v>747</v>
      </c>
      <c r="F202" s="58" t="s">
        <v>210</v>
      </c>
      <c r="G202" s="58" t="s">
        <v>177</v>
      </c>
      <c r="H202" s="58"/>
      <c r="I202" s="58"/>
      <c r="J202" s="58"/>
      <c r="K202" s="58"/>
      <c r="L202" s="58"/>
      <c r="M202" s="58" t="s">
        <v>123</v>
      </c>
      <c r="N202" s="58" t="s">
        <v>133</v>
      </c>
      <c r="O202" s="58" t="s">
        <v>10</v>
      </c>
      <c r="P202" s="58"/>
      <c r="Q202" s="58" t="s">
        <v>179</v>
      </c>
      <c r="R202" s="58" t="s">
        <v>215</v>
      </c>
      <c r="S202" s="58" t="s">
        <v>296</v>
      </c>
      <c r="T202" s="32">
        <v>43466</v>
      </c>
      <c r="U202" s="21">
        <v>43784</v>
      </c>
      <c r="V202" s="58">
        <v>11.283659999999999</v>
      </c>
      <c r="W202" s="58">
        <v>49.180630000000001</v>
      </c>
      <c r="X202" s="58" t="s">
        <v>189</v>
      </c>
      <c r="Y202" s="58">
        <v>20886</v>
      </c>
      <c r="Z202" s="58">
        <v>20886</v>
      </c>
      <c r="AA202" s="58">
        <v>3481</v>
      </c>
      <c r="AB202" s="58">
        <v>4213</v>
      </c>
      <c r="AC202" s="58">
        <v>4347</v>
      </c>
      <c r="AD202" s="58">
        <v>6098</v>
      </c>
      <c r="AE202" s="58">
        <v>6228</v>
      </c>
      <c r="AF202" s="58" t="s">
        <v>199</v>
      </c>
      <c r="AG202" s="26" t="s">
        <v>327</v>
      </c>
      <c r="AJ202" s="16" t="s">
        <v>314</v>
      </c>
      <c r="AK202" s="16" t="s">
        <v>314</v>
      </c>
      <c r="AL202" s="16" t="s">
        <v>314</v>
      </c>
      <c r="AM202" s="16" t="s">
        <v>183</v>
      </c>
      <c r="AN202" s="58"/>
      <c r="AO202" s="26" t="str">
        <f t="shared" si="103"/>
        <v>UNHCR</v>
      </c>
      <c r="AP202" s="26" t="str">
        <f t="shared" si="104"/>
        <v>NRC</v>
      </c>
      <c r="AQ202" s="26" t="str">
        <f t="shared" si="105"/>
        <v>NFI KITS</v>
      </c>
      <c r="AR202" s="26" t="str">
        <f t="shared" si="106"/>
        <v>Unknown</v>
      </c>
      <c r="AS202" s="71" t="str">
        <f>_xlfn.IFNA(VLOOKUP(TRIM(AF202),Lookups!$R$1:$S$12,2,0),"N/A")</f>
        <v>Conflict/Insecurity</v>
      </c>
      <c r="AT202" s="29" t="str">
        <f t="shared" si="107"/>
        <v>Completed</v>
      </c>
      <c r="AU202" s="72" t="str">
        <f>IF(TRIM(X202)="", "N/A",VLOOKUP(TRIM(X202),Lookups!$V$1:$W$8,2,0))</f>
        <v>NIDP</v>
      </c>
      <c r="AV202" s="26" t="str">
        <f t="shared" si="108"/>
        <v>Urban</v>
      </c>
      <c r="AW202" s="26" t="str">
        <f t="shared" si="109"/>
        <v>In-Kind</v>
      </c>
      <c r="AX202" s="55" t="str">
        <f>IF(TRIM(M202)="","N/A",VLOOKUP(TRIM(M202),Table2[#All],2,0))</f>
        <v>Bari</v>
      </c>
      <c r="AY202" s="55" t="str">
        <f>IF(TRIM(N202)="","N/A",VLOOKUP(TRIM(N202),Table4[#All],2,0))</f>
        <v>Bossaso</v>
      </c>
      <c r="AZ202" s="55" t="str">
        <f t="shared" si="110"/>
        <v>N/A</v>
      </c>
      <c r="BA202" s="32">
        <f t="shared" si="111"/>
        <v>43496</v>
      </c>
      <c r="BB202" s="32">
        <f t="shared" si="112"/>
        <v>43799</v>
      </c>
      <c r="BC202" s="31">
        <f t="shared" si="113"/>
        <v>2019</v>
      </c>
      <c r="BD202" s="33">
        <f t="shared" si="102"/>
        <v>43830</v>
      </c>
      <c r="BE202" s="30">
        <f t="shared" si="114"/>
        <v>20886</v>
      </c>
      <c r="BF202" s="30">
        <f t="shared" si="115"/>
        <v>3481</v>
      </c>
      <c r="BG202" s="30">
        <f t="shared" si="116"/>
        <v>4347</v>
      </c>
      <c r="BH202" s="30">
        <f t="shared" si="117"/>
        <v>4213</v>
      </c>
      <c r="BI202" s="30">
        <f t="shared" si="118"/>
        <v>6228</v>
      </c>
      <c r="BJ202" s="30">
        <f t="shared" si="119"/>
        <v>6228</v>
      </c>
      <c r="BK202" s="30">
        <v>2300000</v>
      </c>
      <c r="BL202" s="30">
        <v>1600000</v>
      </c>
      <c r="BM202" s="30" t="str">
        <f t="shared" si="120"/>
        <v>Unk</v>
      </c>
      <c r="BN202" s="30" t="str">
        <f t="shared" si="121"/>
        <v>Unk</v>
      </c>
      <c r="BO202" s="30">
        <v>2019</v>
      </c>
      <c r="BP202" s="30">
        <v>412</v>
      </c>
      <c r="BQ202" s="30" t="str">
        <f>VLOOKUP(AQ202,Table3[#All],2,FALSE)</f>
        <v>NFI</v>
      </c>
    </row>
    <row r="203" spans="1:69" ht="28.5" customHeight="1" x14ac:dyDescent="0.25">
      <c r="A203" s="58" t="s">
        <v>171</v>
      </c>
      <c r="B203" s="58" t="s">
        <v>207</v>
      </c>
      <c r="C203" s="58" t="s">
        <v>311</v>
      </c>
      <c r="D203" s="58" t="s">
        <v>186</v>
      </c>
      <c r="E203" s="58" t="s">
        <v>330</v>
      </c>
      <c r="F203" s="58" t="s">
        <v>210</v>
      </c>
      <c r="G203" s="58" t="s">
        <v>176</v>
      </c>
      <c r="H203" s="58" t="s">
        <v>204</v>
      </c>
      <c r="I203" s="58" t="s">
        <v>205</v>
      </c>
      <c r="J203" s="58">
        <v>145</v>
      </c>
      <c r="K203" s="58" t="s">
        <v>173</v>
      </c>
      <c r="L203" s="58" t="s">
        <v>313</v>
      </c>
      <c r="M203" s="58" t="s">
        <v>123</v>
      </c>
      <c r="N203" s="58" t="s">
        <v>133</v>
      </c>
      <c r="O203" s="58" t="s">
        <v>10</v>
      </c>
      <c r="P203" s="58"/>
      <c r="Q203" s="58" t="s">
        <v>179</v>
      </c>
      <c r="R203" s="58" t="s">
        <v>215</v>
      </c>
      <c r="S203" s="58" t="s">
        <v>296</v>
      </c>
      <c r="T203" s="32">
        <v>43466</v>
      </c>
      <c r="U203" s="21">
        <v>43784</v>
      </c>
      <c r="V203" s="58">
        <v>11.283659999999999</v>
      </c>
      <c r="W203" s="58">
        <v>49.180630000000001</v>
      </c>
      <c r="X203" s="58" t="s">
        <v>189</v>
      </c>
      <c r="Y203" s="58">
        <v>9000</v>
      </c>
      <c r="Z203" s="58">
        <v>9000</v>
      </c>
      <c r="AA203" s="58">
        <v>1500</v>
      </c>
      <c r="AB203" s="58">
        <v>1815</v>
      </c>
      <c r="AC203" s="58">
        <v>1873</v>
      </c>
      <c r="AD203" s="58">
        <v>2628</v>
      </c>
      <c r="AE203" s="58">
        <v>2684</v>
      </c>
      <c r="AF203" s="58" t="s">
        <v>199</v>
      </c>
      <c r="AG203" s="26" t="s">
        <v>327</v>
      </c>
      <c r="AJ203" s="16" t="s">
        <v>314</v>
      </c>
      <c r="AK203" s="16" t="s">
        <v>314</v>
      </c>
      <c r="AL203" s="16" t="s">
        <v>314</v>
      </c>
      <c r="AM203" s="16" t="s">
        <v>183</v>
      </c>
      <c r="AN203" s="58"/>
      <c r="AO203" s="26" t="str">
        <f t="shared" si="103"/>
        <v>UNHCR</v>
      </c>
      <c r="AP203" s="26" t="str">
        <f t="shared" si="104"/>
        <v>NRC</v>
      </c>
      <c r="AQ203" s="26" t="str">
        <f t="shared" si="105"/>
        <v>EMERGENCY SHELTER</v>
      </c>
      <c r="AR203" s="26" t="str">
        <f t="shared" si="106"/>
        <v>Unknown</v>
      </c>
      <c r="AS203" s="71" t="str">
        <f>_xlfn.IFNA(VLOOKUP(TRIM(AF203),Lookups!$R$1:$S$12,2,0),"N/A")</f>
        <v>Conflict/Insecurity</v>
      </c>
      <c r="AT203" s="29" t="str">
        <f t="shared" si="107"/>
        <v>Completed</v>
      </c>
      <c r="AU203" s="72" t="str">
        <f>IF(TRIM(X203)="", "N/A",VLOOKUP(TRIM(X203),Lookups!$V$1:$W$8,2,0))</f>
        <v>NIDP</v>
      </c>
      <c r="AV203" s="26" t="str">
        <f t="shared" si="108"/>
        <v>Urban</v>
      </c>
      <c r="AW203" s="26" t="str">
        <f t="shared" si="109"/>
        <v>Cash</v>
      </c>
      <c r="AX203" s="55" t="str">
        <f>IF(TRIM(M203)="","N/A",VLOOKUP(TRIM(M203),Table2[#All],2,0))</f>
        <v>Bari</v>
      </c>
      <c r="AY203" s="55" t="str">
        <f>IF(TRIM(N203)="","N/A",VLOOKUP(TRIM(N203),Table4[#All],2,0))</f>
        <v>Bossaso</v>
      </c>
      <c r="AZ203" s="55" t="str">
        <f t="shared" si="110"/>
        <v>N/A</v>
      </c>
      <c r="BA203" s="32">
        <f t="shared" si="111"/>
        <v>43496</v>
      </c>
      <c r="BB203" s="32">
        <f t="shared" si="112"/>
        <v>43799</v>
      </c>
      <c r="BC203" s="31">
        <f t="shared" si="113"/>
        <v>2019</v>
      </c>
      <c r="BD203" s="33">
        <f t="shared" si="102"/>
        <v>43830</v>
      </c>
      <c r="BE203" s="30">
        <f t="shared" si="114"/>
        <v>9000</v>
      </c>
      <c r="BF203" s="30">
        <f t="shared" si="115"/>
        <v>1500</v>
      </c>
      <c r="BG203" s="30">
        <f t="shared" si="116"/>
        <v>1873</v>
      </c>
      <c r="BH203" s="30">
        <f t="shared" si="117"/>
        <v>1815</v>
      </c>
      <c r="BI203" s="30">
        <f t="shared" si="118"/>
        <v>2684</v>
      </c>
      <c r="BJ203" s="30">
        <f t="shared" si="119"/>
        <v>2684</v>
      </c>
      <c r="BK203" s="30">
        <v>2300000</v>
      </c>
      <c r="BL203" s="30">
        <v>1600000</v>
      </c>
      <c r="BM203" s="30" t="str">
        <f t="shared" si="120"/>
        <v>Unk</v>
      </c>
      <c r="BN203" s="30" t="str">
        <f t="shared" si="121"/>
        <v>Unk</v>
      </c>
      <c r="BO203" s="30">
        <v>2019</v>
      </c>
      <c r="BP203" s="30">
        <v>413</v>
      </c>
      <c r="BQ203" s="30" t="str">
        <f>VLOOKUP(AQ203,Table3[#All],2,FALSE)</f>
        <v>SHELTER</v>
      </c>
    </row>
    <row r="204" spans="1:69" ht="28.5" customHeight="1" x14ac:dyDescent="0.25">
      <c r="A204" s="58" t="s">
        <v>171</v>
      </c>
      <c r="B204" s="58" t="s">
        <v>207</v>
      </c>
      <c r="C204" s="58" t="s">
        <v>311</v>
      </c>
      <c r="D204" s="58" t="s">
        <v>187</v>
      </c>
      <c r="E204" s="58" t="s">
        <v>748</v>
      </c>
      <c r="F204" s="58" t="s">
        <v>210</v>
      </c>
      <c r="G204" s="58" t="s">
        <v>177</v>
      </c>
      <c r="H204" s="58"/>
      <c r="I204" s="58"/>
      <c r="J204" s="58"/>
      <c r="K204" s="58"/>
      <c r="L204" s="58"/>
      <c r="M204" s="58" t="s">
        <v>35</v>
      </c>
      <c r="N204" s="58" t="s">
        <v>134</v>
      </c>
      <c r="O204" s="58" t="s">
        <v>25</v>
      </c>
      <c r="P204" s="58"/>
      <c r="Q204" s="58" t="s">
        <v>179</v>
      </c>
      <c r="R204" s="58" t="s">
        <v>215</v>
      </c>
      <c r="S204" s="58" t="s">
        <v>326</v>
      </c>
      <c r="T204" s="32">
        <v>43800</v>
      </c>
      <c r="U204" s="21">
        <v>43830</v>
      </c>
      <c r="V204" s="58">
        <v>10.442539999999999</v>
      </c>
      <c r="W204" s="58">
        <v>45.014740000000003</v>
      </c>
      <c r="X204" s="58" t="s">
        <v>189</v>
      </c>
      <c r="Y204" s="58">
        <v>912</v>
      </c>
      <c r="Z204" s="58">
        <v>912</v>
      </c>
      <c r="AA204" s="58">
        <v>152</v>
      </c>
      <c r="AB204" s="58">
        <v>184</v>
      </c>
      <c r="AC204" s="58">
        <v>190</v>
      </c>
      <c r="AD204" s="58">
        <v>266</v>
      </c>
      <c r="AE204" s="58">
        <v>272</v>
      </c>
      <c r="AF204" s="58" t="s">
        <v>196</v>
      </c>
      <c r="AN204" s="58"/>
      <c r="AO204" s="26" t="str">
        <f t="shared" si="103"/>
        <v>UNHCR</v>
      </c>
      <c r="AP204" s="26" t="str">
        <f t="shared" si="104"/>
        <v>NRC</v>
      </c>
      <c r="AQ204" s="26" t="str">
        <f t="shared" si="105"/>
        <v>TRANSITIONAL SHELTER</v>
      </c>
      <c r="AR204" s="26" t="str">
        <f t="shared" si="106"/>
        <v>Unknown</v>
      </c>
      <c r="AS204" s="71" t="str">
        <f>_xlfn.IFNA(VLOOKUP(TRIM(AF204),Lookups!$R$1:$S$12,2,0),"N/A")</f>
        <v>Protracted</v>
      </c>
      <c r="AT204" s="29" t="str">
        <f t="shared" si="107"/>
        <v>Completed</v>
      </c>
      <c r="AU204" s="72" t="str">
        <f>IF(TRIM(X204)="", "N/A",VLOOKUP(TRIM(X204),Lookups!$V$1:$W$8,2,0))</f>
        <v>NIDP</v>
      </c>
      <c r="AV204" s="26" t="str">
        <f t="shared" si="108"/>
        <v>Urban</v>
      </c>
      <c r="AW204" s="26" t="str">
        <f t="shared" si="109"/>
        <v>In-Kind</v>
      </c>
      <c r="AX204" s="55" t="str">
        <f>IF(TRIM(M204)="","N/A",VLOOKUP(TRIM(M204),Table2[#All],2,0))</f>
        <v>Woqooyi Galbeed</v>
      </c>
      <c r="AY204" s="55" t="str">
        <f>IF(TRIM(N204)="","N/A",VLOOKUP(TRIM(N204),Table4[#All],2,0))</f>
        <v>Berbera</v>
      </c>
      <c r="AZ204" s="55" t="str">
        <f t="shared" si="110"/>
        <v>N/A</v>
      </c>
      <c r="BA204" s="32">
        <f t="shared" si="111"/>
        <v>43830</v>
      </c>
      <c r="BB204" s="32">
        <f t="shared" si="112"/>
        <v>43830</v>
      </c>
      <c r="BC204" s="31">
        <f t="shared" si="113"/>
        <v>2019</v>
      </c>
      <c r="BD204" s="33">
        <f t="shared" si="102"/>
        <v>43830</v>
      </c>
      <c r="BE204" s="30">
        <f t="shared" si="114"/>
        <v>912</v>
      </c>
      <c r="BF204" s="30">
        <f t="shared" si="115"/>
        <v>152</v>
      </c>
      <c r="BG204" s="30">
        <f t="shared" si="116"/>
        <v>190</v>
      </c>
      <c r="BH204" s="30">
        <f t="shared" si="117"/>
        <v>184</v>
      </c>
      <c r="BI204" s="30">
        <f t="shared" si="118"/>
        <v>272</v>
      </c>
      <c r="BJ204" s="30">
        <f t="shared" si="119"/>
        <v>272</v>
      </c>
      <c r="BK204" s="30">
        <v>2300000</v>
      </c>
      <c r="BL204" s="30">
        <v>1600000</v>
      </c>
      <c r="BM204" s="30" t="str">
        <f t="shared" si="120"/>
        <v>Unk</v>
      </c>
      <c r="BN204" s="30" t="str">
        <f t="shared" si="121"/>
        <v>Unk</v>
      </c>
      <c r="BO204" s="30">
        <v>2019</v>
      </c>
      <c r="BP204" s="30">
        <v>415</v>
      </c>
      <c r="BQ204" s="30" t="str">
        <f>VLOOKUP(AQ204,Table3[#All],2,FALSE)</f>
        <v>SHELTER</v>
      </c>
    </row>
    <row r="205" spans="1:69" ht="28.5" customHeight="1" x14ac:dyDescent="0.25">
      <c r="A205" s="58" t="s">
        <v>171</v>
      </c>
      <c r="B205" s="58" t="s">
        <v>332</v>
      </c>
      <c r="C205" s="58" t="s">
        <v>332</v>
      </c>
      <c r="D205" s="58" t="s">
        <v>202</v>
      </c>
      <c r="E205" s="58" t="s">
        <v>333</v>
      </c>
      <c r="F205" s="58" t="s">
        <v>334</v>
      </c>
      <c r="G205" s="58" t="s">
        <v>213</v>
      </c>
      <c r="H205" s="58"/>
      <c r="I205" s="58"/>
      <c r="J205" s="58"/>
      <c r="K205" s="58"/>
      <c r="L205" s="58"/>
      <c r="M205" s="58" t="s">
        <v>150</v>
      </c>
      <c r="N205" s="58" t="s">
        <v>116</v>
      </c>
      <c r="O205" s="58" t="s">
        <v>6</v>
      </c>
      <c r="P205" s="58"/>
      <c r="Q205" s="58" t="s">
        <v>115</v>
      </c>
      <c r="R205" s="58" t="s">
        <v>215</v>
      </c>
      <c r="S205" s="58" t="s">
        <v>303</v>
      </c>
      <c r="T205" s="32">
        <v>43622</v>
      </c>
      <c r="U205" s="21">
        <v>43627</v>
      </c>
      <c r="V205" s="58">
        <v>2.7884199999999999</v>
      </c>
      <c r="W205" s="58">
        <v>45.623899999999999</v>
      </c>
      <c r="X205" s="58" t="s">
        <v>189</v>
      </c>
      <c r="Y205" s="58">
        <v>3300</v>
      </c>
      <c r="Z205" s="58">
        <v>3300</v>
      </c>
      <c r="AA205" s="58">
        <v>550</v>
      </c>
      <c r="AB205" s="58">
        <v>1800</v>
      </c>
      <c r="AC205" s="58">
        <v>600</v>
      </c>
      <c r="AD205" s="58">
        <v>540</v>
      </c>
      <c r="AE205" s="58">
        <v>360</v>
      </c>
      <c r="AF205" s="58" t="s">
        <v>199</v>
      </c>
      <c r="AG205" s="26" t="s">
        <v>336</v>
      </c>
      <c r="AN205" s="58" t="s">
        <v>337</v>
      </c>
      <c r="AO205" s="26" t="str">
        <f t="shared" si="103"/>
        <v>ORDO</v>
      </c>
      <c r="AP205" s="26" t="str">
        <f t="shared" si="104"/>
        <v>ORDO</v>
      </c>
      <c r="AQ205" s="26" t="str">
        <f t="shared" si="105"/>
        <v>NFI KITS</v>
      </c>
      <c r="AR205" s="26" t="str">
        <f t="shared" si="106"/>
        <v>AMISOM/Republic of South Korea</v>
      </c>
      <c r="AS205" s="71" t="str">
        <f>_xlfn.IFNA(VLOOKUP(TRIM(AF205),Lookups!$R$1:$S$12,2,0),"N/A")</f>
        <v>Conflict/Insecurity</v>
      </c>
      <c r="AT205" s="29" t="str">
        <f t="shared" si="107"/>
        <v>Completed</v>
      </c>
      <c r="AU205" s="72" t="str">
        <f>IF(TRIM(X205)="", "N/A",VLOOKUP(TRIM(X205),Lookups!$V$1:$W$8,2,0))</f>
        <v>NIDP</v>
      </c>
      <c r="AV205" s="26" t="str">
        <f t="shared" si="108"/>
        <v>Rural</v>
      </c>
      <c r="AW205" s="26" t="str">
        <f t="shared" si="109"/>
        <v>In-Kind</v>
      </c>
      <c r="AX205" s="55" t="str">
        <f>IF(TRIM(M205)="","N/A",VLOOKUP(TRIM(M205),Table2[#All],2,0))</f>
        <v>Middle Shabelle</v>
      </c>
      <c r="AY205" s="55" t="str">
        <f>IF(TRIM(N205)="","N/A",VLOOKUP(TRIM(N205),Table4[#All],2,0))</f>
        <v>Jowhar</v>
      </c>
      <c r="AZ205" s="55" t="str">
        <f t="shared" si="110"/>
        <v>N/A</v>
      </c>
      <c r="BA205" s="32">
        <f t="shared" si="111"/>
        <v>43646</v>
      </c>
      <c r="BB205" s="32">
        <f t="shared" si="112"/>
        <v>43646</v>
      </c>
      <c r="BC205" s="31">
        <f t="shared" si="113"/>
        <v>2019</v>
      </c>
      <c r="BD205" s="33">
        <f t="shared" si="102"/>
        <v>43830</v>
      </c>
      <c r="BE205" s="30">
        <f t="shared" si="114"/>
        <v>3300</v>
      </c>
      <c r="BF205" s="30">
        <f t="shared" si="115"/>
        <v>550</v>
      </c>
      <c r="BG205" s="30">
        <f t="shared" si="116"/>
        <v>600</v>
      </c>
      <c r="BH205" s="30">
        <f t="shared" si="117"/>
        <v>1800</v>
      </c>
      <c r="BI205" s="30">
        <f t="shared" si="118"/>
        <v>360</v>
      </c>
      <c r="BJ205" s="30">
        <f t="shared" si="119"/>
        <v>360</v>
      </c>
      <c r="BK205" s="30">
        <v>2300000</v>
      </c>
      <c r="BL205" s="30">
        <v>1600000</v>
      </c>
      <c r="BM205" s="30" t="str">
        <f t="shared" si="120"/>
        <v>Unk</v>
      </c>
      <c r="BN205" s="30" t="str">
        <f t="shared" si="121"/>
        <v>Unk</v>
      </c>
      <c r="BO205" s="30">
        <v>2019</v>
      </c>
      <c r="BP205" s="30">
        <v>416</v>
      </c>
      <c r="BQ205" s="30" t="str">
        <f>VLOOKUP(AQ205,Table3[#All],2,FALSE)</f>
        <v>NFI</v>
      </c>
    </row>
    <row r="206" spans="1:69" ht="28.5" customHeight="1" x14ac:dyDescent="0.25">
      <c r="A206" s="58" t="s">
        <v>171</v>
      </c>
      <c r="B206" s="58" t="s">
        <v>332</v>
      </c>
      <c r="C206" s="58" t="s">
        <v>332</v>
      </c>
      <c r="D206" s="58" t="s">
        <v>202</v>
      </c>
      <c r="E206" s="58" t="s">
        <v>333</v>
      </c>
      <c r="F206" s="58" t="s">
        <v>334</v>
      </c>
      <c r="G206" s="58" t="s">
        <v>213</v>
      </c>
      <c r="H206" s="58"/>
      <c r="I206" s="58"/>
      <c r="J206" s="58"/>
      <c r="K206" s="58"/>
      <c r="L206" s="58"/>
      <c r="M206" s="58" t="s">
        <v>150</v>
      </c>
      <c r="N206" s="58" t="s">
        <v>116</v>
      </c>
      <c r="O206" s="58" t="s">
        <v>7</v>
      </c>
      <c r="P206" s="58"/>
      <c r="Q206" s="58" t="s">
        <v>115</v>
      </c>
      <c r="R206" s="58" t="s">
        <v>215</v>
      </c>
      <c r="S206" s="58" t="s">
        <v>303</v>
      </c>
      <c r="T206" s="32">
        <v>43622</v>
      </c>
      <c r="U206" s="21">
        <v>43627</v>
      </c>
      <c r="V206" s="58">
        <v>2.780875</v>
      </c>
      <c r="W206" s="58">
        <v>45.496817999999998</v>
      </c>
      <c r="X206" s="58" t="s">
        <v>189</v>
      </c>
      <c r="Y206" s="58">
        <v>4800</v>
      </c>
      <c r="Z206" s="58">
        <v>4800</v>
      </c>
      <c r="AA206" s="58">
        <v>800</v>
      </c>
      <c r="AB206" s="58">
        <v>3000</v>
      </c>
      <c r="AC206" s="58">
        <v>1080</v>
      </c>
      <c r="AD206" s="58">
        <v>450</v>
      </c>
      <c r="AE206" s="58">
        <v>270</v>
      </c>
      <c r="AF206" s="58" t="s">
        <v>199</v>
      </c>
      <c r="AG206" s="26" t="s">
        <v>338</v>
      </c>
      <c r="AN206" s="58" t="s">
        <v>337</v>
      </c>
      <c r="AO206" s="26" t="str">
        <f t="shared" si="103"/>
        <v>ORDO</v>
      </c>
      <c r="AP206" s="26" t="str">
        <f t="shared" si="104"/>
        <v>ORDO</v>
      </c>
      <c r="AQ206" s="26" t="str">
        <f t="shared" si="105"/>
        <v>NFI KITS</v>
      </c>
      <c r="AR206" s="26" t="str">
        <f t="shared" si="106"/>
        <v>AMISOM/Republic of South Korea</v>
      </c>
      <c r="AS206" s="71" t="str">
        <f>_xlfn.IFNA(VLOOKUP(TRIM(AF206),Lookups!$R$1:$S$12,2,0),"N/A")</f>
        <v>Conflict/Insecurity</v>
      </c>
      <c r="AT206" s="29" t="str">
        <f t="shared" si="107"/>
        <v>Completed</v>
      </c>
      <c r="AU206" s="72" t="str">
        <f>IF(TRIM(X206)="", "N/A",VLOOKUP(TRIM(X206),Lookups!$V$1:$W$8,2,0))</f>
        <v>NIDP</v>
      </c>
      <c r="AV206" s="26" t="str">
        <f t="shared" si="108"/>
        <v>Rural</v>
      </c>
      <c r="AW206" s="26" t="str">
        <f t="shared" si="109"/>
        <v>In-Kind</v>
      </c>
      <c r="AX206" s="55" t="str">
        <f>IF(TRIM(M206)="","N/A",VLOOKUP(TRIM(M206),Table2[#All],2,0))</f>
        <v>Middle Shabelle</v>
      </c>
      <c r="AY206" s="55" t="str">
        <f>IF(TRIM(N206)="","N/A",VLOOKUP(TRIM(N206),Table4[#All],2,0))</f>
        <v>Jowhar</v>
      </c>
      <c r="AZ206" s="55" t="str">
        <f t="shared" si="110"/>
        <v>N/A</v>
      </c>
      <c r="BA206" s="32">
        <f t="shared" si="111"/>
        <v>43646</v>
      </c>
      <c r="BB206" s="32">
        <f t="shared" si="112"/>
        <v>43646</v>
      </c>
      <c r="BC206" s="31">
        <f t="shared" si="113"/>
        <v>2019</v>
      </c>
      <c r="BD206" s="33">
        <f t="shared" si="102"/>
        <v>43830</v>
      </c>
      <c r="BE206" s="30">
        <f t="shared" si="114"/>
        <v>4800</v>
      </c>
      <c r="BF206" s="30">
        <f t="shared" si="115"/>
        <v>800</v>
      </c>
      <c r="BG206" s="30">
        <f t="shared" si="116"/>
        <v>1080</v>
      </c>
      <c r="BH206" s="30">
        <f t="shared" si="117"/>
        <v>3000</v>
      </c>
      <c r="BI206" s="30">
        <f t="shared" si="118"/>
        <v>270</v>
      </c>
      <c r="BJ206" s="30">
        <f t="shared" si="119"/>
        <v>270</v>
      </c>
      <c r="BK206" s="30">
        <v>2300000</v>
      </c>
      <c r="BL206" s="30">
        <v>1600000</v>
      </c>
      <c r="BM206" s="30" t="str">
        <f t="shared" si="120"/>
        <v>Unk</v>
      </c>
      <c r="BN206" s="30" t="str">
        <f t="shared" si="121"/>
        <v>Unk</v>
      </c>
      <c r="BO206" s="30">
        <v>2019</v>
      </c>
      <c r="BP206" s="30">
        <v>417</v>
      </c>
      <c r="BQ206" s="30" t="str">
        <f>VLOOKUP(AQ206,Table3[#All],2,FALSE)</f>
        <v>NFI</v>
      </c>
    </row>
    <row r="207" spans="1:69" ht="28.5" customHeight="1" x14ac:dyDescent="0.25">
      <c r="A207" s="58" t="s">
        <v>171</v>
      </c>
      <c r="B207" s="58" t="s">
        <v>332</v>
      </c>
      <c r="C207" s="58" t="s">
        <v>332</v>
      </c>
      <c r="D207" s="58" t="s">
        <v>202</v>
      </c>
      <c r="E207" s="58" t="s">
        <v>333</v>
      </c>
      <c r="F207" s="58" t="s">
        <v>334</v>
      </c>
      <c r="G207" s="58" t="s">
        <v>213</v>
      </c>
      <c r="H207" s="58"/>
      <c r="I207" s="58"/>
      <c r="J207" s="58"/>
      <c r="K207" s="58"/>
      <c r="L207" s="58"/>
      <c r="M207" s="58" t="s">
        <v>150</v>
      </c>
      <c r="N207" s="58" t="s">
        <v>116</v>
      </c>
      <c r="O207" s="58" t="s">
        <v>7</v>
      </c>
      <c r="P207" s="58"/>
      <c r="Q207" s="58" t="s">
        <v>115</v>
      </c>
      <c r="R207" s="58" t="s">
        <v>215</v>
      </c>
      <c r="S207" s="58" t="s">
        <v>303</v>
      </c>
      <c r="T207" s="32">
        <v>43622</v>
      </c>
      <c r="U207" s="21">
        <v>43627</v>
      </c>
      <c r="V207" s="58">
        <v>2.780875</v>
      </c>
      <c r="W207" s="58">
        <v>45.496817999999998</v>
      </c>
      <c r="X207" s="58" t="s">
        <v>189</v>
      </c>
      <c r="Y207" s="58">
        <v>1050</v>
      </c>
      <c r="Z207" s="58">
        <v>1050</v>
      </c>
      <c r="AA207" s="58">
        <v>175</v>
      </c>
      <c r="AB207" s="58">
        <v>570</v>
      </c>
      <c r="AC207" s="58">
        <v>234</v>
      </c>
      <c r="AD207" s="58">
        <v>168</v>
      </c>
      <c r="AE207" s="58">
        <v>78</v>
      </c>
      <c r="AF207" s="58" t="s">
        <v>199</v>
      </c>
      <c r="AG207" s="26" t="s">
        <v>339</v>
      </c>
      <c r="AN207" s="58" t="s">
        <v>337</v>
      </c>
      <c r="AO207" s="26" t="str">
        <f t="shared" si="103"/>
        <v>ORDO</v>
      </c>
      <c r="AP207" s="26" t="str">
        <f t="shared" si="104"/>
        <v>ORDO</v>
      </c>
      <c r="AQ207" s="26" t="str">
        <f t="shared" si="105"/>
        <v>NFI KITS</v>
      </c>
      <c r="AR207" s="26" t="str">
        <f t="shared" si="106"/>
        <v>AMISOM/Republic of South Korea</v>
      </c>
      <c r="AS207" s="71" t="str">
        <f>_xlfn.IFNA(VLOOKUP(TRIM(AF207),Lookups!$R$1:$S$12,2,0),"N/A")</f>
        <v>Conflict/Insecurity</v>
      </c>
      <c r="AT207" s="29" t="str">
        <f t="shared" si="107"/>
        <v>Completed</v>
      </c>
      <c r="AU207" s="72" t="str">
        <f>IF(TRIM(X207)="", "N/A",VLOOKUP(TRIM(X207),Lookups!$V$1:$W$8,2,0))</f>
        <v>NIDP</v>
      </c>
      <c r="AV207" s="26" t="str">
        <f t="shared" si="108"/>
        <v>Rural</v>
      </c>
      <c r="AW207" s="26" t="str">
        <f t="shared" si="109"/>
        <v>In-Kind</v>
      </c>
      <c r="AX207" s="55" t="str">
        <f>IF(TRIM(M207)="","N/A",VLOOKUP(TRIM(M207),Table2[#All],2,0))</f>
        <v>Middle Shabelle</v>
      </c>
      <c r="AY207" s="55" t="str">
        <f>IF(TRIM(N207)="","N/A",VLOOKUP(TRIM(N207),Table4[#All],2,0))</f>
        <v>Jowhar</v>
      </c>
      <c r="AZ207" s="55" t="str">
        <f t="shared" si="110"/>
        <v>N/A</v>
      </c>
      <c r="BA207" s="32">
        <f t="shared" si="111"/>
        <v>43646</v>
      </c>
      <c r="BB207" s="32">
        <f t="shared" si="112"/>
        <v>43646</v>
      </c>
      <c r="BC207" s="31">
        <f t="shared" si="113"/>
        <v>2019</v>
      </c>
      <c r="BD207" s="33">
        <f t="shared" si="102"/>
        <v>43830</v>
      </c>
      <c r="BE207" s="30">
        <f t="shared" si="114"/>
        <v>1050</v>
      </c>
      <c r="BF207" s="30">
        <f t="shared" si="115"/>
        <v>175</v>
      </c>
      <c r="BG207" s="30">
        <f t="shared" si="116"/>
        <v>234</v>
      </c>
      <c r="BH207" s="30">
        <f t="shared" si="117"/>
        <v>570</v>
      </c>
      <c r="BI207" s="30">
        <f t="shared" si="118"/>
        <v>78</v>
      </c>
      <c r="BJ207" s="30">
        <f t="shared" si="119"/>
        <v>78</v>
      </c>
      <c r="BK207" s="30">
        <v>2300000</v>
      </c>
      <c r="BL207" s="30">
        <v>1600000</v>
      </c>
      <c r="BM207" s="30" t="str">
        <f t="shared" si="120"/>
        <v>Unk</v>
      </c>
      <c r="BN207" s="30" t="str">
        <f t="shared" si="121"/>
        <v>Unk</v>
      </c>
      <c r="BO207" s="30">
        <v>2019</v>
      </c>
      <c r="BP207" s="30">
        <v>418</v>
      </c>
      <c r="BQ207" s="30" t="str">
        <f>VLOOKUP(AQ207,Table3[#All],2,FALSE)</f>
        <v>NFI</v>
      </c>
    </row>
    <row r="208" spans="1:69" ht="28.5" customHeight="1" x14ac:dyDescent="0.25">
      <c r="A208" s="58" t="s">
        <v>171</v>
      </c>
      <c r="B208" s="58" t="s">
        <v>341</v>
      </c>
      <c r="C208" s="58" t="s">
        <v>341</v>
      </c>
      <c r="D208" s="58" t="s">
        <v>186</v>
      </c>
      <c r="E208" s="58" t="s">
        <v>749</v>
      </c>
      <c r="F208" s="58" t="s">
        <v>222</v>
      </c>
      <c r="G208" s="58" t="s">
        <v>177</v>
      </c>
      <c r="H208" s="58"/>
      <c r="I208" s="58"/>
      <c r="J208" s="58"/>
      <c r="K208" s="58"/>
      <c r="L208" s="58"/>
      <c r="M208" s="58" t="s">
        <v>52</v>
      </c>
      <c r="N208" s="58" t="s">
        <v>44</v>
      </c>
      <c r="O208" s="58" t="s">
        <v>23</v>
      </c>
      <c r="P208" s="58"/>
      <c r="Q208" s="58" t="s">
        <v>179</v>
      </c>
      <c r="R208" s="58" t="s">
        <v>167</v>
      </c>
      <c r="S208" s="58" t="s">
        <v>296</v>
      </c>
      <c r="T208" s="32">
        <v>43454</v>
      </c>
      <c r="U208" s="21">
        <v>43574</v>
      </c>
      <c r="V208" s="58">
        <v>2.0413899999999998</v>
      </c>
      <c r="W208" s="58">
        <v>45.333720999999997</v>
      </c>
      <c r="X208" s="58" t="s">
        <v>189</v>
      </c>
      <c r="Y208" s="58">
        <v>8400</v>
      </c>
      <c r="Z208" s="58">
        <v>8400</v>
      </c>
      <c r="AA208" s="58">
        <v>1400</v>
      </c>
      <c r="AB208" s="58">
        <v>1483</v>
      </c>
      <c r="AC208" s="58">
        <v>1432</v>
      </c>
      <c r="AD208" s="58">
        <v>2401</v>
      </c>
      <c r="AE208" s="58">
        <v>3084</v>
      </c>
      <c r="AF208" s="58" t="s">
        <v>195</v>
      </c>
      <c r="AG208" s="26" t="s">
        <v>342</v>
      </c>
      <c r="AN208" s="58"/>
      <c r="AO208" s="26" t="str">
        <f t="shared" si="103"/>
        <v>SSWC</v>
      </c>
      <c r="AP208" s="26" t="str">
        <f t="shared" si="104"/>
        <v>SSWC</v>
      </c>
      <c r="AQ208" s="26" t="str">
        <f t="shared" si="105"/>
        <v>EMERGENCY SHELTER</v>
      </c>
      <c r="AR208" s="26" t="str">
        <f t="shared" si="106"/>
        <v>SHF</v>
      </c>
      <c r="AS208" s="71" t="str">
        <f>_xlfn.IFNA(VLOOKUP(TRIM(AF208),Lookups!$R$1:$S$12,2,0),"N/A")</f>
        <v>Drought</v>
      </c>
      <c r="AT208" s="29" t="str">
        <f t="shared" si="107"/>
        <v>Completed</v>
      </c>
      <c r="AU208" s="72" t="str">
        <f>IF(TRIM(X208)="", "N/A",VLOOKUP(TRIM(X208),Lookups!$V$1:$W$8,2,0))</f>
        <v>NIDP</v>
      </c>
      <c r="AV208" s="26" t="str">
        <f t="shared" si="108"/>
        <v>Urban</v>
      </c>
      <c r="AW208" s="26" t="str">
        <f t="shared" si="109"/>
        <v>In-Kind</v>
      </c>
      <c r="AX208" s="55" t="str">
        <f>IF(TRIM(M208)="","N/A",VLOOKUP(TRIM(M208),Table2[#All],2,0))</f>
        <v>Banadir</v>
      </c>
      <c r="AY208" s="55" t="str">
        <f>IF(TRIM(N208)="","N/A",VLOOKUP(TRIM(N208),Table4[#All],2,0))</f>
        <v>Banadir</v>
      </c>
      <c r="AZ208" s="55" t="str">
        <f t="shared" si="110"/>
        <v>N/A</v>
      </c>
      <c r="BA208" s="32">
        <f t="shared" si="111"/>
        <v>43465</v>
      </c>
      <c r="BB208" s="32">
        <f t="shared" si="112"/>
        <v>43585</v>
      </c>
      <c r="BC208" s="31">
        <f t="shared" si="113"/>
        <v>2019</v>
      </c>
      <c r="BD208" s="33">
        <f t="shared" si="102"/>
        <v>43830</v>
      </c>
      <c r="BE208" s="30">
        <f t="shared" si="114"/>
        <v>8400</v>
      </c>
      <c r="BF208" s="30">
        <f t="shared" si="115"/>
        <v>1400</v>
      </c>
      <c r="BG208" s="30">
        <f t="shared" si="116"/>
        <v>1432</v>
      </c>
      <c r="BH208" s="30">
        <f t="shared" si="117"/>
        <v>1483</v>
      </c>
      <c r="BI208" s="30">
        <f t="shared" si="118"/>
        <v>3084</v>
      </c>
      <c r="BJ208" s="30">
        <f t="shared" si="119"/>
        <v>3084</v>
      </c>
      <c r="BK208" s="30">
        <v>2300000</v>
      </c>
      <c r="BL208" s="30">
        <v>1600000</v>
      </c>
      <c r="BM208" s="30" t="str">
        <f t="shared" si="120"/>
        <v>Unk</v>
      </c>
      <c r="BN208" s="30" t="str">
        <f t="shared" si="121"/>
        <v>Unk</v>
      </c>
      <c r="BO208" s="30">
        <v>2019</v>
      </c>
      <c r="BP208" s="30">
        <v>421</v>
      </c>
      <c r="BQ208" s="30" t="str">
        <f>VLOOKUP(AQ208,Table3[#All],2,FALSE)</f>
        <v>SHELTER</v>
      </c>
    </row>
    <row r="209" spans="1:69" ht="28.5" customHeight="1" x14ac:dyDescent="0.25">
      <c r="A209" s="58" t="s">
        <v>171</v>
      </c>
      <c r="B209" s="58" t="s">
        <v>341</v>
      </c>
      <c r="C209" s="58" t="s">
        <v>341</v>
      </c>
      <c r="D209" s="58" t="s">
        <v>186</v>
      </c>
      <c r="E209" s="58" t="s">
        <v>260</v>
      </c>
      <c r="F209" s="58" t="s">
        <v>222</v>
      </c>
      <c r="G209" s="58" t="s">
        <v>177</v>
      </c>
      <c r="H209" s="58"/>
      <c r="I209" s="58"/>
      <c r="J209" s="58"/>
      <c r="K209" s="58"/>
      <c r="L209" s="58"/>
      <c r="M209" s="58" t="s">
        <v>52</v>
      </c>
      <c r="N209" s="58" t="s">
        <v>44</v>
      </c>
      <c r="O209" s="58" t="s">
        <v>23</v>
      </c>
      <c r="P209" s="58"/>
      <c r="Q209" s="58" t="s">
        <v>179</v>
      </c>
      <c r="R209" s="58" t="s">
        <v>167</v>
      </c>
      <c r="S209" s="58" t="s">
        <v>296</v>
      </c>
      <c r="T209" s="32">
        <v>43454</v>
      </c>
      <c r="U209" s="21">
        <v>43574</v>
      </c>
      <c r="V209" s="58">
        <v>2.0413899999999998</v>
      </c>
      <c r="W209" s="58">
        <v>45.333720999999997</v>
      </c>
      <c r="X209" s="58" t="s">
        <v>189</v>
      </c>
      <c r="Y209" s="58">
        <v>3000</v>
      </c>
      <c r="Z209" s="58">
        <v>3000</v>
      </c>
      <c r="AA209" s="58">
        <v>500</v>
      </c>
      <c r="AB209" s="58">
        <v>530</v>
      </c>
      <c r="AC209" s="58">
        <v>511</v>
      </c>
      <c r="AD209" s="58">
        <v>858</v>
      </c>
      <c r="AE209" s="58">
        <v>1101</v>
      </c>
      <c r="AF209" s="58" t="s">
        <v>195</v>
      </c>
      <c r="AG209" s="26" t="s">
        <v>342</v>
      </c>
      <c r="AN209" s="58"/>
      <c r="AO209" s="26" t="str">
        <f t="shared" si="103"/>
        <v>SSWC</v>
      </c>
      <c r="AP209" s="26" t="str">
        <f t="shared" si="104"/>
        <v>SSWC</v>
      </c>
      <c r="AQ209" s="26" t="str">
        <f t="shared" si="105"/>
        <v>EMERGENCY SHELTER</v>
      </c>
      <c r="AR209" s="26" t="str">
        <f t="shared" si="106"/>
        <v>SHF</v>
      </c>
      <c r="AS209" s="71" t="str">
        <f>_xlfn.IFNA(VLOOKUP(TRIM(AF209),Lookups!$R$1:$S$12,2,0),"N/A")</f>
        <v>Drought</v>
      </c>
      <c r="AT209" s="29" t="str">
        <f t="shared" si="107"/>
        <v>Completed</v>
      </c>
      <c r="AU209" s="72" t="str">
        <f>IF(TRIM(X209)="", "N/A",VLOOKUP(TRIM(X209),Lookups!$V$1:$W$8,2,0))</f>
        <v>NIDP</v>
      </c>
      <c r="AV209" s="26" t="str">
        <f t="shared" si="108"/>
        <v>Urban</v>
      </c>
      <c r="AW209" s="26" t="str">
        <f t="shared" si="109"/>
        <v>In-Kind</v>
      </c>
      <c r="AX209" s="55" t="str">
        <f>IF(TRIM(M209)="","N/A",VLOOKUP(TRIM(M209),Table2[#All],2,0))</f>
        <v>Banadir</v>
      </c>
      <c r="AY209" s="55" t="str">
        <f>IF(TRIM(N209)="","N/A",VLOOKUP(TRIM(N209),Table4[#All],2,0))</f>
        <v>Banadir</v>
      </c>
      <c r="AZ209" s="55" t="str">
        <f t="shared" si="110"/>
        <v>N/A</v>
      </c>
      <c r="BA209" s="32">
        <f t="shared" si="111"/>
        <v>43465</v>
      </c>
      <c r="BB209" s="32">
        <f t="shared" si="112"/>
        <v>43585</v>
      </c>
      <c r="BC209" s="31">
        <f t="shared" si="113"/>
        <v>2019</v>
      </c>
      <c r="BD209" s="33">
        <f t="shared" si="102"/>
        <v>43830</v>
      </c>
      <c r="BE209" s="30">
        <f t="shared" si="114"/>
        <v>3000</v>
      </c>
      <c r="BF209" s="30">
        <f t="shared" si="115"/>
        <v>500</v>
      </c>
      <c r="BG209" s="30">
        <f t="shared" si="116"/>
        <v>511</v>
      </c>
      <c r="BH209" s="30">
        <f t="shared" si="117"/>
        <v>530</v>
      </c>
      <c r="BI209" s="30">
        <f t="shared" si="118"/>
        <v>1101</v>
      </c>
      <c r="BJ209" s="30">
        <f t="shared" si="119"/>
        <v>1101</v>
      </c>
      <c r="BK209" s="30">
        <v>2300000</v>
      </c>
      <c r="BL209" s="30">
        <v>1600000</v>
      </c>
      <c r="BM209" s="30" t="str">
        <f t="shared" si="120"/>
        <v>Unk</v>
      </c>
      <c r="BN209" s="30" t="str">
        <f t="shared" si="121"/>
        <v>Unk</v>
      </c>
      <c r="BO209" s="30">
        <v>2019</v>
      </c>
      <c r="BP209" s="30">
        <v>422</v>
      </c>
      <c r="BQ209" s="30" t="str">
        <f>VLOOKUP(AQ209,Table3[#All],2,FALSE)</f>
        <v>SHELTER</v>
      </c>
    </row>
    <row r="210" spans="1:69" ht="28.5" customHeight="1" x14ac:dyDescent="0.25">
      <c r="A210" s="58" t="s">
        <v>171</v>
      </c>
      <c r="B210" s="58" t="s">
        <v>341</v>
      </c>
      <c r="C210" s="58" t="s">
        <v>341</v>
      </c>
      <c r="D210" s="58" t="s">
        <v>186</v>
      </c>
      <c r="E210" s="58" t="s">
        <v>750</v>
      </c>
      <c r="F210" s="58" t="s">
        <v>222</v>
      </c>
      <c r="G210" s="58" t="s">
        <v>177</v>
      </c>
      <c r="H210" s="58"/>
      <c r="I210" s="58"/>
      <c r="J210" s="58"/>
      <c r="K210" s="58"/>
      <c r="L210" s="58"/>
      <c r="M210" s="58" t="s">
        <v>52</v>
      </c>
      <c r="N210" s="58" t="s">
        <v>45</v>
      </c>
      <c r="O210" s="58" t="s">
        <v>24</v>
      </c>
      <c r="P210" s="58"/>
      <c r="Q210" s="58" t="s">
        <v>179</v>
      </c>
      <c r="R210" s="58" t="s">
        <v>167</v>
      </c>
      <c r="S210" s="58" t="s">
        <v>296</v>
      </c>
      <c r="T210" s="32">
        <v>43454</v>
      </c>
      <c r="U210" s="21">
        <v>43574</v>
      </c>
      <c r="V210" s="58">
        <v>2.0735030000000001</v>
      </c>
      <c r="W210" s="58">
        <v>45.28</v>
      </c>
      <c r="X210" s="58" t="s">
        <v>189</v>
      </c>
      <c r="Y210" s="58">
        <v>1200</v>
      </c>
      <c r="Z210" s="58">
        <v>1200</v>
      </c>
      <c r="AA210" s="58">
        <v>200</v>
      </c>
      <c r="AB210" s="58">
        <v>212</v>
      </c>
      <c r="AC210" s="58">
        <v>205</v>
      </c>
      <c r="AD210" s="58">
        <v>343</v>
      </c>
      <c r="AE210" s="58">
        <v>441</v>
      </c>
      <c r="AF210" s="58" t="s">
        <v>195</v>
      </c>
      <c r="AG210" s="26">
        <v>43497</v>
      </c>
      <c r="AN210" s="58"/>
      <c r="AO210" s="26" t="str">
        <f t="shared" si="103"/>
        <v>SSWC</v>
      </c>
      <c r="AP210" s="26" t="str">
        <f t="shared" si="104"/>
        <v>SSWC</v>
      </c>
      <c r="AQ210" s="26" t="str">
        <f t="shared" si="105"/>
        <v>EMERGENCY SHELTER</v>
      </c>
      <c r="AR210" s="26" t="str">
        <f t="shared" si="106"/>
        <v>SHF</v>
      </c>
      <c r="AS210" s="71" t="str">
        <f>_xlfn.IFNA(VLOOKUP(TRIM(AF210),Lookups!$R$1:$S$12,2,0),"N/A")</f>
        <v>Drought</v>
      </c>
      <c r="AT210" s="29" t="str">
        <f t="shared" si="107"/>
        <v>Completed</v>
      </c>
      <c r="AU210" s="72" t="str">
        <f>IF(TRIM(X210)="", "N/A",VLOOKUP(TRIM(X210),Lookups!$V$1:$W$8,2,0))</f>
        <v>NIDP</v>
      </c>
      <c r="AV210" s="26" t="str">
        <f t="shared" si="108"/>
        <v>Urban</v>
      </c>
      <c r="AW210" s="26" t="str">
        <f t="shared" si="109"/>
        <v>In-Kind</v>
      </c>
      <c r="AX210" s="55" t="str">
        <f>IF(TRIM(M210)="","N/A",VLOOKUP(TRIM(M210),Table2[#All],2,0))</f>
        <v>Banadir</v>
      </c>
      <c r="AY210" s="55" t="str">
        <f>IF(TRIM(N210)="","N/A",VLOOKUP(TRIM(N210),Table4[#All],2,0))</f>
        <v>Banadir</v>
      </c>
      <c r="AZ210" s="55" t="str">
        <f t="shared" si="110"/>
        <v>N/A</v>
      </c>
      <c r="BA210" s="32">
        <f t="shared" si="111"/>
        <v>43465</v>
      </c>
      <c r="BB210" s="32">
        <f t="shared" si="112"/>
        <v>43585</v>
      </c>
      <c r="BC210" s="31">
        <f t="shared" si="113"/>
        <v>2019</v>
      </c>
      <c r="BD210" s="33">
        <f t="shared" si="102"/>
        <v>43830</v>
      </c>
      <c r="BE210" s="30">
        <f t="shared" si="114"/>
        <v>1200</v>
      </c>
      <c r="BF210" s="30">
        <f t="shared" si="115"/>
        <v>200</v>
      </c>
      <c r="BG210" s="30">
        <f t="shared" si="116"/>
        <v>205</v>
      </c>
      <c r="BH210" s="30">
        <f t="shared" si="117"/>
        <v>212</v>
      </c>
      <c r="BI210" s="30">
        <f t="shared" si="118"/>
        <v>441</v>
      </c>
      <c r="BJ210" s="30">
        <f t="shared" si="119"/>
        <v>441</v>
      </c>
      <c r="BK210" s="30">
        <v>2300000</v>
      </c>
      <c r="BL210" s="30">
        <v>1600000</v>
      </c>
      <c r="BM210" s="30" t="str">
        <f t="shared" si="120"/>
        <v>Unk</v>
      </c>
      <c r="BN210" s="30" t="str">
        <f t="shared" si="121"/>
        <v>Unk</v>
      </c>
      <c r="BO210" s="30">
        <v>2019</v>
      </c>
      <c r="BP210" s="30">
        <v>423</v>
      </c>
      <c r="BQ210" s="30" t="str">
        <f>VLOOKUP(AQ210,Table3[#All],2,FALSE)</f>
        <v>SHELTER</v>
      </c>
    </row>
    <row r="211" spans="1:69" ht="28.5" customHeight="1" x14ac:dyDescent="0.25">
      <c r="A211" s="58" t="s">
        <v>171</v>
      </c>
      <c r="B211" s="58" t="s">
        <v>341</v>
      </c>
      <c r="C211" s="58" t="s">
        <v>341</v>
      </c>
      <c r="D211" s="58" t="s">
        <v>202</v>
      </c>
      <c r="E211" s="58" t="s">
        <v>751</v>
      </c>
      <c r="F211" s="58" t="s">
        <v>222</v>
      </c>
      <c r="G211" s="58" t="s">
        <v>176</v>
      </c>
      <c r="H211" s="58" t="s">
        <v>204</v>
      </c>
      <c r="I211" s="58" t="s">
        <v>205</v>
      </c>
      <c r="J211" s="58">
        <v>100</v>
      </c>
      <c r="K211" s="58" t="s">
        <v>201</v>
      </c>
      <c r="L211" s="58" t="s">
        <v>232</v>
      </c>
      <c r="M211" s="58" t="s">
        <v>52</v>
      </c>
      <c r="N211" s="58" t="s">
        <v>45</v>
      </c>
      <c r="O211" s="58" t="s">
        <v>15</v>
      </c>
      <c r="P211" s="58"/>
      <c r="Q211" s="58" t="s">
        <v>179</v>
      </c>
      <c r="R211" s="58" t="s">
        <v>167</v>
      </c>
      <c r="S211" s="58" t="s">
        <v>296</v>
      </c>
      <c r="T211" s="32">
        <v>43454</v>
      </c>
      <c r="U211" s="21">
        <v>43574</v>
      </c>
      <c r="V211" s="58">
        <v>2.0413899999999998</v>
      </c>
      <c r="W211" s="58">
        <v>45.333720999999997</v>
      </c>
      <c r="X211" s="58" t="s">
        <v>189</v>
      </c>
      <c r="Y211" s="58">
        <v>3000</v>
      </c>
      <c r="Z211" s="58">
        <v>3000</v>
      </c>
      <c r="AA211" s="58">
        <v>500</v>
      </c>
      <c r="AB211" s="58">
        <v>530</v>
      </c>
      <c r="AC211" s="58">
        <v>511</v>
      </c>
      <c r="AD211" s="58">
        <v>858</v>
      </c>
      <c r="AE211" s="58">
        <v>1101</v>
      </c>
      <c r="AF211" s="58" t="s">
        <v>195</v>
      </c>
      <c r="AG211" s="26">
        <v>43497</v>
      </c>
      <c r="AN211" s="58"/>
      <c r="AO211" s="26" t="str">
        <f t="shared" si="103"/>
        <v>SSWC</v>
      </c>
      <c r="AP211" s="26" t="str">
        <f t="shared" si="104"/>
        <v>SSWC</v>
      </c>
      <c r="AQ211" s="26" t="str">
        <f t="shared" si="105"/>
        <v>NFI KITS</v>
      </c>
      <c r="AR211" s="26" t="str">
        <f t="shared" si="106"/>
        <v>SHF</v>
      </c>
      <c r="AS211" s="71" t="str">
        <f>_xlfn.IFNA(VLOOKUP(TRIM(AF211),Lookups!$R$1:$S$12,2,0),"N/A")</f>
        <v>Drought</v>
      </c>
      <c r="AT211" s="29" t="str">
        <f t="shared" si="107"/>
        <v>Completed</v>
      </c>
      <c r="AU211" s="72" t="str">
        <f>IF(TRIM(X211)="", "N/A",VLOOKUP(TRIM(X211),Lookups!$V$1:$W$8,2,0))</f>
        <v>NIDP</v>
      </c>
      <c r="AV211" s="26" t="str">
        <f t="shared" si="108"/>
        <v>Urban</v>
      </c>
      <c r="AW211" s="26" t="str">
        <f t="shared" si="109"/>
        <v>Cash</v>
      </c>
      <c r="AX211" s="55" t="str">
        <f>IF(TRIM(M211)="","N/A",VLOOKUP(TRIM(M211),Table2[#All],2,0))</f>
        <v>Banadir</v>
      </c>
      <c r="AY211" s="55" t="str">
        <f>IF(TRIM(N211)="","N/A",VLOOKUP(TRIM(N211),Table4[#All],2,0))</f>
        <v>Banadir</v>
      </c>
      <c r="AZ211" s="55" t="str">
        <f t="shared" si="110"/>
        <v>N/A</v>
      </c>
      <c r="BA211" s="32">
        <f t="shared" si="111"/>
        <v>43465</v>
      </c>
      <c r="BB211" s="32">
        <f t="shared" si="112"/>
        <v>43585</v>
      </c>
      <c r="BC211" s="31">
        <f t="shared" si="113"/>
        <v>2019</v>
      </c>
      <c r="BD211" s="33">
        <f t="shared" si="102"/>
        <v>43830</v>
      </c>
      <c r="BE211" s="30">
        <f t="shared" si="114"/>
        <v>3000</v>
      </c>
      <c r="BF211" s="30">
        <f t="shared" si="115"/>
        <v>500</v>
      </c>
      <c r="BG211" s="30">
        <f t="shared" si="116"/>
        <v>511</v>
      </c>
      <c r="BH211" s="30">
        <f t="shared" si="117"/>
        <v>530</v>
      </c>
      <c r="BI211" s="30">
        <f t="shared" si="118"/>
        <v>1101</v>
      </c>
      <c r="BJ211" s="30">
        <f t="shared" si="119"/>
        <v>1101</v>
      </c>
      <c r="BK211" s="30">
        <v>2300000</v>
      </c>
      <c r="BL211" s="30">
        <v>1600000</v>
      </c>
      <c r="BM211" s="30" t="str">
        <f t="shared" si="120"/>
        <v>Unk</v>
      </c>
      <c r="BN211" s="30" t="str">
        <f t="shared" si="121"/>
        <v>Unk</v>
      </c>
      <c r="BO211" s="30">
        <v>2019</v>
      </c>
      <c r="BP211" s="30">
        <v>424</v>
      </c>
      <c r="BQ211" s="30" t="str">
        <f>VLOOKUP(AQ211,Table3[#All],2,FALSE)</f>
        <v>NFI</v>
      </c>
    </row>
    <row r="212" spans="1:69" ht="28.5" customHeight="1" x14ac:dyDescent="0.25">
      <c r="A212" s="58" t="s">
        <v>171</v>
      </c>
      <c r="B212" s="58" t="s">
        <v>341</v>
      </c>
      <c r="C212" s="58" t="s">
        <v>341</v>
      </c>
      <c r="D212" s="58" t="s">
        <v>186</v>
      </c>
      <c r="E212" s="58" t="s">
        <v>750</v>
      </c>
      <c r="F212" s="58" t="s">
        <v>222</v>
      </c>
      <c r="G212" s="58" t="s">
        <v>177</v>
      </c>
      <c r="H212" s="58"/>
      <c r="I212" s="58"/>
      <c r="J212" s="58"/>
      <c r="K212" s="58"/>
      <c r="L212" s="58"/>
      <c r="M212" s="58" t="s">
        <v>52</v>
      </c>
      <c r="N212" s="58" t="s">
        <v>44</v>
      </c>
      <c r="O212" s="58" t="s">
        <v>24</v>
      </c>
      <c r="P212" s="58"/>
      <c r="Q212" s="58" t="s">
        <v>179</v>
      </c>
      <c r="R212" s="58" t="s">
        <v>167</v>
      </c>
      <c r="S212" s="58" t="s">
        <v>296</v>
      </c>
      <c r="T212" s="32">
        <v>43454</v>
      </c>
      <c r="U212" s="21">
        <v>43543</v>
      </c>
      <c r="V212" s="58">
        <v>2.0735030000000001</v>
      </c>
      <c r="W212" s="58">
        <v>45.28</v>
      </c>
      <c r="X212" s="58" t="s">
        <v>189</v>
      </c>
      <c r="Y212" s="58">
        <v>1200</v>
      </c>
      <c r="Z212" s="58">
        <v>1200</v>
      </c>
      <c r="AA212" s="58">
        <v>200</v>
      </c>
      <c r="AB212" s="58">
        <v>212</v>
      </c>
      <c r="AC212" s="58">
        <v>205</v>
      </c>
      <c r="AD212" s="58">
        <v>343</v>
      </c>
      <c r="AE212" s="58">
        <v>441</v>
      </c>
      <c r="AF212" s="58" t="s">
        <v>195</v>
      </c>
      <c r="AG212" s="26">
        <v>43525</v>
      </c>
      <c r="AN212" s="58"/>
      <c r="AO212" s="26" t="str">
        <f t="shared" si="103"/>
        <v>SSWC</v>
      </c>
      <c r="AP212" s="26" t="str">
        <f t="shared" si="104"/>
        <v>SSWC</v>
      </c>
      <c r="AQ212" s="26" t="str">
        <f t="shared" si="105"/>
        <v>EMERGENCY SHELTER</v>
      </c>
      <c r="AR212" s="26" t="str">
        <f t="shared" si="106"/>
        <v>SHF</v>
      </c>
      <c r="AS212" s="71" t="str">
        <f>_xlfn.IFNA(VLOOKUP(TRIM(AF212),Lookups!$R$1:$S$12,2,0),"N/A")</f>
        <v>Drought</v>
      </c>
      <c r="AT212" s="29" t="str">
        <f t="shared" si="107"/>
        <v>Completed</v>
      </c>
      <c r="AU212" s="72" t="str">
        <f>IF(TRIM(X212)="", "N/A",VLOOKUP(TRIM(X212),Lookups!$V$1:$W$8,2,0))</f>
        <v>NIDP</v>
      </c>
      <c r="AV212" s="26" t="str">
        <f t="shared" si="108"/>
        <v>Urban</v>
      </c>
      <c r="AW212" s="26" t="str">
        <f t="shared" si="109"/>
        <v>In-Kind</v>
      </c>
      <c r="AX212" s="55" t="str">
        <f>IF(TRIM(M212)="","N/A",VLOOKUP(TRIM(M212),Table2[#All],2,0))</f>
        <v>Banadir</v>
      </c>
      <c r="AY212" s="55" t="str">
        <f>IF(TRIM(N212)="","N/A",VLOOKUP(TRIM(N212),Table4[#All],2,0))</f>
        <v>Banadir</v>
      </c>
      <c r="AZ212" s="55" t="str">
        <f t="shared" si="110"/>
        <v>N/A</v>
      </c>
      <c r="BA212" s="32">
        <f t="shared" si="111"/>
        <v>43465</v>
      </c>
      <c r="BB212" s="32">
        <f t="shared" si="112"/>
        <v>43555</v>
      </c>
      <c r="BC212" s="31">
        <f t="shared" si="113"/>
        <v>2019</v>
      </c>
      <c r="BD212" s="33">
        <f t="shared" si="102"/>
        <v>43830</v>
      </c>
      <c r="BE212" s="30">
        <f t="shared" si="114"/>
        <v>1200</v>
      </c>
      <c r="BF212" s="30">
        <f t="shared" si="115"/>
        <v>200</v>
      </c>
      <c r="BG212" s="30">
        <f t="shared" si="116"/>
        <v>205</v>
      </c>
      <c r="BH212" s="30">
        <f t="shared" si="117"/>
        <v>212</v>
      </c>
      <c r="BI212" s="30">
        <f t="shared" si="118"/>
        <v>441</v>
      </c>
      <c r="BJ212" s="30">
        <f t="shared" si="119"/>
        <v>441</v>
      </c>
      <c r="BK212" s="30">
        <v>2300000</v>
      </c>
      <c r="BL212" s="30">
        <v>1600000</v>
      </c>
      <c r="BM212" s="30" t="str">
        <f t="shared" si="120"/>
        <v>Unk</v>
      </c>
      <c r="BN212" s="30" t="str">
        <f t="shared" si="121"/>
        <v>Unk</v>
      </c>
      <c r="BO212" s="30">
        <v>2019</v>
      </c>
      <c r="BP212" s="30">
        <v>425</v>
      </c>
      <c r="BQ212" s="30" t="str">
        <f>VLOOKUP(AQ212,Table3[#All],2,FALSE)</f>
        <v>SHELTER</v>
      </c>
    </row>
    <row r="213" spans="1:69" ht="28.5" customHeight="1" x14ac:dyDescent="0.25">
      <c r="A213" s="58" t="s">
        <v>171</v>
      </c>
      <c r="B213" s="58" t="s">
        <v>341</v>
      </c>
      <c r="C213" s="58" t="s">
        <v>341</v>
      </c>
      <c r="D213" s="58" t="s">
        <v>202</v>
      </c>
      <c r="E213" s="58" t="s">
        <v>751</v>
      </c>
      <c r="F213" s="58" t="s">
        <v>222</v>
      </c>
      <c r="G213" s="58" t="s">
        <v>176</v>
      </c>
      <c r="H213" s="58" t="s">
        <v>204</v>
      </c>
      <c r="I213" s="58" t="s">
        <v>205</v>
      </c>
      <c r="J213" s="58">
        <v>100</v>
      </c>
      <c r="K213" s="58" t="s">
        <v>201</v>
      </c>
      <c r="L213" s="58" t="s">
        <v>232</v>
      </c>
      <c r="M213" s="58" t="s">
        <v>52</v>
      </c>
      <c r="N213" s="58" t="s">
        <v>44</v>
      </c>
      <c r="O213" s="58" t="s">
        <v>15</v>
      </c>
      <c r="P213" s="58"/>
      <c r="Q213" s="58" t="s">
        <v>179</v>
      </c>
      <c r="R213" s="58" t="s">
        <v>167</v>
      </c>
      <c r="S213" s="58" t="s">
        <v>296</v>
      </c>
      <c r="T213" s="32">
        <v>43454</v>
      </c>
      <c r="U213" s="21">
        <v>43543</v>
      </c>
      <c r="V213" s="58">
        <v>2.0413899999999998</v>
      </c>
      <c r="W213" s="58">
        <v>45.333720999999997</v>
      </c>
      <c r="X213" s="58" t="s">
        <v>189</v>
      </c>
      <c r="Y213" s="58">
        <v>3000</v>
      </c>
      <c r="Z213" s="58">
        <v>3000</v>
      </c>
      <c r="AA213" s="58">
        <v>500</v>
      </c>
      <c r="AB213" s="58">
        <v>530</v>
      </c>
      <c r="AC213" s="58">
        <v>511</v>
      </c>
      <c r="AD213" s="58">
        <v>858</v>
      </c>
      <c r="AE213" s="58">
        <v>1101</v>
      </c>
      <c r="AF213" s="58" t="s">
        <v>195</v>
      </c>
      <c r="AG213" s="26">
        <v>43525</v>
      </c>
      <c r="AN213" s="58"/>
      <c r="AO213" s="26" t="str">
        <f t="shared" si="103"/>
        <v>SSWC</v>
      </c>
      <c r="AP213" s="26" t="str">
        <f t="shared" si="104"/>
        <v>SSWC</v>
      </c>
      <c r="AQ213" s="26" t="str">
        <f t="shared" si="105"/>
        <v>NFI KITS</v>
      </c>
      <c r="AR213" s="26" t="str">
        <f t="shared" si="106"/>
        <v>SHF</v>
      </c>
      <c r="AS213" s="71" t="str">
        <f>_xlfn.IFNA(VLOOKUP(TRIM(AF213),Lookups!$R$1:$S$12,2,0),"N/A")</f>
        <v>Drought</v>
      </c>
      <c r="AT213" s="29" t="str">
        <f t="shared" si="107"/>
        <v>Completed</v>
      </c>
      <c r="AU213" s="72" t="str">
        <f>IF(TRIM(X213)="", "N/A",VLOOKUP(TRIM(X213),Lookups!$V$1:$W$8,2,0))</f>
        <v>NIDP</v>
      </c>
      <c r="AV213" s="26" t="str">
        <f t="shared" si="108"/>
        <v>Urban</v>
      </c>
      <c r="AW213" s="26" t="str">
        <f t="shared" si="109"/>
        <v>Cash</v>
      </c>
      <c r="AX213" s="55" t="str">
        <f>IF(TRIM(M213)="","N/A",VLOOKUP(TRIM(M213),Table2[#All],2,0))</f>
        <v>Banadir</v>
      </c>
      <c r="AY213" s="55" t="str">
        <f>IF(TRIM(N213)="","N/A",VLOOKUP(TRIM(N213),Table4[#All],2,0))</f>
        <v>Banadir</v>
      </c>
      <c r="AZ213" s="55" t="str">
        <f t="shared" si="110"/>
        <v>N/A</v>
      </c>
      <c r="BA213" s="32">
        <f t="shared" si="111"/>
        <v>43465</v>
      </c>
      <c r="BB213" s="32">
        <f t="shared" si="112"/>
        <v>43555</v>
      </c>
      <c r="BC213" s="31">
        <f t="shared" si="113"/>
        <v>2019</v>
      </c>
      <c r="BD213" s="33">
        <f t="shared" si="102"/>
        <v>43830</v>
      </c>
      <c r="BE213" s="30">
        <f t="shared" si="114"/>
        <v>3000</v>
      </c>
      <c r="BF213" s="30">
        <f t="shared" si="115"/>
        <v>500</v>
      </c>
      <c r="BG213" s="30">
        <f t="shared" si="116"/>
        <v>511</v>
      </c>
      <c r="BH213" s="30">
        <f t="shared" si="117"/>
        <v>530</v>
      </c>
      <c r="BI213" s="30">
        <f t="shared" si="118"/>
        <v>1101</v>
      </c>
      <c r="BJ213" s="30">
        <f t="shared" si="119"/>
        <v>1101</v>
      </c>
      <c r="BK213" s="30">
        <v>2300000</v>
      </c>
      <c r="BL213" s="30">
        <v>1600000</v>
      </c>
      <c r="BM213" s="30" t="str">
        <f t="shared" si="120"/>
        <v>Unk</v>
      </c>
      <c r="BN213" s="30" t="str">
        <f t="shared" si="121"/>
        <v>Unk</v>
      </c>
      <c r="BO213" s="30">
        <v>2019</v>
      </c>
      <c r="BP213" s="30">
        <v>426</v>
      </c>
      <c r="BQ213" s="30" t="str">
        <f>VLOOKUP(AQ213,Table3[#All],2,FALSE)</f>
        <v>NFI</v>
      </c>
    </row>
    <row r="214" spans="1:69" ht="28.5" customHeight="1" x14ac:dyDescent="0.25">
      <c r="A214" s="58" t="s">
        <v>171</v>
      </c>
      <c r="B214" s="58" t="s">
        <v>341</v>
      </c>
      <c r="C214" s="58" t="s">
        <v>341</v>
      </c>
      <c r="D214" s="58" t="s">
        <v>202</v>
      </c>
      <c r="E214" s="58" t="s">
        <v>751</v>
      </c>
      <c r="F214" s="58" t="s">
        <v>222</v>
      </c>
      <c r="G214" s="58" t="s">
        <v>176</v>
      </c>
      <c r="H214" s="58" t="s">
        <v>204</v>
      </c>
      <c r="I214" s="58" t="s">
        <v>205</v>
      </c>
      <c r="J214" s="58">
        <v>100</v>
      </c>
      <c r="K214" s="58" t="s">
        <v>201</v>
      </c>
      <c r="L214" s="58" t="s">
        <v>232</v>
      </c>
      <c r="M214" s="58" t="s">
        <v>52</v>
      </c>
      <c r="N214" s="58" t="s">
        <v>44</v>
      </c>
      <c r="O214" s="58" t="s">
        <v>15</v>
      </c>
      <c r="P214" s="58"/>
      <c r="Q214" s="58" t="s">
        <v>179</v>
      </c>
      <c r="R214" s="58" t="s">
        <v>167</v>
      </c>
      <c r="S214" s="58" t="s">
        <v>296</v>
      </c>
      <c r="T214" s="32">
        <v>43454</v>
      </c>
      <c r="U214" s="21">
        <v>43574</v>
      </c>
      <c r="V214" s="58">
        <v>2.0413899999999998</v>
      </c>
      <c r="W214" s="58">
        <v>45.333720999999997</v>
      </c>
      <c r="X214" s="58" t="s">
        <v>189</v>
      </c>
      <c r="Y214" s="58">
        <v>3043</v>
      </c>
      <c r="Z214" s="58">
        <v>3043</v>
      </c>
      <c r="AA214" s="58">
        <v>500</v>
      </c>
      <c r="AB214" s="58">
        <v>614</v>
      </c>
      <c r="AC214" s="58">
        <v>633</v>
      </c>
      <c r="AD214" s="58">
        <v>889</v>
      </c>
      <c r="AE214" s="58">
        <v>907</v>
      </c>
      <c r="AF214" s="58" t="s">
        <v>195</v>
      </c>
      <c r="AG214" s="26">
        <v>43586</v>
      </c>
      <c r="AN214" s="58"/>
      <c r="AO214" s="26" t="str">
        <f t="shared" si="103"/>
        <v>SSWC</v>
      </c>
      <c r="AP214" s="26" t="str">
        <f t="shared" si="104"/>
        <v>SSWC</v>
      </c>
      <c r="AQ214" s="26" t="str">
        <f t="shared" si="105"/>
        <v>NFI KITS</v>
      </c>
      <c r="AR214" s="26" t="str">
        <f t="shared" si="106"/>
        <v>SHF</v>
      </c>
      <c r="AS214" s="71" t="str">
        <f>_xlfn.IFNA(VLOOKUP(TRIM(AF214),Lookups!$R$1:$S$12,2,0),"N/A")</f>
        <v>Drought</v>
      </c>
      <c r="AT214" s="29" t="str">
        <f t="shared" si="107"/>
        <v>Completed</v>
      </c>
      <c r="AU214" s="72" t="str">
        <f>IF(TRIM(X214)="", "N/A",VLOOKUP(TRIM(X214),Lookups!$V$1:$W$8,2,0))</f>
        <v>NIDP</v>
      </c>
      <c r="AV214" s="26" t="str">
        <f t="shared" si="108"/>
        <v>Urban</v>
      </c>
      <c r="AW214" s="26" t="str">
        <f t="shared" si="109"/>
        <v>Cash</v>
      </c>
      <c r="AX214" s="55" t="str">
        <f>IF(TRIM(M214)="","N/A",VLOOKUP(TRIM(M214),Table2[#All],2,0))</f>
        <v>Banadir</v>
      </c>
      <c r="AY214" s="55" t="str">
        <f>IF(TRIM(N214)="","N/A",VLOOKUP(TRIM(N214),Table4[#All],2,0))</f>
        <v>Banadir</v>
      </c>
      <c r="AZ214" s="55" t="str">
        <f t="shared" si="110"/>
        <v>N/A</v>
      </c>
      <c r="BA214" s="32">
        <f t="shared" si="111"/>
        <v>43465</v>
      </c>
      <c r="BB214" s="32">
        <f t="shared" si="112"/>
        <v>43585</v>
      </c>
      <c r="BC214" s="31">
        <f t="shared" si="113"/>
        <v>2019</v>
      </c>
      <c r="BD214" s="33">
        <f t="shared" si="102"/>
        <v>43830</v>
      </c>
      <c r="BE214" s="30">
        <f t="shared" si="114"/>
        <v>3043</v>
      </c>
      <c r="BF214" s="30">
        <f t="shared" si="115"/>
        <v>500</v>
      </c>
      <c r="BG214" s="30">
        <f t="shared" si="116"/>
        <v>633</v>
      </c>
      <c r="BH214" s="30">
        <f t="shared" si="117"/>
        <v>614</v>
      </c>
      <c r="BI214" s="30">
        <f t="shared" si="118"/>
        <v>907</v>
      </c>
      <c r="BJ214" s="30">
        <f t="shared" si="119"/>
        <v>907</v>
      </c>
      <c r="BK214" s="30">
        <v>2300000</v>
      </c>
      <c r="BL214" s="30">
        <v>1600000</v>
      </c>
      <c r="BM214" s="30" t="str">
        <f t="shared" si="120"/>
        <v>Unk</v>
      </c>
      <c r="BN214" s="30" t="str">
        <f t="shared" si="121"/>
        <v>Unk</v>
      </c>
      <c r="BO214" s="30">
        <v>2019</v>
      </c>
      <c r="BP214" s="30">
        <v>428</v>
      </c>
      <c r="BQ214" s="30" t="str">
        <f>VLOOKUP(AQ214,Table3[#All],2,FALSE)</f>
        <v>NFI</v>
      </c>
    </row>
    <row r="215" spans="1:69" ht="28.5" customHeight="1" x14ac:dyDescent="0.25">
      <c r="A215" s="58" t="s">
        <v>171</v>
      </c>
      <c r="B215" s="58" t="s">
        <v>341</v>
      </c>
      <c r="C215" s="58" t="s">
        <v>341</v>
      </c>
      <c r="D215" s="58" t="s">
        <v>186</v>
      </c>
      <c r="E215" s="58" t="s">
        <v>750</v>
      </c>
      <c r="F215" s="58" t="s">
        <v>222</v>
      </c>
      <c r="G215" s="58" t="s">
        <v>177</v>
      </c>
      <c r="H215" s="58"/>
      <c r="I215" s="58"/>
      <c r="J215" s="58"/>
      <c r="K215" s="58"/>
      <c r="L215" s="58"/>
      <c r="M215" s="58" t="s">
        <v>52</v>
      </c>
      <c r="N215" s="58" t="s">
        <v>44</v>
      </c>
      <c r="O215" s="58" t="s">
        <v>15</v>
      </c>
      <c r="P215" s="58"/>
      <c r="Q215" s="58" t="s">
        <v>179</v>
      </c>
      <c r="R215" s="58" t="s">
        <v>167</v>
      </c>
      <c r="S215" s="58" t="s">
        <v>296</v>
      </c>
      <c r="T215" s="32">
        <v>43454</v>
      </c>
      <c r="U215" s="21">
        <v>43574</v>
      </c>
      <c r="V215" s="58">
        <v>2.0413899999999998</v>
      </c>
      <c r="W215" s="58">
        <v>45.333720999999997</v>
      </c>
      <c r="X215" s="58" t="s">
        <v>189</v>
      </c>
      <c r="Y215" s="58">
        <v>1239</v>
      </c>
      <c r="Z215" s="58">
        <v>1239</v>
      </c>
      <c r="AA215" s="58">
        <v>200</v>
      </c>
      <c r="AB215" s="58">
        <v>250</v>
      </c>
      <c r="AC215" s="58">
        <v>258</v>
      </c>
      <c r="AD215" s="58">
        <v>362</v>
      </c>
      <c r="AE215" s="58">
        <v>369</v>
      </c>
      <c r="AF215" s="58" t="s">
        <v>195</v>
      </c>
      <c r="AG215" s="26">
        <v>43586</v>
      </c>
      <c r="AN215" s="58"/>
      <c r="AO215" s="26" t="str">
        <f t="shared" si="103"/>
        <v>SSWC</v>
      </c>
      <c r="AP215" s="26" t="str">
        <f t="shared" si="104"/>
        <v>SSWC</v>
      </c>
      <c r="AQ215" s="26" t="str">
        <f t="shared" si="105"/>
        <v>EMERGENCY SHELTER</v>
      </c>
      <c r="AR215" s="26" t="str">
        <f t="shared" si="106"/>
        <v>SHF</v>
      </c>
      <c r="AS215" s="71" t="str">
        <f>_xlfn.IFNA(VLOOKUP(TRIM(AF215),Lookups!$R$1:$S$12,2,0),"N/A")</f>
        <v>Drought</v>
      </c>
      <c r="AT215" s="29" t="str">
        <f t="shared" si="107"/>
        <v>Completed</v>
      </c>
      <c r="AU215" s="72" t="str">
        <f>IF(TRIM(X215)="", "N/A",VLOOKUP(TRIM(X215),Lookups!$V$1:$W$8,2,0))</f>
        <v>NIDP</v>
      </c>
      <c r="AV215" s="26" t="str">
        <f t="shared" si="108"/>
        <v>Urban</v>
      </c>
      <c r="AW215" s="26" t="str">
        <f t="shared" si="109"/>
        <v>In-Kind</v>
      </c>
      <c r="AX215" s="55" t="str">
        <f>IF(TRIM(M215)="","N/A",VLOOKUP(TRIM(M215),Table2[#All],2,0))</f>
        <v>Banadir</v>
      </c>
      <c r="AY215" s="55" t="str">
        <f>IF(TRIM(N215)="","N/A",VLOOKUP(TRIM(N215),Table4[#All],2,0))</f>
        <v>Banadir</v>
      </c>
      <c r="AZ215" s="55" t="str">
        <f t="shared" si="110"/>
        <v>N/A</v>
      </c>
      <c r="BA215" s="32">
        <f t="shared" si="111"/>
        <v>43465</v>
      </c>
      <c r="BB215" s="32">
        <f t="shared" si="112"/>
        <v>43585</v>
      </c>
      <c r="BC215" s="31">
        <f t="shared" si="113"/>
        <v>2019</v>
      </c>
      <c r="BD215" s="33">
        <f t="shared" si="102"/>
        <v>43830</v>
      </c>
      <c r="BE215" s="30">
        <f t="shared" si="114"/>
        <v>1239</v>
      </c>
      <c r="BF215" s="30">
        <f t="shared" si="115"/>
        <v>200</v>
      </c>
      <c r="BG215" s="30">
        <f t="shared" si="116"/>
        <v>258</v>
      </c>
      <c r="BH215" s="30">
        <f t="shared" si="117"/>
        <v>250</v>
      </c>
      <c r="BI215" s="30">
        <f t="shared" si="118"/>
        <v>369</v>
      </c>
      <c r="BJ215" s="30">
        <f t="shared" si="119"/>
        <v>369</v>
      </c>
      <c r="BK215" s="30">
        <v>2300000</v>
      </c>
      <c r="BL215" s="30">
        <v>1600000</v>
      </c>
      <c r="BM215" s="30" t="str">
        <f t="shared" si="120"/>
        <v>Unk</v>
      </c>
      <c r="BN215" s="30" t="str">
        <f t="shared" si="121"/>
        <v>Unk</v>
      </c>
      <c r="BO215" s="30">
        <v>2019</v>
      </c>
      <c r="BP215" s="30">
        <v>429</v>
      </c>
      <c r="BQ215" s="30" t="str">
        <f>VLOOKUP(AQ215,Table3[#All],2,FALSE)</f>
        <v>SHELTER</v>
      </c>
    </row>
    <row r="216" spans="1:69" ht="28.5" customHeight="1" x14ac:dyDescent="0.25">
      <c r="A216" s="58" t="s">
        <v>171</v>
      </c>
      <c r="B216" s="58" t="s">
        <v>341</v>
      </c>
      <c r="C216" s="58" t="s">
        <v>341</v>
      </c>
      <c r="D216" s="58" t="s">
        <v>202</v>
      </c>
      <c r="E216" s="58" t="s">
        <v>751</v>
      </c>
      <c r="F216" s="58" t="s">
        <v>258</v>
      </c>
      <c r="G216" s="58" t="s">
        <v>176</v>
      </c>
      <c r="H216" s="58" t="s">
        <v>204</v>
      </c>
      <c r="I216" s="58" t="s">
        <v>205</v>
      </c>
      <c r="J216" s="58">
        <v>100</v>
      </c>
      <c r="K216" s="58" t="s">
        <v>201</v>
      </c>
      <c r="L216" s="58" t="s">
        <v>232</v>
      </c>
      <c r="M216" s="58" t="s">
        <v>117</v>
      </c>
      <c r="N216" s="58" t="s">
        <v>118</v>
      </c>
      <c r="O216" s="58" t="s">
        <v>92</v>
      </c>
      <c r="P216" s="58"/>
      <c r="Q216" s="58" t="s">
        <v>179</v>
      </c>
      <c r="R216" s="58" t="s">
        <v>167</v>
      </c>
      <c r="S216" s="58" t="s">
        <v>347</v>
      </c>
      <c r="T216" s="32">
        <v>43590</v>
      </c>
      <c r="U216" s="21">
        <v>43681</v>
      </c>
      <c r="V216" s="58">
        <v>7.1462399999999997</v>
      </c>
      <c r="W216" s="58">
        <v>47.656460000000003</v>
      </c>
      <c r="X216" s="58" t="s">
        <v>189</v>
      </c>
      <c r="Y216" s="58">
        <v>4800</v>
      </c>
      <c r="Z216" s="58">
        <v>4800</v>
      </c>
      <c r="AA216" s="58">
        <v>800</v>
      </c>
      <c r="AB216" s="58">
        <v>893</v>
      </c>
      <c r="AC216" s="58">
        <v>847</v>
      </c>
      <c r="AD216" s="58">
        <v>1532</v>
      </c>
      <c r="AE216" s="58">
        <v>1528</v>
      </c>
      <c r="AF216" s="58" t="s">
        <v>195</v>
      </c>
      <c r="AG216" s="26">
        <v>43647</v>
      </c>
      <c r="AN216" s="58"/>
      <c r="AO216" s="26" t="str">
        <f t="shared" si="103"/>
        <v>SSWC</v>
      </c>
      <c r="AP216" s="26" t="str">
        <f t="shared" si="104"/>
        <v>SSWC</v>
      </c>
      <c r="AQ216" s="26" t="str">
        <f t="shared" si="105"/>
        <v>NFI KITS</v>
      </c>
      <c r="AR216" s="26" t="str">
        <f t="shared" si="106"/>
        <v>SHF</v>
      </c>
      <c r="AS216" s="71" t="str">
        <f>_xlfn.IFNA(VLOOKUP(TRIM(AF216),Lookups!$R$1:$S$12,2,0),"N/A")</f>
        <v>Drought</v>
      </c>
      <c r="AT216" s="29" t="str">
        <f t="shared" si="107"/>
        <v>Completed</v>
      </c>
      <c r="AU216" s="72" t="str">
        <f>IF(TRIM(X216)="", "N/A",VLOOKUP(TRIM(X216),Lookups!$V$1:$W$8,2,0))</f>
        <v>NIDP</v>
      </c>
      <c r="AV216" s="26" t="str">
        <f t="shared" si="108"/>
        <v>Urban</v>
      </c>
      <c r="AW216" s="26" t="str">
        <f t="shared" si="109"/>
        <v>Cash</v>
      </c>
      <c r="AX216" s="55" t="str">
        <f>IF(TRIM(M216)="","N/A",VLOOKUP(TRIM(M216),Table2[#All],2,0))</f>
        <v>Mudug</v>
      </c>
      <c r="AY216" s="55" t="str">
        <f>IF(TRIM(N216)="","N/A",VLOOKUP(TRIM(N216),Table4[#All],2,0))</f>
        <v>Gaalkacyo</v>
      </c>
      <c r="AZ216" s="55" t="str">
        <f t="shared" si="110"/>
        <v>N/A</v>
      </c>
      <c r="BA216" s="32">
        <f t="shared" si="111"/>
        <v>43616</v>
      </c>
      <c r="BB216" s="32">
        <f t="shared" si="112"/>
        <v>43708</v>
      </c>
      <c r="BC216" s="31">
        <f t="shared" si="113"/>
        <v>2019</v>
      </c>
      <c r="BD216" s="33">
        <f t="shared" si="102"/>
        <v>43830</v>
      </c>
      <c r="BE216" s="30">
        <f t="shared" si="114"/>
        <v>4800</v>
      </c>
      <c r="BF216" s="30">
        <f t="shared" si="115"/>
        <v>800</v>
      </c>
      <c r="BG216" s="30">
        <f t="shared" si="116"/>
        <v>847</v>
      </c>
      <c r="BH216" s="30">
        <f t="shared" si="117"/>
        <v>893</v>
      </c>
      <c r="BI216" s="30">
        <f t="shared" si="118"/>
        <v>1528</v>
      </c>
      <c r="BJ216" s="30">
        <f t="shared" si="119"/>
        <v>1528</v>
      </c>
      <c r="BK216" s="30">
        <v>2300000</v>
      </c>
      <c r="BL216" s="30">
        <v>1600000</v>
      </c>
      <c r="BM216" s="30" t="str">
        <f t="shared" si="120"/>
        <v>Unk</v>
      </c>
      <c r="BN216" s="30" t="str">
        <f t="shared" si="121"/>
        <v>Unk</v>
      </c>
      <c r="BO216" s="30">
        <v>2019</v>
      </c>
      <c r="BP216" s="30">
        <v>432</v>
      </c>
      <c r="BQ216" s="30" t="str">
        <f>VLOOKUP(AQ216,Table3[#All],2,FALSE)</f>
        <v>NFI</v>
      </c>
    </row>
    <row r="217" spans="1:69" ht="28.5" customHeight="1" x14ac:dyDescent="0.25">
      <c r="A217" s="58" t="s">
        <v>171</v>
      </c>
      <c r="B217" s="58" t="s">
        <v>341</v>
      </c>
      <c r="C217" s="58" t="s">
        <v>341</v>
      </c>
      <c r="D217" s="58" t="s">
        <v>186</v>
      </c>
      <c r="E217" s="58" t="s">
        <v>750</v>
      </c>
      <c r="F217" s="58" t="s">
        <v>258</v>
      </c>
      <c r="G217" s="58" t="s">
        <v>177</v>
      </c>
      <c r="H217" s="58"/>
      <c r="I217" s="58"/>
      <c r="J217" s="58"/>
      <c r="K217" s="58"/>
      <c r="L217" s="58"/>
      <c r="M217" s="58" t="s">
        <v>117</v>
      </c>
      <c r="N217" s="58" t="s">
        <v>118</v>
      </c>
      <c r="O217" s="58" t="s">
        <v>92</v>
      </c>
      <c r="P217" s="58"/>
      <c r="Q217" s="58" t="s">
        <v>179</v>
      </c>
      <c r="R217" s="58" t="s">
        <v>167</v>
      </c>
      <c r="S217" s="58" t="s">
        <v>347</v>
      </c>
      <c r="T217" s="32">
        <v>43590</v>
      </c>
      <c r="U217" s="21">
        <v>43681</v>
      </c>
      <c r="V217" s="58">
        <v>7.1462399999999997</v>
      </c>
      <c r="W217" s="58">
        <v>47.656460000000003</v>
      </c>
      <c r="X217" s="58" t="s">
        <v>189</v>
      </c>
      <c r="Y217" s="58">
        <v>1800</v>
      </c>
      <c r="Z217" s="58">
        <v>1800</v>
      </c>
      <c r="AA217" s="58">
        <v>300</v>
      </c>
      <c r="AB217" s="58">
        <v>357</v>
      </c>
      <c r="AC217" s="58">
        <v>307</v>
      </c>
      <c r="AD217" s="58">
        <v>612</v>
      </c>
      <c r="AE217" s="58">
        <v>524</v>
      </c>
      <c r="AF217" s="58" t="s">
        <v>195</v>
      </c>
      <c r="AG217" s="26">
        <v>43647</v>
      </c>
      <c r="AN217" s="58"/>
      <c r="AO217" s="26" t="str">
        <f t="shared" si="103"/>
        <v>SSWC</v>
      </c>
      <c r="AP217" s="26" t="str">
        <f t="shared" si="104"/>
        <v>SSWC</v>
      </c>
      <c r="AQ217" s="26" t="str">
        <f t="shared" si="105"/>
        <v>EMERGENCY SHELTER</v>
      </c>
      <c r="AR217" s="26" t="str">
        <f t="shared" si="106"/>
        <v>SHF</v>
      </c>
      <c r="AS217" s="71" t="str">
        <f>_xlfn.IFNA(VLOOKUP(TRIM(AF217),Lookups!$R$1:$S$12,2,0),"N/A")</f>
        <v>Drought</v>
      </c>
      <c r="AT217" s="29" t="str">
        <f t="shared" si="107"/>
        <v>Completed</v>
      </c>
      <c r="AU217" s="72" t="str">
        <f>IF(TRIM(X217)="", "N/A",VLOOKUP(TRIM(X217),Lookups!$V$1:$W$8,2,0))</f>
        <v>NIDP</v>
      </c>
      <c r="AV217" s="26" t="str">
        <f t="shared" si="108"/>
        <v>Urban</v>
      </c>
      <c r="AW217" s="26" t="str">
        <f t="shared" si="109"/>
        <v>In-Kind</v>
      </c>
      <c r="AX217" s="55" t="str">
        <f>IF(TRIM(M217)="","N/A",VLOOKUP(TRIM(M217),Table2[#All],2,0))</f>
        <v>Mudug</v>
      </c>
      <c r="AY217" s="55" t="str">
        <f>IF(TRIM(N217)="","N/A",VLOOKUP(TRIM(N217),Table4[#All],2,0))</f>
        <v>Gaalkacyo</v>
      </c>
      <c r="AZ217" s="55" t="str">
        <f t="shared" si="110"/>
        <v>N/A</v>
      </c>
      <c r="BA217" s="32">
        <f t="shared" si="111"/>
        <v>43616</v>
      </c>
      <c r="BB217" s="32">
        <f t="shared" si="112"/>
        <v>43708</v>
      </c>
      <c r="BC217" s="31">
        <f t="shared" si="113"/>
        <v>2019</v>
      </c>
      <c r="BD217" s="33">
        <f t="shared" si="102"/>
        <v>43830</v>
      </c>
      <c r="BE217" s="30">
        <f t="shared" si="114"/>
        <v>1800</v>
      </c>
      <c r="BF217" s="30">
        <f t="shared" si="115"/>
        <v>300</v>
      </c>
      <c r="BG217" s="30">
        <f t="shared" si="116"/>
        <v>307</v>
      </c>
      <c r="BH217" s="30">
        <f t="shared" si="117"/>
        <v>357</v>
      </c>
      <c r="BI217" s="30">
        <f t="shared" si="118"/>
        <v>524</v>
      </c>
      <c r="BJ217" s="30">
        <f t="shared" si="119"/>
        <v>524</v>
      </c>
      <c r="BK217" s="30">
        <v>2300000</v>
      </c>
      <c r="BL217" s="30">
        <v>1600000</v>
      </c>
      <c r="BM217" s="30" t="str">
        <f t="shared" si="120"/>
        <v>Unk</v>
      </c>
      <c r="BN217" s="30" t="str">
        <f t="shared" si="121"/>
        <v>Unk</v>
      </c>
      <c r="BO217" s="30">
        <v>2019</v>
      </c>
      <c r="BP217" s="30">
        <v>433</v>
      </c>
      <c r="BQ217" s="30" t="str">
        <f>VLOOKUP(AQ217,Table3[#All],2,FALSE)</f>
        <v>SHELTER</v>
      </c>
    </row>
    <row r="218" spans="1:69" ht="28.5" customHeight="1" x14ac:dyDescent="0.25">
      <c r="A218" s="58" t="s">
        <v>171</v>
      </c>
      <c r="B218" s="58" t="s">
        <v>341</v>
      </c>
      <c r="C218" s="58" t="s">
        <v>341</v>
      </c>
      <c r="D218" s="58" t="s">
        <v>202</v>
      </c>
      <c r="E218" s="58" t="s">
        <v>751</v>
      </c>
      <c r="F218" s="58" t="s">
        <v>222</v>
      </c>
      <c r="G218" s="58" t="s">
        <v>176</v>
      </c>
      <c r="H218" s="58" t="s">
        <v>204</v>
      </c>
      <c r="I218" s="58" t="s">
        <v>205</v>
      </c>
      <c r="J218" s="58">
        <v>100</v>
      </c>
      <c r="K218" s="58" t="s">
        <v>201</v>
      </c>
      <c r="L218" s="58" t="s">
        <v>232</v>
      </c>
      <c r="M218" s="58" t="s">
        <v>52</v>
      </c>
      <c r="N218" s="58" t="s">
        <v>44</v>
      </c>
      <c r="O218" s="58" t="s">
        <v>15</v>
      </c>
      <c r="P218" s="58"/>
      <c r="Q218" s="58" t="s">
        <v>179</v>
      </c>
      <c r="R218" s="58" t="s">
        <v>167</v>
      </c>
      <c r="S218" s="58" t="s">
        <v>296</v>
      </c>
      <c r="T218" s="32">
        <v>43574</v>
      </c>
      <c r="U218" s="21">
        <v>43696</v>
      </c>
      <c r="V218" s="58">
        <v>2.0413899999999998</v>
      </c>
      <c r="W218" s="58">
        <v>45.333720999999997</v>
      </c>
      <c r="X218" s="58" t="s">
        <v>189</v>
      </c>
      <c r="Y218" s="58">
        <v>2400</v>
      </c>
      <c r="Z218" s="58">
        <v>2400</v>
      </c>
      <c r="AA218" s="58">
        <v>400</v>
      </c>
      <c r="AB218" s="58">
        <v>484</v>
      </c>
      <c r="AC218" s="58">
        <v>499</v>
      </c>
      <c r="AD218" s="58">
        <v>701</v>
      </c>
      <c r="AE218" s="58">
        <v>716</v>
      </c>
      <c r="AF218" s="58" t="s">
        <v>199</v>
      </c>
      <c r="AG218" s="26">
        <v>43704</v>
      </c>
      <c r="AN218" s="58"/>
      <c r="AO218" s="26" t="str">
        <f t="shared" si="103"/>
        <v>SSWC</v>
      </c>
      <c r="AP218" s="26" t="str">
        <f t="shared" si="104"/>
        <v>SSWC</v>
      </c>
      <c r="AQ218" s="26" t="str">
        <f t="shared" si="105"/>
        <v>NFI KITS</v>
      </c>
      <c r="AR218" s="26" t="str">
        <f t="shared" si="106"/>
        <v>SHF</v>
      </c>
      <c r="AS218" s="71" t="str">
        <f>_xlfn.IFNA(VLOOKUP(TRIM(AF218),Lookups!$R$1:$S$12,2,0),"N/A")</f>
        <v>Conflict/Insecurity</v>
      </c>
      <c r="AT218" s="29" t="str">
        <f t="shared" si="107"/>
        <v>Completed</v>
      </c>
      <c r="AU218" s="72" t="str">
        <f>IF(TRIM(X218)="", "N/A",VLOOKUP(TRIM(X218),Lookups!$V$1:$W$8,2,0))</f>
        <v>NIDP</v>
      </c>
      <c r="AV218" s="26" t="str">
        <f t="shared" si="108"/>
        <v>Urban</v>
      </c>
      <c r="AW218" s="26" t="str">
        <f t="shared" si="109"/>
        <v>Cash</v>
      </c>
      <c r="AX218" s="55" t="str">
        <f>IF(TRIM(M218)="","N/A",VLOOKUP(TRIM(M218),Table2[#All],2,0))</f>
        <v>Banadir</v>
      </c>
      <c r="AY218" s="55" t="str">
        <f>IF(TRIM(N218)="","N/A",VLOOKUP(TRIM(N218),Table4[#All],2,0))</f>
        <v>Banadir</v>
      </c>
      <c r="AZ218" s="55" t="str">
        <f t="shared" si="110"/>
        <v>N/A</v>
      </c>
      <c r="BA218" s="32">
        <f t="shared" si="111"/>
        <v>43585</v>
      </c>
      <c r="BB218" s="32">
        <f t="shared" si="112"/>
        <v>43708</v>
      </c>
      <c r="BC218" s="31">
        <f t="shared" si="113"/>
        <v>2019</v>
      </c>
      <c r="BD218" s="33">
        <f t="shared" si="102"/>
        <v>43830</v>
      </c>
      <c r="BE218" s="30">
        <f t="shared" si="114"/>
        <v>2400</v>
      </c>
      <c r="BF218" s="30">
        <f t="shared" si="115"/>
        <v>400</v>
      </c>
      <c r="BG218" s="30">
        <f t="shared" si="116"/>
        <v>499</v>
      </c>
      <c r="BH218" s="30">
        <f t="shared" si="117"/>
        <v>484</v>
      </c>
      <c r="BI218" s="30">
        <f t="shared" si="118"/>
        <v>716</v>
      </c>
      <c r="BJ218" s="30">
        <f t="shared" si="119"/>
        <v>716</v>
      </c>
      <c r="BK218" s="30">
        <v>2300000</v>
      </c>
      <c r="BL218" s="30">
        <v>1600000</v>
      </c>
      <c r="BM218" s="30" t="str">
        <f t="shared" si="120"/>
        <v>Unk</v>
      </c>
      <c r="BN218" s="30" t="str">
        <f t="shared" si="121"/>
        <v>Unk</v>
      </c>
      <c r="BO218" s="30">
        <v>2019</v>
      </c>
      <c r="BP218" s="30">
        <v>434</v>
      </c>
      <c r="BQ218" s="30" t="str">
        <f>VLOOKUP(AQ218,Table3[#All],2,FALSE)</f>
        <v>NFI</v>
      </c>
    </row>
    <row r="219" spans="1:69" ht="28.5" customHeight="1" x14ac:dyDescent="0.25">
      <c r="A219" s="58" t="s">
        <v>171</v>
      </c>
      <c r="B219" s="58" t="s">
        <v>341</v>
      </c>
      <c r="C219" s="58" t="s">
        <v>341</v>
      </c>
      <c r="D219" s="58" t="s">
        <v>186</v>
      </c>
      <c r="E219" s="58" t="s">
        <v>750</v>
      </c>
      <c r="F219" s="58" t="s">
        <v>222</v>
      </c>
      <c r="G219" s="58" t="s">
        <v>177</v>
      </c>
      <c r="H219" s="58"/>
      <c r="I219" s="58"/>
      <c r="J219" s="58"/>
      <c r="K219" s="58"/>
      <c r="L219" s="58"/>
      <c r="M219" s="58" t="s">
        <v>52</v>
      </c>
      <c r="N219" s="58" t="s">
        <v>44</v>
      </c>
      <c r="O219" s="58" t="s">
        <v>15</v>
      </c>
      <c r="P219" s="58"/>
      <c r="Q219" s="58" t="s">
        <v>179</v>
      </c>
      <c r="R219" s="58" t="s">
        <v>167</v>
      </c>
      <c r="S219" s="58" t="s">
        <v>296</v>
      </c>
      <c r="T219" s="32">
        <v>43574</v>
      </c>
      <c r="U219" s="21">
        <v>43696</v>
      </c>
      <c r="V219" s="58">
        <v>2.0413899999999998</v>
      </c>
      <c r="W219" s="58">
        <v>45.333720999999997</v>
      </c>
      <c r="X219" s="58" t="s">
        <v>189</v>
      </c>
      <c r="Y219" s="58">
        <v>600</v>
      </c>
      <c r="Z219" s="58">
        <v>600</v>
      </c>
      <c r="AA219" s="58">
        <v>100</v>
      </c>
      <c r="AB219" s="58">
        <v>121</v>
      </c>
      <c r="AC219" s="58">
        <v>125</v>
      </c>
      <c r="AD219" s="58">
        <v>175</v>
      </c>
      <c r="AE219" s="58">
        <v>179</v>
      </c>
      <c r="AF219" s="58" t="s">
        <v>199</v>
      </c>
      <c r="AG219" s="26">
        <v>43704</v>
      </c>
      <c r="AN219" s="58"/>
      <c r="AO219" s="26" t="str">
        <f t="shared" si="103"/>
        <v>SSWC</v>
      </c>
      <c r="AP219" s="26" t="str">
        <f t="shared" si="104"/>
        <v>SSWC</v>
      </c>
      <c r="AQ219" s="26" t="str">
        <f t="shared" si="105"/>
        <v>EMERGENCY SHELTER</v>
      </c>
      <c r="AR219" s="26" t="str">
        <f t="shared" si="106"/>
        <v>SHF</v>
      </c>
      <c r="AS219" s="71" t="str">
        <f>_xlfn.IFNA(VLOOKUP(TRIM(AF219),Lookups!$R$1:$S$12,2,0),"N/A")</f>
        <v>Conflict/Insecurity</v>
      </c>
      <c r="AT219" s="29" t="str">
        <f t="shared" si="107"/>
        <v>Completed</v>
      </c>
      <c r="AU219" s="72" t="str">
        <f>IF(TRIM(X219)="", "N/A",VLOOKUP(TRIM(X219),Lookups!$V$1:$W$8,2,0))</f>
        <v>NIDP</v>
      </c>
      <c r="AV219" s="26" t="str">
        <f t="shared" si="108"/>
        <v>Urban</v>
      </c>
      <c r="AW219" s="26" t="str">
        <f t="shared" si="109"/>
        <v>In-Kind</v>
      </c>
      <c r="AX219" s="55" t="str">
        <f>IF(TRIM(M219)="","N/A",VLOOKUP(TRIM(M219),Table2[#All],2,0))</f>
        <v>Banadir</v>
      </c>
      <c r="AY219" s="55" t="str">
        <f>IF(TRIM(N219)="","N/A",VLOOKUP(TRIM(N219),Table4[#All],2,0))</f>
        <v>Banadir</v>
      </c>
      <c r="AZ219" s="55" t="str">
        <f t="shared" si="110"/>
        <v>N/A</v>
      </c>
      <c r="BA219" s="32">
        <f t="shared" si="111"/>
        <v>43585</v>
      </c>
      <c r="BB219" s="32">
        <f t="shared" si="112"/>
        <v>43708</v>
      </c>
      <c r="BC219" s="31">
        <f t="shared" si="113"/>
        <v>2019</v>
      </c>
      <c r="BD219" s="33">
        <f t="shared" si="102"/>
        <v>43830</v>
      </c>
      <c r="BE219" s="30">
        <f t="shared" si="114"/>
        <v>600</v>
      </c>
      <c r="BF219" s="30">
        <f t="shared" si="115"/>
        <v>100</v>
      </c>
      <c r="BG219" s="30">
        <f t="shared" si="116"/>
        <v>125</v>
      </c>
      <c r="BH219" s="30">
        <f t="shared" si="117"/>
        <v>121</v>
      </c>
      <c r="BI219" s="30">
        <f t="shared" si="118"/>
        <v>179</v>
      </c>
      <c r="BJ219" s="30">
        <f t="shared" si="119"/>
        <v>179</v>
      </c>
      <c r="BK219" s="30">
        <v>2300000</v>
      </c>
      <c r="BL219" s="30">
        <v>1600000</v>
      </c>
      <c r="BM219" s="30" t="str">
        <f t="shared" si="120"/>
        <v>Unk</v>
      </c>
      <c r="BN219" s="30" t="str">
        <f t="shared" si="121"/>
        <v>Unk</v>
      </c>
      <c r="BO219" s="30">
        <v>2019</v>
      </c>
      <c r="BP219" s="30">
        <v>435</v>
      </c>
      <c r="BQ219" s="30" t="str">
        <f>VLOOKUP(AQ219,Table3[#All],2,FALSE)</f>
        <v>SHELTER</v>
      </c>
    </row>
    <row r="220" spans="1:69" ht="28.5" customHeight="1" x14ac:dyDescent="0.25">
      <c r="A220" s="58" t="s">
        <v>171</v>
      </c>
      <c r="B220" s="58" t="s">
        <v>207</v>
      </c>
      <c r="C220" s="58" t="s">
        <v>661</v>
      </c>
      <c r="D220" s="58" t="s">
        <v>202</v>
      </c>
      <c r="E220" s="58" t="s">
        <v>662</v>
      </c>
      <c r="F220" s="58" t="s">
        <v>210</v>
      </c>
      <c r="G220" s="58" t="s">
        <v>177</v>
      </c>
      <c r="H220" s="58"/>
      <c r="I220" s="58"/>
      <c r="J220" s="58"/>
      <c r="K220" s="58" t="s">
        <v>201</v>
      </c>
      <c r="L220" s="58"/>
      <c r="M220" s="58" t="s">
        <v>117</v>
      </c>
      <c r="N220" s="58" t="s">
        <v>118</v>
      </c>
      <c r="O220" s="58" t="s">
        <v>99</v>
      </c>
      <c r="P220" s="58"/>
      <c r="Q220" s="58" t="s">
        <v>179</v>
      </c>
      <c r="R220" s="58" t="s">
        <v>167</v>
      </c>
      <c r="S220" s="58" t="s">
        <v>206</v>
      </c>
      <c r="T220" s="32">
        <v>43763</v>
      </c>
      <c r="U220" s="21">
        <v>43753</v>
      </c>
      <c r="V220" s="58">
        <v>6.7692399999999999</v>
      </c>
      <c r="W220" s="58">
        <v>47.430610999999999</v>
      </c>
      <c r="X220" s="58" t="s">
        <v>189</v>
      </c>
      <c r="Y220" s="58">
        <v>7800</v>
      </c>
      <c r="Z220" s="58">
        <v>7800</v>
      </c>
      <c r="AA220" s="58">
        <v>1300</v>
      </c>
      <c r="AB220" s="58">
        <v>1573</v>
      </c>
      <c r="AC220" s="58">
        <v>1623</v>
      </c>
      <c r="AD220" s="58">
        <v>2277</v>
      </c>
      <c r="AE220" s="58">
        <v>2326</v>
      </c>
      <c r="AF220" s="58" t="s">
        <v>196</v>
      </c>
      <c r="AG220" s="26" t="s">
        <v>663</v>
      </c>
      <c r="AL220" s="16" t="s">
        <v>664</v>
      </c>
      <c r="AN220" s="58" t="s">
        <v>665</v>
      </c>
      <c r="AO220" s="26" t="str">
        <f t="shared" si="103"/>
        <v>UNHCR</v>
      </c>
      <c r="AP220" s="26" t="str">
        <f t="shared" si="104"/>
        <v>WISE</v>
      </c>
      <c r="AQ220" s="26" t="str">
        <f t="shared" si="105"/>
        <v>NFI KITS</v>
      </c>
      <c r="AR220" s="26" t="str">
        <f t="shared" si="106"/>
        <v>Unknown</v>
      </c>
      <c r="AS220" s="71" t="str">
        <f>_xlfn.IFNA(VLOOKUP(TRIM(AF220),Lookups!$R$1:$S$12,2,0),"N/A")</f>
        <v>Protracted</v>
      </c>
      <c r="AT220" s="29" t="str">
        <f t="shared" si="107"/>
        <v>Completed</v>
      </c>
      <c r="AU220" s="72" t="str">
        <f>IF(TRIM(X220)="", "N/A",VLOOKUP(TRIM(X220),Lookups!$V$1:$W$8,2,0))</f>
        <v>NIDP</v>
      </c>
      <c r="AV220" s="26" t="str">
        <f t="shared" si="108"/>
        <v>Urban</v>
      </c>
      <c r="AW220" s="26" t="str">
        <f t="shared" si="109"/>
        <v>In-Kind</v>
      </c>
      <c r="AX220" s="55" t="str">
        <f>IF(TRIM(M220)="","N/A",VLOOKUP(TRIM(M220),Table2[#All],2,0))</f>
        <v>Mudug</v>
      </c>
      <c r="AY220" s="55" t="str">
        <f>IF(TRIM(N220)="","N/A",VLOOKUP(TRIM(N220),Table4[#All],2,0))</f>
        <v>Gaalkacyo</v>
      </c>
      <c r="AZ220" s="55" t="str">
        <f t="shared" si="110"/>
        <v>N/A</v>
      </c>
      <c r="BA220" s="32">
        <f t="shared" si="111"/>
        <v>43769</v>
      </c>
      <c r="BB220" s="32">
        <f t="shared" si="112"/>
        <v>43769</v>
      </c>
      <c r="BC220" s="31">
        <f t="shared" si="113"/>
        <v>2019</v>
      </c>
      <c r="BD220" s="33">
        <f t="shared" si="102"/>
        <v>43830</v>
      </c>
      <c r="BE220" s="30">
        <f t="shared" si="114"/>
        <v>7800</v>
      </c>
      <c r="BF220" s="30">
        <f t="shared" si="115"/>
        <v>1300</v>
      </c>
      <c r="BG220" s="30">
        <f t="shared" si="116"/>
        <v>1623</v>
      </c>
      <c r="BH220" s="30">
        <f t="shared" si="117"/>
        <v>1573</v>
      </c>
      <c r="BI220" s="30">
        <f t="shared" si="118"/>
        <v>2326</v>
      </c>
      <c r="BJ220" s="30">
        <f t="shared" si="119"/>
        <v>2326</v>
      </c>
      <c r="BK220" s="30">
        <v>2300000</v>
      </c>
      <c r="BL220" s="30">
        <v>1600000</v>
      </c>
      <c r="BM220" s="30" t="str">
        <f t="shared" si="120"/>
        <v>Unk</v>
      </c>
      <c r="BN220" s="30" t="str">
        <f t="shared" si="121"/>
        <v>Unk</v>
      </c>
      <c r="BO220" s="30">
        <v>2019</v>
      </c>
      <c r="BP220" s="30">
        <v>441</v>
      </c>
      <c r="BQ220" s="30" t="str">
        <f>VLOOKUP(AQ220,Table3[#All],2,FALSE)</f>
        <v>NFI</v>
      </c>
    </row>
    <row r="221" spans="1:69" ht="28.5" customHeight="1" x14ac:dyDescent="0.25">
      <c r="A221" s="58" t="s">
        <v>171</v>
      </c>
      <c r="B221" s="58" t="s">
        <v>207</v>
      </c>
      <c r="C221" s="58" t="s">
        <v>207</v>
      </c>
      <c r="D221" s="58" t="s">
        <v>202</v>
      </c>
      <c r="E221" s="58" t="s">
        <v>343</v>
      </c>
      <c r="F221" s="58" t="s">
        <v>210</v>
      </c>
      <c r="G221" s="58" t="s">
        <v>216</v>
      </c>
      <c r="H221" s="58"/>
      <c r="I221" s="58"/>
      <c r="J221" s="58"/>
      <c r="K221" s="58"/>
      <c r="L221" s="58"/>
      <c r="M221" s="58" t="s">
        <v>117</v>
      </c>
      <c r="N221" s="58" t="s">
        <v>118</v>
      </c>
      <c r="O221" s="58" t="s">
        <v>99</v>
      </c>
      <c r="P221" s="58"/>
      <c r="Q221" s="58" t="s">
        <v>179</v>
      </c>
      <c r="R221" s="58" t="s">
        <v>215</v>
      </c>
      <c r="S221" s="58" t="s">
        <v>214</v>
      </c>
      <c r="T221" s="32">
        <v>43600</v>
      </c>
      <c r="U221" s="21">
        <v>43600</v>
      </c>
      <c r="V221" s="58">
        <v>6.7692399999999999</v>
      </c>
      <c r="W221" s="58">
        <v>47.430610999999999</v>
      </c>
      <c r="X221" s="58" t="s">
        <v>189</v>
      </c>
      <c r="Y221" s="58">
        <v>180</v>
      </c>
      <c r="Z221" s="58">
        <v>180</v>
      </c>
      <c r="AA221" s="58">
        <v>30</v>
      </c>
      <c r="AB221" s="58">
        <v>36</v>
      </c>
      <c r="AC221" s="58">
        <v>37</v>
      </c>
      <c r="AD221" s="58">
        <v>53</v>
      </c>
      <c r="AE221" s="58">
        <v>54</v>
      </c>
      <c r="AF221" s="58" t="s">
        <v>194</v>
      </c>
      <c r="AN221" s="58"/>
      <c r="AO221" s="26" t="str">
        <f t="shared" si="103"/>
        <v>UNHCR</v>
      </c>
      <c r="AP221" s="26" t="str">
        <f t="shared" si="104"/>
        <v>UNHCR</v>
      </c>
      <c r="AQ221" s="26" t="str">
        <f t="shared" si="105"/>
        <v>NFI KITS</v>
      </c>
      <c r="AR221" s="26" t="str">
        <f t="shared" si="106"/>
        <v>Unknown</v>
      </c>
      <c r="AS221" s="71" t="str">
        <f>_xlfn.IFNA(VLOOKUP(TRIM(AF221),Lookups!$R$1:$S$12,2,0),"N/A")</f>
        <v>Flood</v>
      </c>
      <c r="AT221" s="29" t="str">
        <f t="shared" si="107"/>
        <v>Completed</v>
      </c>
      <c r="AU221" s="72" t="str">
        <f>IF(TRIM(X221)="", "N/A",VLOOKUP(TRIM(X221),Lookups!$V$1:$W$8,2,0))</f>
        <v>NIDP</v>
      </c>
      <c r="AV221" s="26" t="str">
        <f t="shared" si="108"/>
        <v>Urban</v>
      </c>
      <c r="AW221" s="26" t="str">
        <f t="shared" si="109"/>
        <v>In-Kind</v>
      </c>
      <c r="AX221" s="55" t="str">
        <f>IF(TRIM(M221)="","N/A",VLOOKUP(TRIM(M221),Table2[#All],2,0))</f>
        <v>Mudug</v>
      </c>
      <c r="AY221" s="55" t="str">
        <f>IF(TRIM(N221)="","N/A",VLOOKUP(TRIM(N221),Table4[#All],2,0))</f>
        <v>Gaalkacyo</v>
      </c>
      <c r="AZ221" s="55" t="str">
        <f t="shared" si="110"/>
        <v>N/A</v>
      </c>
      <c r="BA221" s="32">
        <f t="shared" si="111"/>
        <v>43616</v>
      </c>
      <c r="BB221" s="32">
        <f t="shared" si="112"/>
        <v>43616</v>
      </c>
      <c r="BC221" s="31">
        <f t="shared" si="113"/>
        <v>2019</v>
      </c>
      <c r="BD221" s="33">
        <f t="shared" si="102"/>
        <v>43830</v>
      </c>
      <c r="BE221" s="30">
        <f t="shared" si="114"/>
        <v>180</v>
      </c>
      <c r="BF221" s="30">
        <f t="shared" si="115"/>
        <v>30</v>
      </c>
      <c r="BG221" s="30">
        <f t="shared" si="116"/>
        <v>37</v>
      </c>
      <c r="BH221" s="30">
        <f t="shared" si="117"/>
        <v>36</v>
      </c>
      <c r="BI221" s="30">
        <f t="shared" si="118"/>
        <v>54</v>
      </c>
      <c r="BJ221" s="30">
        <f t="shared" si="119"/>
        <v>54</v>
      </c>
      <c r="BK221" s="30">
        <v>2300000</v>
      </c>
      <c r="BL221" s="30">
        <v>1600000</v>
      </c>
      <c r="BM221" s="30" t="str">
        <f t="shared" si="120"/>
        <v>Unk</v>
      </c>
      <c r="BN221" s="30" t="str">
        <f t="shared" si="121"/>
        <v>Unk</v>
      </c>
      <c r="BO221" s="30">
        <v>2019</v>
      </c>
      <c r="BP221" s="30">
        <v>445</v>
      </c>
      <c r="BQ221" s="30" t="str">
        <f>VLOOKUP(AQ221,Table3[#All],2,FALSE)</f>
        <v>NFI</v>
      </c>
    </row>
    <row r="222" spans="1:69" ht="28.5" customHeight="1" x14ac:dyDescent="0.25">
      <c r="A222" s="58" t="s">
        <v>171</v>
      </c>
      <c r="B222" s="58" t="s">
        <v>269</v>
      </c>
      <c r="C222" s="58" t="s">
        <v>269</v>
      </c>
      <c r="D222" s="58" t="s">
        <v>202</v>
      </c>
      <c r="E222" s="58" t="s">
        <v>756</v>
      </c>
      <c r="F222" s="58" t="s">
        <v>210</v>
      </c>
      <c r="G222" s="58" t="s">
        <v>213</v>
      </c>
      <c r="H222" s="58"/>
      <c r="I222" s="58"/>
      <c r="J222" s="58"/>
      <c r="K222" s="58"/>
      <c r="L222" s="58"/>
      <c r="M222" s="58" t="s">
        <v>89</v>
      </c>
      <c r="N222" s="58" t="s">
        <v>67</v>
      </c>
      <c r="O222" s="58" t="s">
        <v>62</v>
      </c>
      <c r="P222" s="58"/>
      <c r="Q222" s="58" t="s">
        <v>179</v>
      </c>
      <c r="R222" s="58" t="s">
        <v>167</v>
      </c>
      <c r="S222" s="58" t="s">
        <v>303</v>
      </c>
      <c r="T222" s="32">
        <v>43784</v>
      </c>
      <c r="U222" s="21">
        <v>43800</v>
      </c>
      <c r="V222" s="58">
        <v>4.7359840000000002</v>
      </c>
      <c r="W222" s="58">
        <v>45.204267999999999</v>
      </c>
      <c r="X222" s="58" t="s">
        <v>189</v>
      </c>
      <c r="Y222" s="58">
        <v>11628</v>
      </c>
      <c r="Z222" s="58">
        <v>11628</v>
      </c>
      <c r="AA222" s="58">
        <v>1938</v>
      </c>
      <c r="AB222" s="58">
        <v>2345</v>
      </c>
      <c r="AC222" s="58">
        <v>2420</v>
      </c>
      <c r="AD222" s="58">
        <v>3395</v>
      </c>
      <c r="AE222" s="58">
        <v>3467</v>
      </c>
      <c r="AF222" s="58" t="s">
        <v>194</v>
      </c>
      <c r="AN222" s="58"/>
      <c r="AO222" s="26" t="str">
        <f t="shared" si="103"/>
        <v>UNHCR</v>
      </c>
      <c r="AP222" s="26" t="str">
        <f t="shared" si="104"/>
        <v>UNHCR</v>
      </c>
      <c r="AQ222" s="26" t="str">
        <f t="shared" si="105"/>
        <v>NFI KITS</v>
      </c>
      <c r="AR222" s="26" t="str">
        <f t="shared" si="106"/>
        <v>Unknown</v>
      </c>
      <c r="AS222" s="71" t="str">
        <f>_xlfn.IFNA(VLOOKUP(TRIM(AF222),Lookups!$R$1:$S$12,2,0),"N/A")</f>
        <v>Flood</v>
      </c>
      <c r="AT222" s="29" t="str">
        <f t="shared" si="107"/>
        <v>Completed</v>
      </c>
      <c r="AU222" s="72" t="str">
        <f>IF(TRIM(X222)="", "N/A",VLOOKUP(TRIM(X222),Lookups!$V$1:$W$8,2,0))</f>
        <v>NIDP</v>
      </c>
      <c r="AV222" s="26" t="str">
        <f t="shared" si="108"/>
        <v>Urban</v>
      </c>
      <c r="AW222" s="26" t="str">
        <f t="shared" si="109"/>
        <v>In-Kind</v>
      </c>
      <c r="AX222" s="55" t="str">
        <f>IF(TRIM(M222)="","N/A",VLOOKUP(TRIM(M222),Table2[#All],2,0))</f>
        <v>Hiraan</v>
      </c>
      <c r="AY222" s="55" t="str">
        <f>IF(TRIM(N222)="","N/A",VLOOKUP(TRIM(N222),Table4[#All],2,0))</f>
        <v>Belet Weyne</v>
      </c>
      <c r="AZ222" s="55" t="str">
        <f t="shared" si="110"/>
        <v>N/A</v>
      </c>
      <c r="BA222" s="32">
        <f t="shared" si="111"/>
        <v>43799</v>
      </c>
      <c r="BB222" s="32">
        <f t="shared" si="112"/>
        <v>43830</v>
      </c>
      <c r="BC222" s="31">
        <f t="shared" si="113"/>
        <v>2019</v>
      </c>
      <c r="BD222" s="33">
        <f t="shared" si="102"/>
        <v>43830</v>
      </c>
      <c r="BE222" s="30">
        <f t="shared" si="114"/>
        <v>11628</v>
      </c>
      <c r="BF222" s="30">
        <f t="shared" si="115"/>
        <v>1938</v>
      </c>
      <c r="BG222" s="30">
        <f t="shared" si="116"/>
        <v>2420</v>
      </c>
      <c r="BH222" s="30">
        <f t="shared" si="117"/>
        <v>2345</v>
      </c>
      <c r="BI222" s="30">
        <f t="shared" si="118"/>
        <v>3467</v>
      </c>
      <c r="BJ222" s="30">
        <f t="shared" si="119"/>
        <v>3467</v>
      </c>
      <c r="BK222" s="30">
        <v>2300000</v>
      </c>
      <c r="BL222" s="30">
        <v>1600000</v>
      </c>
      <c r="BM222" s="30" t="str">
        <f t="shared" si="120"/>
        <v>Unk</v>
      </c>
      <c r="BN222" s="30" t="str">
        <f t="shared" si="121"/>
        <v>Unk</v>
      </c>
      <c r="BO222" s="30">
        <v>2019</v>
      </c>
      <c r="BP222" s="30">
        <v>447</v>
      </c>
      <c r="BQ222" s="30" t="str">
        <f>VLOOKUP(AQ222,Table3[#All],2,FALSE)</f>
        <v>NFI</v>
      </c>
    </row>
    <row r="223" spans="1:69" ht="28.5" customHeight="1" x14ac:dyDescent="0.25">
      <c r="A223" s="58" t="s">
        <v>171</v>
      </c>
      <c r="B223" s="58" t="s">
        <v>269</v>
      </c>
      <c r="C223" s="58" t="s">
        <v>269</v>
      </c>
      <c r="D223" s="58" t="s">
        <v>202</v>
      </c>
      <c r="E223" s="58" t="s">
        <v>756</v>
      </c>
      <c r="F223" s="58" t="s">
        <v>210</v>
      </c>
      <c r="G223" s="58" t="s">
        <v>213</v>
      </c>
      <c r="H223" s="58"/>
      <c r="I223" s="58"/>
      <c r="J223" s="58"/>
      <c r="K223" s="58"/>
      <c r="L223" s="58"/>
      <c r="M223" s="58" t="s">
        <v>124</v>
      </c>
      <c r="N223" s="58" t="s">
        <v>65</v>
      </c>
      <c r="O223" s="58" t="s">
        <v>757</v>
      </c>
      <c r="P223" s="58"/>
      <c r="Q223" s="58" t="s">
        <v>179</v>
      </c>
      <c r="R223" s="58" t="s">
        <v>167</v>
      </c>
      <c r="S223" s="58" t="s">
        <v>303</v>
      </c>
      <c r="T223" s="32">
        <v>43784</v>
      </c>
      <c r="U223" s="21">
        <v>43821</v>
      </c>
      <c r="V223" s="58">
        <v>6.1456799999999996</v>
      </c>
      <c r="W223" s="58">
        <v>46.627119999999998</v>
      </c>
      <c r="X223" s="58" t="s">
        <v>189</v>
      </c>
      <c r="Y223" s="58">
        <v>1920</v>
      </c>
      <c r="Z223" s="58">
        <v>1920</v>
      </c>
      <c r="AA223" s="58">
        <v>320</v>
      </c>
      <c r="AB223" s="58">
        <v>387</v>
      </c>
      <c r="AC223" s="58">
        <v>400</v>
      </c>
      <c r="AD223" s="58">
        <v>561</v>
      </c>
      <c r="AE223" s="58">
        <v>573</v>
      </c>
      <c r="AF223" s="58" t="s">
        <v>194</v>
      </c>
      <c r="AN223" s="58"/>
      <c r="AO223" s="26" t="str">
        <f t="shared" si="103"/>
        <v>UNHCR</v>
      </c>
      <c r="AP223" s="26" t="str">
        <f t="shared" si="104"/>
        <v>UNHCR</v>
      </c>
      <c r="AQ223" s="26" t="str">
        <f t="shared" si="105"/>
        <v>NFI KITS</v>
      </c>
      <c r="AR223" s="26" t="str">
        <f t="shared" si="106"/>
        <v>Unknown</v>
      </c>
      <c r="AS223" s="71" t="str">
        <f>_xlfn.IFNA(VLOOKUP(TRIM(AF223),Lookups!$R$1:$S$12,2,0),"N/A")</f>
        <v>Flood</v>
      </c>
      <c r="AT223" s="29" t="str">
        <f t="shared" si="107"/>
        <v>Completed</v>
      </c>
      <c r="AU223" s="72" t="str">
        <f>IF(TRIM(X223)="", "N/A",VLOOKUP(TRIM(X223),Lookups!$V$1:$W$8,2,0))</f>
        <v>NIDP</v>
      </c>
      <c r="AV223" s="26" t="str">
        <f t="shared" si="108"/>
        <v>Urban</v>
      </c>
      <c r="AW223" s="26" t="str">
        <f t="shared" si="109"/>
        <v>In-Kind</v>
      </c>
      <c r="AX223" s="55" t="str">
        <f>IF(TRIM(M223)="","N/A",VLOOKUP(TRIM(M223),Table2[#All],2,0))</f>
        <v>Galgaduud</v>
      </c>
      <c r="AY223" s="55" t="str">
        <f>IF(TRIM(N223)="","N/A",VLOOKUP(TRIM(N223),Table4[#All],2,0))</f>
        <v>Cadaado</v>
      </c>
      <c r="AZ223" s="55" t="str">
        <f t="shared" si="110"/>
        <v>N/A</v>
      </c>
      <c r="BA223" s="32">
        <f t="shared" si="111"/>
        <v>43799</v>
      </c>
      <c r="BB223" s="32">
        <f t="shared" si="112"/>
        <v>43830</v>
      </c>
      <c r="BC223" s="31">
        <f t="shared" si="113"/>
        <v>2019</v>
      </c>
      <c r="BD223" s="33">
        <f t="shared" si="102"/>
        <v>43830</v>
      </c>
      <c r="BE223" s="30">
        <f t="shared" si="114"/>
        <v>1920</v>
      </c>
      <c r="BF223" s="30">
        <f t="shared" si="115"/>
        <v>320</v>
      </c>
      <c r="BG223" s="30">
        <f t="shared" si="116"/>
        <v>400</v>
      </c>
      <c r="BH223" s="30">
        <f t="shared" si="117"/>
        <v>387</v>
      </c>
      <c r="BI223" s="30">
        <f t="shared" si="118"/>
        <v>573</v>
      </c>
      <c r="BJ223" s="30">
        <f t="shared" si="119"/>
        <v>573</v>
      </c>
      <c r="BK223" s="30">
        <v>2300000</v>
      </c>
      <c r="BL223" s="30">
        <v>1600000</v>
      </c>
      <c r="BM223" s="30" t="str">
        <f t="shared" si="120"/>
        <v>Unk</v>
      </c>
      <c r="BN223" s="30" t="str">
        <f t="shared" si="121"/>
        <v>Unk</v>
      </c>
      <c r="BO223" s="30">
        <v>2019</v>
      </c>
      <c r="BP223" s="30">
        <v>448</v>
      </c>
      <c r="BQ223" s="30" t="str">
        <f>VLOOKUP(AQ223,Table3[#All],2,FALSE)</f>
        <v>NFI</v>
      </c>
    </row>
    <row r="224" spans="1:69" ht="28.5" customHeight="1" x14ac:dyDescent="0.25">
      <c r="A224" s="58" t="s">
        <v>171</v>
      </c>
      <c r="B224" s="58" t="s">
        <v>269</v>
      </c>
      <c r="C224" s="58" t="s">
        <v>269</v>
      </c>
      <c r="D224" s="58" t="s">
        <v>202</v>
      </c>
      <c r="E224" s="58" t="s">
        <v>756</v>
      </c>
      <c r="F224" s="58" t="s">
        <v>210</v>
      </c>
      <c r="G224" s="58" t="s">
        <v>213</v>
      </c>
      <c r="H224" s="58"/>
      <c r="I224" s="58"/>
      <c r="J224" s="58"/>
      <c r="K224" s="58"/>
      <c r="L224" s="58"/>
      <c r="M224" s="58" t="s">
        <v>89</v>
      </c>
      <c r="N224" s="58" t="s">
        <v>67</v>
      </c>
      <c r="O224" s="58" t="s">
        <v>62</v>
      </c>
      <c r="P224" s="58"/>
      <c r="Q224" s="58" t="s">
        <v>179</v>
      </c>
      <c r="R224" s="58" t="s">
        <v>167</v>
      </c>
      <c r="S224" s="58" t="s">
        <v>214</v>
      </c>
      <c r="T224" s="32">
        <v>43774</v>
      </c>
      <c r="U224" s="21">
        <v>43774</v>
      </c>
      <c r="V224" s="58">
        <v>4.7359840000000002</v>
      </c>
      <c r="W224" s="58">
        <v>45.204267999999999</v>
      </c>
      <c r="X224" s="58" t="s">
        <v>189</v>
      </c>
      <c r="Y224" s="58">
        <v>9162</v>
      </c>
      <c r="Z224" s="58">
        <v>9162</v>
      </c>
      <c r="AA224" s="58">
        <v>1527</v>
      </c>
      <c r="AB224" s="58">
        <v>1848</v>
      </c>
      <c r="AC224" s="58">
        <v>1907</v>
      </c>
      <c r="AD224" s="58">
        <v>2675</v>
      </c>
      <c r="AE224" s="58">
        <v>2732</v>
      </c>
      <c r="AF224" s="58" t="s">
        <v>194</v>
      </c>
      <c r="AN224" s="58"/>
      <c r="AO224" s="26" t="str">
        <f t="shared" si="103"/>
        <v>UNHCR</v>
      </c>
      <c r="AP224" s="26" t="str">
        <f t="shared" si="104"/>
        <v>UNHCR</v>
      </c>
      <c r="AQ224" s="26" t="str">
        <f t="shared" si="105"/>
        <v>NFI KITS</v>
      </c>
      <c r="AR224" s="26" t="str">
        <f t="shared" si="106"/>
        <v>Unknown</v>
      </c>
      <c r="AS224" s="71" t="str">
        <f>_xlfn.IFNA(VLOOKUP(TRIM(AF224),Lookups!$R$1:$S$12,2,0),"N/A")</f>
        <v>Flood</v>
      </c>
      <c r="AT224" s="29" t="str">
        <f t="shared" si="107"/>
        <v>Completed</v>
      </c>
      <c r="AU224" s="72" t="str">
        <f>IF(TRIM(X224)="", "N/A",VLOOKUP(TRIM(X224),Lookups!$V$1:$W$8,2,0))</f>
        <v>NIDP</v>
      </c>
      <c r="AV224" s="26" t="str">
        <f t="shared" si="108"/>
        <v>Urban</v>
      </c>
      <c r="AW224" s="26" t="str">
        <f t="shared" si="109"/>
        <v>In-Kind</v>
      </c>
      <c r="AX224" s="55" t="str">
        <f>IF(TRIM(M224)="","N/A",VLOOKUP(TRIM(M224),Table2[#All],2,0))</f>
        <v>Hiraan</v>
      </c>
      <c r="AY224" s="55" t="str">
        <f>IF(TRIM(N224)="","N/A",VLOOKUP(TRIM(N224),Table4[#All],2,0))</f>
        <v>Belet Weyne</v>
      </c>
      <c r="AZ224" s="55" t="str">
        <f t="shared" si="110"/>
        <v>N/A</v>
      </c>
      <c r="BA224" s="32">
        <f t="shared" si="111"/>
        <v>43799</v>
      </c>
      <c r="BB224" s="32">
        <f t="shared" si="112"/>
        <v>43799</v>
      </c>
      <c r="BC224" s="31">
        <f t="shared" si="113"/>
        <v>2019</v>
      </c>
      <c r="BD224" s="33">
        <f t="shared" ref="BD224:BD287" si="122">DATE(2019,12,31)</f>
        <v>43830</v>
      </c>
      <c r="BE224" s="30">
        <f t="shared" si="114"/>
        <v>9162</v>
      </c>
      <c r="BF224" s="30">
        <f t="shared" si="115"/>
        <v>1527</v>
      </c>
      <c r="BG224" s="30">
        <f t="shared" si="116"/>
        <v>1907</v>
      </c>
      <c r="BH224" s="30">
        <f t="shared" si="117"/>
        <v>1848</v>
      </c>
      <c r="BI224" s="30">
        <f t="shared" si="118"/>
        <v>2732</v>
      </c>
      <c r="BJ224" s="30">
        <f t="shared" si="119"/>
        <v>2732</v>
      </c>
      <c r="BK224" s="30">
        <v>2300000</v>
      </c>
      <c r="BL224" s="30">
        <v>1600000</v>
      </c>
      <c r="BM224" s="30" t="str">
        <f t="shared" si="120"/>
        <v>Unk</v>
      </c>
      <c r="BN224" s="30" t="str">
        <f t="shared" si="121"/>
        <v>Unk</v>
      </c>
      <c r="BO224" s="30">
        <v>2019</v>
      </c>
      <c r="BP224" s="30">
        <v>450</v>
      </c>
      <c r="BQ224" s="30" t="str">
        <f>VLOOKUP(AQ224,Table3[#All],2,FALSE)</f>
        <v>NFI</v>
      </c>
    </row>
    <row r="225" spans="1:69" ht="28.5" customHeight="1" x14ac:dyDescent="0.25">
      <c r="A225" s="58" t="s">
        <v>171</v>
      </c>
      <c r="B225" s="58" t="s">
        <v>269</v>
      </c>
      <c r="C225" s="58" t="s">
        <v>269</v>
      </c>
      <c r="D225" s="58" t="s">
        <v>186</v>
      </c>
      <c r="E225" s="58" t="s">
        <v>758</v>
      </c>
      <c r="F225" s="58" t="s">
        <v>210</v>
      </c>
      <c r="G225" s="58" t="s">
        <v>213</v>
      </c>
      <c r="H225" s="58"/>
      <c r="I225" s="58"/>
      <c r="J225" s="58"/>
      <c r="K225" s="58"/>
      <c r="L225" s="58"/>
      <c r="M225" s="58" t="s">
        <v>89</v>
      </c>
      <c r="N225" s="58" t="s">
        <v>67</v>
      </c>
      <c r="O225" s="58" t="s">
        <v>62</v>
      </c>
      <c r="P225" s="58"/>
      <c r="Q225" s="58" t="s">
        <v>179</v>
      </c>
      <c r="R225" s="58" t="s">
        <v>167</v>
      </c>
      <c r="S225" s="58" t="s">
        <v>214</v>
      </c>
      <c r="T225" s="32">
        <v>43784</v>
      </c>
      <c r="U225" s="21">
        <v>43807</v>
      </c>
      <c r="V225" s="58">
        <v>4.7359840000000002</v>
      </c>
      <c r="W225" s="58">
        <v>45.204267999999999</v>
      </c>
      <c r="X225" s="58" t="s">
        <v>189</v>
      </c>
      <c r="Y225" s="58">
        <v>636</v>
      </c>
      <c r="Z225" s="58">
        <v>636</v>
      </c>
      <c r="AA225" s="58">
        <v>106</v>
      </c>
      <c r="AB225" s="58">
        <v>128</v>
      </c>
      <c r="AC225" s="58">
        <v>132</v>
      </c>
      <c r="AD225" s="58">
        <v>186</v>
      </c>
      <c r="AE225" s="58">
        <v>190</v>
      </c>
      <c r="AF225" s="58" t="s">
        <v>194</v>
      </c>
      <c r="AN225" s="58"/>
      <c r="AO225" s="26" t="str">
        <f t="shared" ref="AO225:AO237" si="123">TRIM(IF(TRIM(B225)="","N/A",B225))</f>
        <v>UNHCR</v>
      </c>
      <c r="AP225" s="26" t="str">
        <f t="shared" ref="AP225:AP237" si="124">TRIM(IF(TRIM(C225)="","N/A",C225))</f>
        <v>UNHCR</v>
      </c>
      <c r="AQ225" s="26" t="str">
        <f t="shared" ref="AQ225:AQ237" si="125">TRIM(UPPER(IF(TRIM(D225)="","N/A",D225)))</f>
        <v>EMERGENCY SHELTER</v>
      </c>
      <c r="AR225" s="26" t="str">
        <f t="shared" ref="AR225:AR237" si="126">TRIM(IF(TRIM(F225)="","N/A",F225))</f>
        <v>Unknown</v>
      </c>
      <c r="AS225" s="71" t="str">
        <f>_xlfn.IFNA(VLOOKUP(TRIM(AF225),Lookups!$R$1:$S$12,2,0),"N/A")</f>
        <v>Flood</v>
      </c>
      <c r="AT225" s="29" t="str">
        <f t="shared" ref="AT225:AT237" si="127">TRIM(IF(TRIM(R225)="","N/A",PROPER(R225)))</f>
        <v>Completed</v>
      </c>
      <c r="AU225" s="72" t="str">
        <f>IF(TRIM(X225)="", "N/A",VLOOKUP(TRIM(X225),Lookups!$V$1:$W$8,2,0))</f>
        <v>NIDP</v>
      </c>
      <c r="AV225" s="26" t="str">
        <f t="shared" ref="AV225:AV237" si="128">TRIM(IF(TRIM(Q225)="","N/A",Q225))</f>
        <v>Urban</v>
      </c>
      <c r="AW225" s="26" t="str">
        <f t="shared" ref="AW225:AW237" si="129">TRIM(IF(TRIM(G225)="","N/A",PROPER(LEFT(TRIM(G225),10))))</f>
        <v>In-Kind</v>
      </c>
      <c r="AX225" s="55" t="str">
        <f>IF(TRIM(M225)="","N/A",VLOOKUP(TRIM(M225),Table2[#All],2,0))</f>
        <v>Hiraan</v>
      </c>
      <c r="AY225" s="55" t="str">
        <f>IF(TRIM(N225)="","N/A",VLOOKUP(TRIM(N225),Table4[#All],2,0))</f>
        <v>Belet Weyne</v>
      </c>
      <c r="AZ225" s="55" t="str">
        <f t="shared" ref="AZ225:AZ237" si="130">IF(TRIM(P225)="","N/A",TRIM(P225))</f>
        <v>N/A</v>
      </c>
      <c r="BA225" s="32">
        <f t="shared" ref="BA225:BA237" si="131">EOMONTH(T225,0)</f>
        <v>43799</v>
      </c>
      <c r="BB225" s="32">
        <f t="shared" ref="BB225:BB237" si="132">EOMONTH(U225,0)</f>
        <v>43830</v>
      </c>
      <c r="BC225" s="31">
        <f t="shared" ref="BC225:BC237" si="133">YEAR(BB225)</f>
        <v>2019</v>
      </c>
      <c r="BD225" s="33">
        <f t="shared" si="122"/>
        <v>43830</v>
      </c>
      <c r="BE225" s="30">
        <f t="shared" ref="BE225:BE237" si="134">Y225</f>
        <v>636</v>
      </c>
      <c r="BF225" s="30">
        <f t="shared" ref="BF225:BF237" si="135">AA225</f>
        <v>106</v>
      </c>
      <c r="BG225" s="30">
        <f t="shared" ref="BG225:BG237" si="136">AC225</f>
        <v>132</v>
      </c>
      <c r="BH225" s="30">
        <f t="shared" ref="BH225:BH237" si="137">AB225</f>
        <v>128</v>
      </c>
      <c r="BI225" s="30">
        <f t="shared" ref="BI225:BI237" si="138">AE225</f>
        <v>190</v>
      </c>
      <c r="BJ225" s="30">
        <f t="shared" ref="BJ225:BJ237" si="139">AE225</f>
        <v>190</v>
      </c>
      <c r="BK225" s="30">
        <v>2300000</v>
      </c>
      <c r="BL225" s="30">
        <v>1600000</v>
      </c>
      <c r="BM225" s="30" t="str">
        <f t="shared" si="120"/>
        <v>Unk</v>
      </c>
      <c r="BN225" s="30" t="str">
        <f t="shared" si="121"/>
        <v>Unk</v>
      </c>
      <c r="BO225" s="30">
        <v>2019</v>
      </c>
      <c r="BP225" s="30">
        <v>451</v>
      </c>
      <c r="BQ225" s="30" t="str">
        <f>VLOOKUP(AQ225,Table3[#All],2,FALSE)</f>
        <v>SHELTER</v>
      </c>
    </row>
    <row r="226" spans="1:69" ht="28.5" customHeight="1" x14ac:dyDescent="0.25">
      <c r="A226" s="58" t="s">
        <v>171</v>
      </c>
      <c r="B226" s="58" t="s">
        <v>269</v>
      </c>
      <c r="C226" s="58" t="s">
        <v>269</v>
      </c>
      <c r="D226" s="58" t="s">
        <v>186</v>
      </c>
      <c r="E226" s="58" t="s">
        <v>758</v>
      </c>
      <c r="F226" s="58" t="s">
        <v>210</v>
      </c>
      <c r="G226" s="58" t="s">
        <v>213</v>
      </c>
      <c r="H226" s="58"/>
      <c r="I226" s="58"/>
      <c r="J226" s="58"/>
      <c r="K226" s="58"/>
      <c r="L226" s="58"/>
      <c r="M226" s="58" t="s">
        <v>89</v>
      </c>
      <c r="N226" s="58" t="s">
        <v>67</v>
      </c>
      <c r="O226" s="58" t="s">
        <v>62</v>
      </c>
      <c r="P226" s="58"/>
      <c r="Q226" s="58" t="s">
        <v>179</v>
      </c>
      <c r="R226" s="58" t="s">
        <v>167</v>
      </c>
      <c r="S226" s="58" t="s">
        <v>214</v>
      </c>
      <c r="T226" s="32">
        <v>43774</v>
      </c>
      <c r="U226" s="21">
        <v>43774</v>
      </c>
      <c r="V226" s="58">
        <v>4.7359840000000002</v>
      </c>
      <c r="W226" s="58">
        <v>45.204267999999999</v>
      </c>
      <c r="X226" s="58" t="s">
        <v>189</v>
      </c>
      <c r="Y226" s="58">
        <v>3000</v>
      </c>
      <c r="Z226" s="58">
        <v>3000</v>
      </c>
      <c r="AA226" s="58">
        <v>500</v>
      </c>
      <c r="AB226" s="58">
        <v>605</v>
      </c>
      <c r="AC226" s="58">
        <v>624</v>
      </c>
      <c r="AD226" s="58">
        <v>876</v>
      </c>
      <c r="AE226" s="58">
        <v>895</v>
      </c>
      <c r="AF226" s="58" t="s">
        <v>194</v>
      </c>
      <c r="AN226" s="58"/>
      <c r="AO226" s="26" t="str">
        <f t="shared" si="123"/>
        <v>UNHCR</v>
      </c>
      <c r="AP226" s="26" t="str">
        <f t="shared" si="124"/>
        <v>UNHCR</v>
      </c>
      <c r="AQ226" s="26" t="str">
        <f t="shared" si="125"/>
        <v>EMERGENCY SHELTER</v>
      </c>
      <c r="AR226" s="26" t="str">
        <f t="shared" si="126"/>
        <v>Unknown</v>
      </c>
      <c r="AS226" s="71" t="str">
        <f>_xlfn.IFNA(VLOOKUP(TRIM(AF226),Lookups!$R$1:$S$12,2,0),"N/A")</f>
        <v>Flood</v>
      </c>
      <c r="AT226" s="29" t="str">
        <f t="shared" si="127"/>
        <v>Completed</v>
      </c>
      <c r="AU226" s="72" t="str">
        <f>IF(TRIM(X226)="", "N/A",VLOOKUP(TRIM(X226),Lookups!$V$1:$W$8,2,0))</f>
        <v>NIDP</v>
      </c>
      <c r="AV226" s="26" t="str">
        <f t="shared" si="128"/>
        <v>Urban</v>
      </c>
      <c r="AW226" s="26" t="str">
        <f t="shared" si="129"/>
        <v>In-Kind</v>
      </c>
      <c r="AX226" s="55" t="str">
        <f>IF(TRIM(M226)="","N/A",VLOOKUP(TRIM(M226),Table2[#All],2,0))</f>
        <v>Hiraan</v>
      </c>
      <c r="AY226" s="55" t="str">
        <f>IF(TRIM(N226)="","N/A",VLOOKUP(TRIM(N226),Table4[#All],2,0))</f>
        <v>Belet Weyne</v>
      </c>
      <c r="AZ226" s="55" t="str">
        <f t="shared" si="130"/>
        <v>N/A</v>
      </c>
      <c r="BA226" s="32">
        <f t="shared" si="131"/>
        <v>43799</v>
      </c>
      <c r="BB226" s="32">
        <f t="shared" si="132"/>
        <v>43799</v>
      </c>
      <c r="BC226" s="31">
        <f t="shared" si="133"/>
        <v>2019</v>
      </c>
      <c r="BD226" s="33">
        <f t="shared" si="122"/>
        <v>43830</v>
      </c>
      <c r="BE226" s="30">
        <f t="shared" si="134"/>
        <v>3000</v>
      </c>
      <c r="BF226" s="30">
        <f t="shared" si="135"/>
        <v>500</v>
      </c>
      <c r="BG226" s="30">
        <f t="shared" si="136"/>
        <v>624</v>
      </c>
      <c r="BH226" s="30">
        <f t="shared" si="137"/>
        <v>605</v>
      </c>
      <c r="BI226" s="30">
        <f t="shared" si="138"/>
        <v>895</v>
      </c>
      <c r="BJ226" s="30">
        <f t="shared" si="139"/>
        <v>895</v>
      </c>
      <c r="BK226" s="30">
        <v>2300000</v>
      </c>
      <c r="BL226" s="30">
        <v>1600000</v>
      </c>
      <c r="BM226" s="30" t="str">
        <f t="shared" si="120"/>
        <v>Unk</v>
      </c>
      <c r="BN226" s="30" t="str">
        <f t="shared" si="121"/>
        <v>Unk</v>
      </c>
      <c r="BO226" s="30">
        <v>2019</v>
      </c>
      <c r="BP226" s="30">
        <v>452</v>
      </c>
      <c r="BQ226" s="30" t="str">
        <f>VLOOKUP(AQ226,Table3[#All],2,FALSE)</f>
        <v>SHELTER</v>
      </c>
    </row>
    <row r="227" spans="1:69" ht="28.5" customHeight="1" x14ac:dyDescent="0.25">
      <c r="A227" s="58" t="s">
        <v>171</v>
      </c>
      <c r="B227" s="58" t="s">
        <v>269</v>
      </c>
      <c r="C227" s="58" t="s">
        <v>269</v>
      </c>
      <c r="D227" s="58" t="s">
        <v>202</v>
      </c>
      <c r="E227" s="58" t="s">
        <v>756</v>
      </c>
      <c r="F227" s="58" t="s">
        <v>210</v>
      </c>
      <c r="G227" s="58" t="s">
        <v>213</v>
      </c>
      <c r="H227" s="58"/>
      <c r="I227" s="58"/>
      <c r="J227" s="58"/>
      <c r="K227" s="58"/>
      <c r="L227" s="58"/>
      <c r="M227" s="58" t="s">
        <v>83</v>
      </c>
      <c r="N227" s="58" t="s">
        <v>84</v>
      </c>
      <c r="O227" s="58" t="s">
        <v>1</v>
      </c>
      <c r="P227" s="58"/>
      <c r="Q227" s="58" t="s">
        <v>179</v>
      </c>
      <c r="R227" s="58" t="s">
        <v>167</v>
      </c>
      <c r="S227" s="58" t="s">
        <v>303</v>
      </c>
      <c r="T227" s="32">
        <v>43784</v>
      </c>
      <c r="U227" s="21">
        <v>43800</v>
      </c>
      <c r="V227" s="58">
        <v>3.1171799999999998</v>
      </c>
      <c r="W227" s="58">
        <v>43.646900000000002</v>
      </c>
      <c r="X227" s="58" t="s">
        <v>189</v>
      </c>
      <c r="Y227" s="58">
        <v>1200</v>
      </c>
      <c r="Z227" s="58">
        <v>1200</v>
      </c>
      <c r="AA227" s="58">
        <v>200</v>
      </c>
      <c r="AB227" s="58">
        <v>242</v>
      </c>
      <c r="AC227" s="58">
        <v>250</v>
      </c>
      <c r="AD227" s="58">
        <v>350</v>
      </c>
      <c r="AE227" s="58">
        <v>358</v>
      </c>
      <c r="AF227" s="58" t="s">
        <v>194</v>
      </c>
      <c r="AN227" s="58"/>
      <c r="AO227" s="26" t="str">
        <f t="shared" si="123"/>
        <v>UNHCR</v>
      </c>
      <c r="AP227" s="26" t="str">
        <f t="shared" si="124"/>
        <v>UNHCR</v>
      </c>
      <c r="AQ227" s="26" t="str">
        <f t="shared" si="125"/>
        <v>NFI KITS</v>
      </c>
      <c r="AR227" s="26" t="str">
        <f t="shared" si="126"/>
        <v>Unknown</v>
      </c>
      <c r="AS227" s="71" t="str">
        <f>_xlfn.IFNA(VLOOKUP(TRIM(AF227),Lookups!$R$1:$S$12,2,0),"N/A")</f>
        <v>Flood</v>
      </c>
      <c r="AT227" s="29" t="str">
        <f t="shared" si="127"/>
        <v>Completed</v>
      </c>
      <c r="AU227" s="72" t="str">
        <f>IF(TRIM(X227)="", "N/A",VLOOKUP(TRIM(X227),Lookups!$V$1:$W$8,2,0))</f>
        <v>NIDP</v>
      </c>
      <c r="AV227" s="26" t="str">
        <f t="shared" si="128"/>
        <v>Urban</v>
      </c>
      <c r="AW227" s="26" t="str">
        <f t="shared" si="129"/>
        <v>In-Kind</v>
      </c>
      <c r="AX227" s="55" t="str">
        <f>IF(TRIM(M227)="","N/A",VLOOKUP(TRIM(M227),Table2[#All],2,0))</f>
        <v>Bay</v>
      </c>
      <c r="AY227" s="55" t="str">
        <f>IF(TRIM(N227)="","N/A",VLOOKUP(TRIM(N227),Table4[#All],2,0))</f>
        <v>Baidoa</v>
      </c>
      <c r="AZ227" s="55" t="str">
        <f t="shared" si="130"/>
        <v>N/A</v>
      </c>
      <c r="BA227" s="32">
        <f t="shared" si="131"/>
        <v>43799</v>
      </c>
      <c r="BB227" s="32">
        <f t="shared" si="132"/>
        <v>43830</v>
      </c>
      <c r="BC227" s="31">
        <f t="shared" si="133"/>
        <v>2019</v>
      </c>
      <c r="BD227" s="33">
        <f t="shared" si="122"/>
        <v>43830</v>
      </c>
      <c r="BE227" s="30">
        <f t="shared" si="134"/>
        <v>1200</v>
      </c>
      <c r="BF227" s="30">
        <f t="shared" si="135"/>
        <v>200</v>
      </c>
      <c r="BG227" s="30">
        <f t="shared" si="136"/>
        <v>250</v>
      </c>
      <c r="BH227" s="30">
        <f t="shared" si="137"/>
        <v>242</v>
      </c>
      <c r="BI227" s="30">
        <f t="shared" si="138"/>
        <v>358</v>
      </c>
      <c r="BJ227" s="30">
        <f t="shared" si="139"/>
        <v>358</v>
      </c>
      <c r="BK227" s="30">
        <v>2300000</v>
      </c>
      <c r="BL227" s="30">
        <v>1600000</v>
      </c>
      <c r="BM227" s="30" t="str">
        <f t="shared" si="120"/>
        <v>Unk</v>
      </c>
      <c r="BN227" s="30" t="str">
        <f t="shared" si="121"/>
        <v>Unk</v>
      </c>
      <c r="BO227" s="30">
        <v>2019</v>
      </c>
      <c r="BP227" s="30">
        <v>453</v>
      </c>
      <c r="BQ227" s="30" t="str">
        <f>VLOOKUP(AQ227,Table3[#All],2,FALSE)</f>
        <v>NFI</v>
      </c>
    </row>
    <row r="228" spans="1:69" ht="28.5" customHeight="1" x14ac:dyDescent="0.25">
      <c r="A228" s="58" t="s">
        <v>171</v>
      </c>
      <c r="B228" s="58" t="s">
        <v>269</v>
      </c>
      <c r="C228" s="58" t="s">
        <v>269</v>
      </c>
      <c r="D228" s="58" t="s">
        <v>202</v>
      </c>
      <c r="E228" s="58" t="s">
        <v>756</v>
      </c>
      <c r="F228" s="58" t="s">
        <v>210</v>
      </c>
      <c r="G228" s="58" t="s">
        <v>213</v>
      </c>
      <c r="H228" s="58"/>
      <c r="I228" s="58"/>
      <c r="J228" s="58"/>
      <c r="K228" s="58"/>
      <c r="L228" s="58"/>
      <c r="M228" s="58" t="s">
        <v>83</v>
      </c>
      <c r="N228" s="58" t="s">
        <v>84</v>
      </c>
      <c r="O228" s="58" t="s">
        <v>1</v>
      </c>
      <c r="P228" s="58"/>
      <c r="Q228" s="58" t="s">
        <v>179</v>
      </c>
      <c r="R228" s="58" t="s">
        <v>167</v>
      </c>
      <c r="S228" s="58" t="s">
        <v>214</v>
      </c>
      <c r="T228" s="32">
        <v>43774</v>
      </c>
      <c r="U228" s="21">
        <v>43774</v>
      </c>
      <c r="V228" s="58">
        <v>3.1171799999999998</v>
      </c>
      <c r="W228" s="58">
        <v>43.646900000000002</v>
      </c>
      <c r="X228" s="58" t="s">
        <v>189</v>
      </c>
      <c r="Y228" s="58">
        <v>840</v>
      </c>
      <c r="Z228" s="58">
        <v>840</v>
      </c>
      <c r="AA228" s="58">
        <v>140</v>
      </c>
      <c r="AB228" s="58">
        <v>169</v>
      </c>
      <c r="AC228" s="58">
        <v>175</v>
      </c>
      <c r="AD228" s="58">
        <v>245</v>
      </c>
      <c r="AE228" s="58">
        <v>250</v>
      </c>
      <c r="AF228" s="58" t="s">
        <v>194</v>
      </c>
      <c r="AN228" s="58"/>
      <c r="AO228" s="26" t="str">
        <f t="shared" si="123"/>
        <v>UNHCR</v>
      </c>
      <c r="AP228" s="26" t="str">
        <f t="shared" si="124"/>
        <v>UNHCR</v>
      </c>
      <c r="AQ228" s="26" t="str">
        <f t="shared" si="125"/>
        <v>NFI KITS</v>
      </c>
      <c r="AR228" s="26" t="str">
        <f t="shared" si="126"/>
        <v>Unknown</v>
      </c>
      <c r="AS228" s="71" t="str">
        <f>_xlfn.IFNA(VLOOKUP(TRIM(AF228),Lookups!$R$1:$S$12,2,0),"N/A")</f>
        <v>Flood</v>
      </c>
      <c r="AT228" s="29" t="str">
        <f t="shared" si="127"/>
        <v>Completed</v>
      </c>
      <c r="AU228" s="72" t="str">
        <f>IF(TRIM(X228)="", "N/A",VLOOKUP(TRIM(X228),Lookups!$V$1:$W$8,2,0))</f>
        <v>NIDP</v>
      </c>
      <c r="AV228" s="26" t="str">
        <f t="shared" si="128"/>
        <v>Urban</v>
      </c>
      <c r="AW228" s="26" t="str">
        <f t="shared" si="129"/>
        <v>In-Kind</v>
      </c>
      <c r="AX228" s="55" t="str">
        <f>IF(TRIM(M228)="","N/A",VLOOKUP(TRIM(M228),Table2[#All],2,0))</f>
        <v>Bay</v>
      </c>
      <c r="AY228" s="55" t="str">
        <f>IF(TRIM(N228)="","N/A",VLOOKUP(TRIM(N228),Table4[#All],2,0))</f>
        <v>Baidoa</v>
      </c>
      <c r="AZ228" s="55" t="str">
        <f t="shared" si="130"/>
        <v>N/A</v>
      </c>
      <c r="BA228" s="32">
        <f t="shared" si="131"/>
        <v>43799</v>
      </c>
      <c r="BB228" s="32">
        <f t="shared" si="132"/>
        <v>43799</v>
      </c>
      <c r="BC228" s="31">
        <f t="shared" si="133"/>
        <v>2019</v>
      </c>
      <c r="BD228" s="33">
        <f t="shared" si="122"/>
        <v>43830</v>
      </c>
      <c r="BE228" s="30">
        <f t="shared" si="134"/>
        <v>840</v>
      </c>
      <c r="BF228" s="30">
        <f t="shared" si="135"/>
        <v>140</v>
      </c>
      <c r="BG228" s="30">
        <f t="shared" si="136"/>
        <v>175</v>
      </c>
      <c r="BH228" s="30">
        <f t="shared" si="137"/>
        <v>169</v>
      </c>
      <c r="BI228" s="30">
        <f t="shared" si="138"/>
        <v>250</v>
      </c>
      <c r="BJ228" s="30">
        <f t="shared" si="139"/>
        <v>250</v>
      </c>
      <c r="BK228" s="30">
        <v>2300000</v>
      </c>
      <c r="BL228" s="30">
        <v>1600000</v>
      </c>
      <c r="BM228" s="30" t="str">
        <f t="shared" si="120"/>
        <v>Unk</v>
      </c>
      <c r="BN228" s="30" t="str">
        <f t="shared" si="121"/>
        <v>Unk</v>
      </c>
      <c r="BO228" s="30">
        <v>2019</v>
      </c>
      <c r="BP228" s="30">
        <v>454</v>
      </c>
      <c r="BQ228" s="30" t="str">
        <f>VLOOKUP(AQ228,Table3[#All],2,FALSE)</f>
        <v>NFI</v>
      </c>
    </row>
    <row r="229" spans="1:69" ht="28.5" customHeight="1" x14ac:dyDescent="0.25">
      <c r="A229" s="58" t="s">
        <v>171</v>
      </c>
      <c r="B229" s="58" t="s">
        <v>269</v>
      </c>
      <c r="C229" s="58" t="s">
        <v>269</v>
      </c>
      <c r="D229" s="58" t="s">
        <v>202</v>
      </c>
      <c r="E229" s="58" t="s">
        <v>756</v>
      </c>
      <c r="F229" s="58" t="s">
        <v>210</v>
      </c>
      <c r="G229" s="58" t="s">
        <v>213</v>
      </c>
      <c r="H229" s="58"/>
      <c r="I229" s="58"/>
      <c r="J229" s="58"/>
      <c r="K229" s="58"/>
      <c r="L229" s="58"/>
      <c r="M229" s="58" t="s">
        <v>83</v>
      </c>
      <c r="N229" s="58" t="s">
        <v>84</v>
      </c>
      <c r="O229" s="58" t="s">
        <v>701</v>
      </c>
      <c r="P229" s="58"/>
      <c r="Q229" s="58" t="s">
        <v>179</v>
      </c>
      <c r="R229" s="58" t="s">
        <v>215</v>
      </c>
      <c r="S229" s="58" t="s">
        <v>303</v>
      </c>
      <c r="T229" s="32">
        <v>43784</v>
      </c>
      <c r="U229" s="21">
        <v>43800</v>
      </c>
      <c r="V229" s="58">
        <v>3.2143670000000002</v>
      </c>
      <c r="W229" s="58">
        <v>43.198048</v>
      </c>
      <c r="X229" s="58" t="s">
        <v>189</v>
      </c>
      <c r="Y229" s="58">
        <v>1800</v>
      </c>
      <c r="Z229" s="58">
        <v>1800</v>
      </c>
      <c r="AA229" s="58">
        <v>300</v>
      </c>
      <c r="AB229" s="58">
        <v>363</v>
      </c>
      <c r="AC229" s="58">
        <v>375</v>
      </c>
      <c r="AD229" s="58">
        <v>526</v>
      </c>
      <c r="AE229" s="58">
        <v>537</v>
      </c>
      <c r="AF229" s="58" t="s">
        <v>194</v>
      </c>
      <c r="AN229" s="58"/>
      <c r="AO229" s="26" t="str">
        <f t="shared" si="123"/>
        <v>UNHCR</v>
      </c>
      <c r="AP229" s="26" t="str">
        <f t="shared" si="124"/>
        <v>UNHCR</v>
      </c>
      <c r="AQ229" s="26" t="str">
        <f t="shared" si="125"/>
        <v>NFI KITS</v>
      </c>
      <c r="AR229" s="26" t="str">
        <f t="shared" si="126"/>
        <v>Unknown</v>
      </c>
      <c r="AS229" s="71" t="str">
        <f>_xlfn.IFNA(VLOOKUP(TRIM(AF229),Lookups!$R$1:$S$12,2,0),"N/A")</f>
        <v>Flood</v>
      </c>
      <c r="AT229" s="29" t="str">
        <f t="shared" si="127"/>
        <v>Completed</v>
      </c>
      <c r="AU229" s="72" t="str">
        <f>IF(TRIM(X229)="", "N/A",VLOOKUP(TRIM(X229),Lookups!$V$1:$W$8,2,0))</f>
        <v>NIDP</v>
      </c>
      <c r="AV229" s="26" t="str">
        <f t="shared" si="128"/>
        <v>Urban</v>
      </c>
      <c r="AW229" s="26" t="str">
        <f t="shared" si="129"/>
        <v>In-Kind</v>
      </c>
      <c r="AX229" s="55" t="str">
        <f>IF(TRIM(M229)="","N/A",VLOOKUP(TRIM(M229),Table2[#All],2,0))</f>
        <v>Bay</v>
      </c>
      <c r="AY229" s="55" t="str">
        <f>IF(TRIM(N229)="","N/A",VLOOKUP(TRIM(N229),Table4[#All],2,0))</f>
        <v>Baidoa</v>
      </c>
      <c r="AZ229" s="55" t="str">
        <f t="shared" si="130"/>
        <v>N/A</v>
      </c>
      <c r="BA229" s="32">
        <f t="shared" si="131"/>
        <v>43799</v>
      </c>
      <c r="BB229" s="32">
        <f t="shared" si="132"/>
        <v>43830</v>
      </c>
      <c r="BC229" s="31">
        <f t="shared" si="133"/>
        <v>2019</v>
      </c>
      <c r="BD229" s="33">
        <f t="shared" si="122"/>
        <v>43830</v>
      </c>
      <c r="BE229" s="30">
        <f t="shared" si="134"/>
        <v>1800</v>
      </c>
      <c r="BF229" s="30">
        <f t="shared" si="135"/>
        <v>300</v>
      </c>
      <c r="BG229" s="30">
        <f t="shared" si="136"/>
        <v>375</v>
      </c>
      <c r="BH229" s="30">
        <f t="shared" si="137"/>
        <v>363</v>
      </c>
      <c r="BI229" s="30">
        <f t="shared" si="138"/>
        <v>537</v>
      </c>
      <c r="BJ229" s="30">
        <f t="shared" si="139"/>
        <v>537</v>
      </c>
      <c r="BK229" s="30">
        <v>2300000</v>
      </c>
      <c r="BL229" s="30">
        <v>1600000</v>
      </c>
      <c r="BM229" s="30" t="str">
        <f t="shared" si="120"/>
        <v>Unk</v>
      </c>
      <c r="BN229" s="30" t="str">
        <f t="shared" si="121"/>
        <v>Unk</v>
      </c>
      <c r="BO229" s="30">
        <v>2019</v>
      </c>
      <c r="BP229" s="30">
        <v>455</v>
      </c>
      <c r="BQ229" s="30" t="str">
        <f>VLOOKUP(AQ229,Table3[#All],2,FALSE)</f>
        <v>NFI</v>
      </c>
    </row>
    <row r="230" spans="1:69" ht="28.5" customHeight="1" x14ac:dyDescent="0.25">
      <c r="A230" s="58" t="s">
        <v>171</v>
      </c>
      <c r="B230" s="58" t="s">
        <v>269</v>
      </c>
      <c r="C230" s="58" t="s">
        <v>269</v>
      </c>
      <c r="D230" s="58" t="s">
        <v>202</v>
      </c>
      <c r="E230" s="58" t="s">
        <v>756</v>
      </c>
      <c r="F230" s="58" t="s">
        <v>210</v>
      </c>
      <c r="G230" s="58" t="s">
        <v>213</v>
      </c>
      <c r="H230" s="58"/>
      <c r="I230" s="58"/>
      <c r="J230" s="58"/>
      <c r="K230" s="58"/>
      <c r="L230" s="58"/>
      <c r="M230" s="58" t="s">
        <v>52</v>
      </c>
      <c r="N230" s="58" t="s">
        <v>45</v>
      </c>
      <c r="O230" s="58" t="s">
        <v>24</v>
      </c>
      <c r="P230" s="58"/>
      <c r="Q230" s="58" t="s">
        <v>179</v>
      </c>
      <c r="R230" s="58" t="s">
        <v>167</v>
      </c>
      <c r="S230" s="58" t="s">
        <v>214</v>
      </c>
      <c r="T230" s="32">
        <v>43774</v>
      </c>
      <c r="U230" s="21">
        <v>43774</v>
      </c>
      <c r="V230" s="58">
        <v>2.0735030000000001</v>
      </c>
      <c r="W230" s="58">
        <v>45.28</v>
      </c>
      <c r="X230" s="58" t="s">
        <v>189</v>
      </c>
      <c r="Y230" s="58">
        <v>900</v>
      </c>
      <c r="Z230" s="58">
        <v>900</v>
      </c>
      <c r="AA230" s="58">
        <v>150</v>
      </c>
      <c r="AB230" s="58">
        <v>182</v>
      </c>
      <c r="AC230" s="58">
        <v>187</v>
      </c>
      <c r="AD230" s="58">
        <v>263</v>
      </c>
      <c r="AE230" s="58">
        <v>268</v>
      </c>
      <c r="AF230" s="58" t="s">
        <v>194</v>
      </c>
      <c r="AN230" s="58"/>
      <c r="AO230" s="26" t="str">
        <f t="shared" si="123"/>
        <v>UNHCR</v>
      </c>
      <c r="AP230" s="26" t="str">
        <f t="shared" si="124"/>
        <v>UNHCR</v>
      </c>
      <c r="AQ230" s="26" t="str">
        <f t="shared" si="125"/>
        <v>NFI KITS</v>
      </c>
      <c r="AR230" s="26" t="str">
        <f t="shared" si="126"/>
        <v>Unknown</v>
      </c>
      <c r="AS230" s="71" t="str">
        <f>_xlfn.IFNA(VLOOKUP(TRIM(AF230),Lookups!$R$1:$S$12,2,0),"N/A")</f>
        <v>Flood</v>
      </c>
      <c r="AT230" s="29" t="str">
        <f t="shared" si="127"/>
        <v>Completed</v>
      </c>
      <c r="AU230" s="72" t="str">
        <f>IF(TRIM(X230)="", "N/A",VLOOKUP(TRIM(X230),Lookups!$V$1:$W$8,2,0))</f>
        <v>NIDP</v>
      </c>
      <c r="AV230" s="26" t="str">
        <f t="shared" si="128"/>
        <v>Urban</v>
      </c>
      <c r="AW230" s="26" t="str">
        <f t="shared" si="129"/>
        <v>In-Kind</v>
      </c>
      <c r="AX230" s="55" t="str">
        <f>IF(TRIM(M230)="","N/A",VLOOKUP(TRIM(M230),Table2[#All],2,0))</f>
        <v>Banadir</v>
      </c>
      <c r="AY230" s="55" t="str">
        <f>IF(TRIM(N230)="","N/A",VLOOKUP(TRIM(N230),Table4[#All],2,0))</f>
        <v>Banadir</v>
      </c>
      <c r="AZ230" s="55" t="str">
        <f t="shared" si="130"/>
        <v>N/A</v>
      </c>
      <c r="BA230" s="32">
        <f t="shared" si="131"/>
        <v>43799</v>
      </c>
      <c r="BB230" s="32">
        <f t="shared" si="132"/>
        <v>43799</v>
      </c>
      <c r="BC230" s="31">
        <f t="shared" si="133"/>
        <v>2019</v>
      </c>
      <c r="BD230" s="33">
        <f t="shared" si="122"/>
        <v>43830</v>
      </c>
      <c r="BE230" s="30">
        <f t="shared" si="134"/>
        <v>900</v>
      </c>
      <c r="BF230" s="30">
        <f t="shared" si="135"/>
        <v>150</v>
      </c>
      <c r="BG230" s="30">
        <f t="shared" si="136"/>
        <v>187</v>
      </c>
      <c r="BH230" s="30">
        <f t="shared" si="137"/>
        <v>182</v>
      </c>
      <c r="BI230" s="30">
        <f t="shared" si="138"/>
        <v>268</v>
      </c>
      <c r="BJ230" s="30">
        <f t="shared" si="139"/>
        <v>268</v>
      </c>
      <c r="BK230" s="30">
        <v>2300000</v>
      </c>
      <c r="BL230" s="30">
        <v>1600000</v>
      </c>
      <c r="BM230" s="30" t="str">
        <f t="shared" si="120"/>
        <v>Unk</v>
      </c>
      <c r="BN230" s="30" t="str">
        <f t="shared" si="121"/>
        <v>Unk</v>
      </c>
      <c r="BO230" s="30">
        <v>2019</v>
      </c>
      <c r="BP230" s="30">
        <v>456</v>
      </c>
      <c r="BQ230" s="30" t="str">
        <f>VLOOKUP(AQ230,Table3[#All],2,FALSE)</f>
        <v>NFI</v>
      </c>
    </row>
    <row r="231" spans="1:69" ht="28.5" customHeight="1" x14ac:dyDescent="0.25">
      <c r="A231" s="58" t="s">
        <v>171</v>
      </c>
      <c r="B231" s="58" t="s">
        <v>269</v>
      </c>
      <c r="C231" s="58" t="s">
        <v>269</v>
      </c>
      <c r="D231" s="58" t="s">
        <v>202</v>
      </c>
      <c r="E231" s="58" t="s">
        <v>756</v>
      </c>
      <c r="F231" s="58" t="s">
        <v>210</v>
      </c>
      <c r="G231" s="58" t="s">
        <v>213</v>
      </c>
      <c r="H231" s="58"/>
      <c r="I231" s="58"/>
      <c r="J231" s="58"/>
      <c r="K231" s="58"/>
      <c r="L231" s="58"/>
      <c r="M231" s="58" t="s">
        <v>52</v>
      </c>
      <c r="N231" s="58" t="s">
        <v>45</v>
      </c>
      <c r="O231" s="58" t="s">
        <v>24</v>
      </c>
      <c r="P231" s="58"/>
      <c r="Q231" s="58" t="s">
        <v>179</v>
      </c>
      <c r="R231" s="58" t="s">
        <v>167</v>
      </c>
      <c r="S231" s="58" t="s">
        <v>214</v>
      </c>
      <c r="T231" s="32">
        <v>43774</v>
      </c>
      <c r="U231" s="21">
        <v>43800</v>
      </c>
      <c r="V231" s="58">
        <v>2.0735030000000001</v>
      </c>
      <c r="W231" s="58">
        <v>45.28</v>
      </c>
      <c r="X231" s="58" t="s">
        <v>189</v>
      </c>
      <c r="Y231" s="58">
        <v>600</v>
      </c>
      <c r="Z231" s="58">
        <v>600</v>
      </c>
      <c r="AA231" s="58">
        <v>100</v>
      </c>
      <c r="AB231" s="58">
        <v>121</v>
      </c>
      <c r="AC231" s="58">
        <v>125</v>
      </c>
      <c r="AD231" s="58">
        <v>175</v>
      </c>
      <c r="AE231" s="58">
        <v>179</v>
      </c>
      <c r="AF231" s="58" t="s">
        <v>194</v>
      </c>
      <c r="AN231" s="58"/>
      <c r="AO231" s="26" t="str">
        <f t="shared" si="123"/>
        <v>UNHCR</v>
      </c>
      <c r="AP231" s="26" t="str">
        <f t="shared" si="124"/>
        <v>UNHCR</v>
      </c>
      <c r="AQ231" s="26" t="str">
        <f t="shared" si="125"/>
        <v>NFI KITS</v>
      </c>
      <c r="AR231" s="26" t="str">
        <f t="shared" si="126"/>
        <v>Unknown</v>
      </c>
      <c r="AS231" s="71" t="str">
        <f>_xlfn.IFNA(VLOOKUP(TRIM(AF231),Lookups!$R$1:$S$12,2,0),"N/A")</f>
        <v>Flood</v>
      </c>
      <c r="AT231" s="29" t="str">
        <f t="shared" si="127"/>
        <v>Completed</v>
      </c>
      <c r="AU231" s="72" t="str">
        <f>IF(TRIM(X231)="", "N/A",VLOOKUP(TRIM(X231),Lookups!$V$1:$W$8,2,0))</f>
        <v>NIDP</v>
      </c>
      <c r="AV231" s="26" t="str">
        <f t="shared" si="128"/>
        <v>Urban</v>
      </c>
      <c r="AW231" s="26" t="str">
        <f t="shared" si="129"/>
        <v>In-Kind</v>
      </c>
      <c r="AX231" s="55" t="str">
        <f>IF(TRIM(M231)="","N/A",VLOOKUP(TRIM(M231),Table2[#All],2,0))</f>
        <v>Banadir</v>
      </c>
      <c r="AY231" s="55" t="str">
        <f>IF(TRIM(N231)="","N/A",VLOOKUP(TRIM(N231),Table4[#All],2,0))</f>
        <v>Banadir</v>
      </c>
      <c r="AZ231" s="55" t="str">
        <f t="shared" si="130"/>
        <v>N/A</v>
      </c>
      <c r="BA231" s="32">
        <f t="shared" si="131"/>
        <v>43799</v>
      </c>
      <c r="BB231" s="32">
        <f t="shared" si="132"/>
        <v>43830</v>
      </c>
      <c r="BC231" s="31">
        <f t="shared" si="133"/>
        <v>2019</v>
      </c>
      <c r="BD231" s="33">
        <f t="shared" si="122"/>
        <v>43830</v>
      </c>
      <c r="BE231" s="30">
        <f t="shared" si="134"/>
        <v>600</v>
      </c>
      <c r="BF231" s="30">
        <f t="shared" si="135"/>
        <v>100</v>
      </c>
      <c r="BG231" s="30">
        <f t="shared" si="136"/>
        <v>125</v>
      </c>
      <c r="BH231" s="30">
        <f t="shared" si="137"/>
        <v>121</v>
      </c>
      <c r="BI231" s="30">
        <f t="shared" si="138"/>
        <v>179</v>
      </c>
      <c r="BJ231" s="30">
        <f t="shared" si="139"/>
        <v>179</v>
      </c>
      <c r="BK231" s="30">
        <v>2300000</v>
      </c>
      <c r="BL231" s="30">
        <v>1600000</v>
      </c>
      <c r="BM231" s="30" t="str">
        <f t="shared" si="120"/>
        <v>Unk</v>
      </c>
      <c r="BN231" s="30" t="str">
        <f t="shared" si="121"/>
        <v>Unk</v>
      </c>
      <c r="BO231" s="30">
        <v>2019</v>
      </c>
      <c r="BP231" s="30">
        <v>457</v>
      </c>
      <c r="BQ231" s="30" t="str">
        <f>VLOOKUP(AQ231,Table3[#All],2,FALSE)</f>
        <v>NFI</v>
      </c>
    </row>
    <row r="232" spans="1:69" ht="28.5" customHeight="1" x14ac:dyDescent="0.25">
      <c r="A232" s="58" t="s">
        <v>171</v>
      </c>
      <c r="B232" s="58" t="s">
        <v>269</v>
      </c>
      <c r="C232" s="58" t="s">
        <v>269</v>
      </c>
      <c r="D232" s="58" t="s">
        <v>202</v>
      </c>
      <c r="E232" s="58" t="s">
        <v>759</v>
      </c>
      <c r="F232" s="58" t="s">
        <v>210</v>
      </c>
      <c r="G232" s="58" t="s">
        <v>213</v>
      </c>
      <c r="H232" s="58"/>
      <c r="I232" s="58"/>
      <c r="J232" s="58"/>
      <c r="K232" s="58"/>
      <c r="L232" s="58"/>
      <c r="M232" s="58" t="s">
        <v>123</v>
      </c>
      <c r="N232" s="58" t="s">
        <v>133</v>
      </c>
      <c r="O232" s="58" t="s">
        <v>10</v>
      </c>
      <c r="P232" s="58"/>
      <c r="Q232" s="58" t="s">
        <v>179</v>
      </c>
      <c r="R232" s="58" t="s">
        <v>215</v>
      </c>
      <c r="S232" s="58" t="s">
        <v>214</v>
      </c>
      <c r="T232" s="32">
        <v>43774</v>
      </c>
      <c r="U232" s="21">
        <v>43774</v>
      </c>
      <c r="V232" s="58">
        <v>11.283659999999999</v>
      </c>
      <c r="W232" s="58">
        <v>49.180630000000001</v>
      </c>
      <c r="X232" s="58" t="s">
        <v>189</v>
      </c>
      <c r="Y232" s="58">
        <v>2568</v>
      </c>
      <c r="Z232" s="58">
        <v>2568</v>
      </c>
      <c r="AA232" s="58">
        <v>428</v>
      </c>
      <c r="AB232" s="58">
        <v>518</v>
      </c>
      <c r="AC232" s="58">
        <v>534</v>
      </c>
      <c r="AD232" s="58">
        <v>750</v>
      </c>
      <c r="AE232" s="58">
        <v>766</v>
      </c>
      <c r="AF232" s="58" t="s">
        <v>194</v>
      </c>
      <c r="AN232" s="58"/>
      <c r="AO232" s="26" t="str">
        <f t="shared" si="123"/>
        <v>UNHCR</v>
      </c>
      <c r="AP232" s="26" t="str">
        <f t="shared" si="124"/>
        <v>UNHCR</v>
      </c>
      <c r="AQ232" s="26" t="str">
        <f t="shared" si="125"/>
        <v>NFI KITS</v>
      </c>
      <c r="AR232" s="26" t="str">
        <f t="shared" si="126"/>
        <v>Unknown</v>
      </c>
      <c r="AS232" s="71" t="str">
        <f>_xlfn.IFNA(VLOOKUP(TRIM(AF232),Lookups!$R$1:$S$12,2,0),"N/A")</f>
        <v>Flood</v>
      </c>
      <c r="AT232" s="29" t="str">
        <f t="shared" si="127"/>
        <v>Completed</v>
      </c>
      <c r="AU232" s="72" t="str">
        <f>IF(TRIM(X232)="", "N/A",VLOOKUP(TRIM(X232),Lookups!$V$1:$W$8,2,0))</f>
        <v>NIDP</v>
      </c>
      <c r="AV232" s="26" t="str">
        <f t="shared" si="128"/>
        <v>Urban</v>
      </c>
      <c r="AW232" s="26" t="str">
        <f t="shared" si="129"/>
        <v>In-Kind</v>
      </c>
      <c r="AX232" s="55" t="str">
        <f>IF(TRIM(M232)="","N/A",VLOOKUP(TRIM(M232),Table2[#All],2,0))</f>
        <v>Bari</v>
      </c>
      <c r="AY232" s="55" t="str">
        <f>IF(TRIM(N232)="","N/A",VLOOKUP(TRIM(N232),Table4[#All],2,0))</f>
        <v>Bossaso</v>
      </c>
      <c r="AZ232" s="55" t="str">
        <f t="shared" si="130"/>
        <v>N/A</v>
      </c>
      <c r="BA232" s="32">
        <f t="shared" si="131"/>
        <v>43799</v>
      </c>
      <c r="BB232" s="32">
        <f t="shared" si="132"/>
        <v>43799</v>
      </c>
      <c r="BC232" s="31">
        <f t="shared" si="133"/>
        <v>2019</v>
      </c>
      <c r="BD232" s="33">
        <f t="shared" si="122"/>
        <v>43830</v>
      </c>
      <c r="BE232" s="30">
        <f t="shared" si="134"/>
        <v>2568</v>
      </c>
      <c r="BF232" s="30">
        <f t="shared" si="135"/>
        <v>428</v>
      </c>
      <c r="BG232" s="30">
        <f t="shared" si="136"/>
        <v>534</v>
      </c>
      <c r="BH232" s="30">
        <f t="shared" si="137"/>
        <v>518</v>
      </c>
      <c r="BI232" s="30">
        <f t="shared" si="138"/>
        <v>766</v>
      </c>
      <c r="BJ232" s="30">
        <f t="shared" si="139"/>
        <v>766</v>
      </c>
      <c r="BK232" s="30">
        <v>2300000</v>
      </c>
      <c r="BL232" s="30">
        <v>1600000</v>
      </c>
      <c r="BM232" s="30" t="str">
        <f t="shared" si="120"/>
        <v>Unk</v>
      </c>
      <c r="BN232" s="30" t="str">
        <f t="shared" si="121"/>
        <v>Unk</v>
      </c>
      <c r="BO232" s="30">
        <v>2019</v>
      </c>
      <c r="BP232" s="30">
        <v>458</v>
      </c>
      <c r="BQ232" s="30" t="str">
        <f>VLOOKUP(AQ232,Table3[#All],2,FALSE)</f>
        <v>NFI</v>
      </c>
    </row>
    <row r="233" spans="1:69" ht="28.5" customHeight="1" x14ac:dyDescent="0.25">
      <c r="A233" s="58" t="s">
        <v>171</v>
      </c>
      <c r="B233" s="58" t="s">
        <v>269</v>
      </c>
      <c r="C233" s="58" t="s">
        <v>269</v>
      </c>
      <c r="D233" s="58" t="s">
        <v>202</v>
      </c>
      <c r="E233" s="58" t="s">
        <v>760</v>
      </c>
      <c r="F233" s="58" t="s">
        <v>210</v>
      </c>
      <c r="G233" s="58" t="s">
        <v>213</v>
      </c>
      <c r="H233" s="58"/>
      <c r="I233" s="58"/>
      <c r="J233" s="58"/>
      <c r="K233" s="58"/>
      <c r="L233" s="58"/>
      <c r="M233" s="58" t="s">
        <v>123</v>
      </c>
      <c r="N233" s="58" t="s">
        <v>133</v>
      </c>
      <c r="O233" s="58" t="s">
        <v>10</v>
      </c>
      <c r="P233" s="58"/>
      <c r="Q233" s="58" t="s">
        <v>179</v>
      </c>
      <c r="R233" s="58" t="s">
        <v>215</v>
      </c>
      <c r="S233" s="58" t="s">
        <v>214</v>
      </c>
      <c r="T233" s="32">
        <v>43800</v>
      </c>
      <c r="U233" s="21">
        <v>43800</v>
      </c>
      <c r="V233" s="58">
        <v>11.283659999999999</v>
      </c>
      <c r="W233" s="58">
        <v>49.180630000000001</v>
      </c>
      <c r="X233" s="58" t="s">
        <v>189</v>
      </c>
      <c r="Y233" s="58">
        <v>7080</v>
      </c>
      <c r="Z233" s="58">
        <v>7080</v>
      </c>
      <c r="AA233" s="58">
        <v>1180</v>
      </c>
      <c r="AB233" s="58">
        <v>1428</v>
      </c>
      <c r="AC233" s="58">
        <v>1473</v>
      </c>
      <c r="AD233" s="58">
        <v>2067</v>
      </c>
      <c r="AE233" s="58">
        <v>2111</v>
      </c>
      <c r="AF233" s="58" t="s">
        <v>194</v>
      </c>
      <c r="AN233" s="58"/>
      <c r="AO233" s="26" t="str">
        <f t="shared" si="123"/>
        <v>UNHCR</v>
      </c>
      <c r="AP233" s="26" t="str">
        <f t="shared" si="124"/>
        <v>UNHCR</v>
      </c>
      <c r="AQ233" s="26" t="str">
        <f t="shared" si="125"/>
        <v>NFI KITS</v>
      </c>
      <c r="AR233" s="26" t="str">
        <f t="shared" si="126"/>
        <v>Unknown</v>
      </c>
      <c r="AS233" s="71" t="str">
        <f>_xlfn.IFNA(VLOOKUP(TRIM(AF233),Lookups!$R$1:$S$12,2,0),"N/A")</f>
        <v>Flood</v>
      </c>
      <c r="AT233" s="29" t="str">
        <f t="shared" si="127"/>
        <v>Completed</v>
      </c>
      <c r="AU233" s="72" t="str">
        <f>IF(TRIM(X233)="", "N/A",VLOOKUP(TRIM(X233),Lookups!$V$1:$W$8,2,0))</f>
        <v>NIDP</v>
      </c>
      <c r="AV233" s="26" t="str">
        <f t="shared" si="128"/>
        <v>Urban</v>
      </c>
      <c r="AW233" s="26" t="str">
        <f t="shared" si="129"/>
        <v>In-Kind</v>
      </c>
      <c r="AX233" s="55" t="str">
        <f>IF(TRIM(M233)="","N/A",VLOOKUP(TRIM(M233),Table2[#All],2,0))</f>
        <v>Bari</v>
      </c>
      <c r="AY233" s="55" t="str">
        <f>IF(TRIM(N233)="","N/A",VLOOKUP(TRIM(N233),Table4[#All],2,0))</f>
        <v>Bossaso</v>
      </c>
      <c r="AZ233" s="55" t="str">
        <f t="shared" si="130"/>
        <v>N/A</v>
      </c>
      <c r="BA233" s="32">
        <f t="shared" si="131"/>
        <v>43830</v>
      </c>
      <c r="BB233" s="32">
        <f t="shared" si="132"/>
        <v>43830</v>
      </c>
      <c r="BC233" s="31">
        <f t="shared" si="133"/>
        <v>2019</v>
      </c>
      <c r="BD233" s="33">
        <f t="shared" si="122"/>
        <v>43830</v>
      </c>
      <c r="BE233" s="30">
        <f t="shared" si="134"/>
        <v>7080</v>
      </c>
      <c r="BF233" s="30">
        <f t="shared" si="135"/>
        <v>1180</v>
      </c>
      <c r="BG233" s="30">
        <f t="shared" si="136"/>
        <v>1473</v>
      </c>
      <c r="BH233" s="30">
        <f t="shared" si="137"/>
        <v>1428</v>
      </c>
      <c r="BI233" s="30">
        <f t="shared" si="138"/>
        <v>2111</v>
      </c>
      <c r="BJ233" s="30">
        <f t="shared" si="139"/>
        <v>2111</v>
      </c>
      <c r="BK233" s="30">
        <v>2300000</v>
      </c>
      <c r="BL233" s="30">
        <v>1600000</v>
      </c>
      <c r="BM233" s="30" t="str">
        <f t="shared" si="120"/>
        <v>Unk</v>
      </c>
      <c r="BN233" s="30" t="str">
        <f t="shared" si="121"/>
        <v>Unk</v>
      </c>
      <c r="BO233" s="30">
        <v>2019</v>
      </c>
      <c r="BP233" s="30">
        <v>459</v>
      </c>
      <c r="BQ233" s="30" t="str">
        <f>VLOOKUP(AQ233,Table3[#All],2,FALSE)</f>
        <v>NFI</v>
      </c>
    </row>
    <row r="234" spans="1:69" ht="28.5" customHeight="1" x14ac:dyDescent="0.25">
      <c r="A234" s="58" t="s">
        <v>171</v>
      </c>
      <c r="B234" s="58" t="s">
        <v>269</v>
      </c>
      <c r="C234" s="58" t="s">
        <v>269</v>
      </c>
      <c r="D234" s="58" t="s">
        <v>202</v>
      </c>
      <c r="E234" s="58" t="s">
        <v>761</v>
      </c>
      <c r="F234" s="58" t="s">
        <v>210</v>
      </c>
      <c r="G234" s="58" t="s">
        <v>213</v>
      </c>
      <c r="H234" s="58"/>
      <c r="I234" s="58"/>
      <c r="J234" s="58"/>
      <c r="K234" s="58"/>
      <c r="L234" s="58"/>
      <c r="M234" s="58" t="s">
        <v>61</v>
      </c>
      <c r="N234" s="58" t="s">
        <v>112</v>
      </c>
      <c r="O234" s="58" t="s">
        <v>762</v>
      </c>
      <c r="P234" s="58"/>
      <c r="Q234" s="58" t="s">
        <v>179</v>
      </c>
      <c r="R234" s="58" t="s">
        <v>215</v>
      </c>
      <c r="S234" s="58" t="s">
        <v>214</v>
      </c>
      <c r="T234" s="32">
        <v>43774</v>
      </c>
      <c r="U234" s="21">
        <v>43774</v>
      </c>
      <c r="V234" s="58">
        <v>8.4063499999999998</v>
      </c>
      <c r="W234" s="58">
        <v>48.481879999999997</v>
      </c>
      <c r="X234" s="58" t="s">
        <v>189</v>
      </c>
      <c r="Y234" s="58">
        <v>1728</v>
      </c>
      <c r="Z234" s="58">
        <v>1728</v>
      </c>
      <c r="AA234" s="58">
        <v>288</v>
      </c>
      <c r="AB234" s="58">
        <v>349</v>
      </c>
      <c r="AC234" s="58">
        <v>360</v>
      </c>
      <c r="AD234" s="58">
        <v>505</v>
      </c>
      <c r="AE234" s="58">
        <v>515</v>
      </c>
      <c r="AF234" s="58" t="s">
        <v>194</v>
      </c>
      <c r="AN234" s="58"/>
      <c r="AO234" s="26" t="str">
        <f t="shared" si="123"/>
        <v>UNHCR</v>
      </c>
      <c r="AP234" s="26" t="str">
        <f t="shared" si="124"/>
        <v>UNHCR</v>
      </c>
      <c r="AQ234" s="26" t="str">
        <f t="shared" si="125"/>
        <v>NFI KITS</v>
      </c>
      <c r="AR234" s="26" t="str">
        <f t="shared" si="126"/>
        <v>Unknown</v>
      </c>
      <c r="AS234" s="71" t="str">
        <f>_xlfn.IFNA(VLOOKUP(TRIM(AF234),Lookups!$R$1:$S$12,2,0),"N/A")</f>
        <v>Flood</v>
      </c>
      <c r="AT234" s="29" t="str">
        <f t="shared" si="127"/>
        <v>Completed</v>
      </c>
      <c r="AU234" s="72" t="str">
        <f>IF(TRIM(X234)="", "N/A",VLOOKUP(TRIM(X234),Lookups!$V$1:$W$8,2,0))</f>
        <v>NIDP</v>
      </c>
      <c r="AV234" s="26" t="str">
        <f t="shared" si="128"/>
        <v>Urban</v>
      </c>
      <c r="AW234" s="26" t="str">
        <f t="shared" si="129"/>
        <v>In-Kind</v>
      </c>
      <c r="AX234" s="55" t="str">
        <f>IF(TRIM(M234)="","N/A",VLOOKUP(TRIM(M234),Table2[#All],2,0))</f>
        <v>Nugaal</v>
      </c>
      <c r="AY234" s="55" t="str">
        <f>IF(TRIM(N234)="","N/A",VLOOKUP(TRIM(N234),Table4[#All],2,0))</f>
        <v>Garoowe</v>
      </c>
      <c r="AZ234" s="55" t="str">
        <f t="shared" si="130"/>
        <v>N/A</v>
      </c>
      <c r="BA234" s="32">
        <f t="shared" si="131"/>
        <v>43799</v>
      </c>
      <c r="BB234" s="32">
        <f t="shared" si="132"/>
        <v>43799</v>
      </c>
      <c r="BC234" s="31">
        <f t="shared" si="133"/>
        <v>2019</v>
      </c>
      <c r="BD234" s="33">
        <f t="shared" si="122"/>
        <v>43830</v>
      </c>
      <c r="BE234" s="30">
        <f t="shared" si="134"/>
        <v>1728</v>
      </c>
      <c r="BF234" s="30">
        <f t="shared" si="135"/>
        <v>288</v>
      </c>
      <c r="BG234" s="30">
        <f t="shared" si="136"/>
        <v>360</v>
      </c>
      <c r="BH234" s="30">
        <f t="shared" si="137"/>
        <v>349</v>
      </c>
      <c r="BI234" s="30">
        <f t="shared" si="138"/>
        <v>515</v>
      </c>
      <c r="BJ234" s="30">
        <f t="shared" si="139"/>
        <v>515</v>
      </c>
      <c r="BK234" s="30">
        <v>2300000</v>
      </c>
      <c r="BL234" s="30">
        <v>1600000</v>
      </c>
      <c r="BM234" s="30" t="str">
        <f t="shared" si="120"/>
        <v>Unk</v>
      </c>
      <c r="BN234" s="30" t="str">
        <f t="shared" si="121"/>
        <v>Unk</v>
      </c>
      <c r="BO234" s="30">
        <v>2019</v>
      </c>
      <c r="BP234" s="30">
        <v>460</v>
      </c>
      <c r="BQ234" s="30" t="str">
        <f>VLOOKUP(AQ234,Table3[#All],2,FALSE)</f>
        <v>NFI</v>
      </c>
    </row>
    <row r="235" spans="1:69" ht="28.5" customHeight="1" x14ac:dyDescent="0.25">
      <c r="A235" s="58" t="s">
        <v>171</v>
      </c>
      <c r="B235" s="58" t="s">
        <v>269</v>
      </c>
      <c r="C235" s="58" t="s">
        <v>269</v>
      </c>
      <c r="D235" s="58" t="s">
        <v>202</v>
      </c>
      <c r="E235" s="58" t="s">
        <v>763</v>
      </c>
      <c r="F235" s="58" t="s">
        <v>210</v>
      </c>
      <c r="G235" s="58" t="s">
        <v>213</v>
      </c>
      <c r="H235" s="58"/>
      <c r="I235" s="58"/>
      <c r="J235" s="58"/>
      <c r="K235" s="58"/>
      <c r="L235" s="58"/>
      <c r="M235" s="58" t="s">
        <v>123</v>
      </c>
      <c r="N235" s="58" t="s">
        <v>38</v>
      </c>
      <c r="O235" s="58" t="s">
        <v>764</v>
      </c>
      <c r="P235" s="58"/>
      <c r="Q235" s="58" t="s">
        <v>180</v>
      </c>
      <c r="R235" s="58" t="s">
        <v>215</v>
      </c>
      <c r="S235" s="58" t="s">
        <v>214</v>
      </c>
      <c r="T235" s="32">
        <v>43774</v>
      </c>
      <c r="U235" s="21">
        <v>43774</v>
      </c>
      <c r="V235" s="58">
        <v>9.5069400000000002</v>
      </c>
      <c r="W235" s="58">
        <v>49.086078999999998</v>
      </c>
      <c r="X235" s="58" t="s">
        <v>189</v>
      </c>
      <c r="Y235" s="58">
        <v>120</v>
      </c>
      <c r="Z235" s="58">
        <v>120</v>
      </c>
      <c r="AA235" s="58">
        <v>20</v>
      </c>
      <c r="AB235" s="58">
        <v>24</v>
      </c>
      <c r="AC235" s="58">
        <v>25</v>
      </c>
      <c r="AD235" s="58">
        <v>35</v>
      </c>
      <c r="AE235" s="58">
        <v>36</v>
      </c>
      <c r="AF235" s="58" t="s">
        <v>194</v>
      </c>
      <c r="AN235" s="58"/>
      <c r="AO235" s="26" t="str">
        <f t="shared" si="123"/>
        <v>UNHCR</v>
      </c>
      <c r="AP235" s="26" t="str">
        <f t="shared" si="124"/>
        <v>UNHCR</v>
      </c>
      <c r="AQ235" s="26" t="str">
        <f t="shared" si="125"/>
        <v>NFI KITS</v>
      </c>
      <c r="AR235" s="26" t="str">
        <f t="shared" si="126"/>
        <v>Unknown</v>
      </c>
      <c r="AS235" s="71" t="str">
        <f>_xlfn.IFNA(VLOOKUP(TRIM(AF235),Lookups!$R$1:$S$12,2,0),"N/A")</f>
        <v>Flood</v>
      </c>
      <c r="AT235" s="29" t="str">
        <f t="shared" si="127"/>
        <v>Completed</v>
      </c>
      <c r="AU235" s="72" t="str">
        <f>IF(TRIM(X235)="", "N/A",VLOOKUP(TRIM(X235),Lookups!$V$1:$W$8,2,0))</f>
        <v>NIDP</v>
      </c>
      <c r="AV235" s="26" t="str">
        <f t="shared" si="128"/>
        <v>Mixed</v>
      </c>
      <c r="AW235" s="26" t="str">
        <f t="shared" si="129"/>
        <v>In-Kind</v>
      </c>
      <c r="AX235" s="55" t="str">
        <f>IF(TRIM(M235)="","N/A",VLOOKUP(TRIM(M235),Table2[#All],2,0))</f>
        <v>Bari</v>
      </c>
      <c r="AY235" s="55" t="str">
        <f>IF(TRIM(N235)="","N/A",VLOOKUP(TRIM(N235),Table4[#All],2,0))</f>
        <v>Qardho</v>
      </c>
      <c r="AZ235" s="55" t="str">
        <f t="shared" si="130"/>
        <v>N/A</v>
      </c>
      <c r="BA235" s="32">
        <f t="shared" si="131"/>
        <v>43799</v>
      </c>
      <c r="BB235" s="32">
        <f t="shared" si="132"/>
        <v>43799</v>
      </c>
      <c r="BC235" s="31">
        <f t="shared" si="133"/>
        <v>2019</v>
      </c>
      <c r="BD235" s="33">
        <f t="shared" si="122"/>
        <v>43830</v>
      </c>
      <c r="BE235" s="30">
        <f t="shared" si="134"/>
        <v>120</v>
      </c>
      <c r="BF235" s="30">
        <f t="shared" si="135"/>
        <v>20</v>
      </c>
      <c r="BG235" s="30">
        <f t="shared" si="136"/>
        <v>25</v>
      </c>
      <c r="BH235" s="30">
        <f t="shared" si="137"/>
        <v>24</v>
      </c>
      <c r="BI235" s="30">
        <f t="shared" si="138"/>
        <v>36</v>
      </c>
      <c r="BJ235" s="30">
        <f t="shared" si="139"/>
        <v>36</v>
      </c>
      <c r="BK235" s="30">
        <v>2300000</v>
      </c>
      <c r="BL235" s="30">
        <v>1600000</v>
      </c>
      <c r="BM235" s="30" t="str">
        <f t="shared" si="120"/>
        <v>Unk</v>
      </c>
      <c r="BN235" s="30" t="str">
        <f t="shared" si="121"/>
        <v>Unk</v>
      </c>
      <c r="BO235" s="30">
        <v>2019</v>
      </c>
      <c r="BP235" s="30">
        <v>461</v>
      </c>
      <c r="BQ235" s="30" t="str">
        <f>VLOOKUP(AQ235,Table3[#All],2,FALSE)</f>
        <v>NFI</v>
      </c>
    </row>
    <row r="236" spans="1:69" ht="28.5" customHeight="1" x14ac:dyDescent="0.25">
      <c r="A236" s="58" t="s">
        <v>171</v>
      </c>
      <c r="B236" s="58" t="s">
        <v>269</v>
      </c>
      <c r="C236" s="58" t="s">
        <v>269</v>
      </c>
      <c r="D236" s="58" t="s">
        <v>202</v>
      </c>
      <c r="E236" s="58" t="s">
        <v>763</v>
      </c>
      <c r="F236" s="58" t="s">
        <v>210</v>
      </c>
      <c r="G236" s="58" t="s">
        <v>213</v>
      </c>
      <c r="H236" s="58"/>
      <c r="I236" s="58"/>
      <c r="J236" s="58"/>
      <c r="K236" s="58"/>
      <c r="L236" s="58"/>
      <c r="M236" s="58" t="s">
        <v>123</v>
      </c>
      <c r="N236" s="58" t="s">
        <v>38</v>
      </c>
      <c r="O236" s="58" t="s">
        <v>764</v>
      </c>
      <c r="P236" s="58"/>
      <c r="Q236" s="58" t="s">
        <v>180</v>
      </c>
      <c r="R236" s="58" t="s">
        <v>215</v>
      </c>
      <c r="S236" s="58" t="s">
        <v>214</v>
      </c>
      <c r="T236" s="32">
        <v>43774</v>
      </c>
      <c r="U236" s="21">
        <v>43800</v>
      </c>
      <c r="V236" s="58">
        <v>9.5069400000000002</v>
      </c>
      <c r="W236" s="58">
        <v>49.086078999999998</v>
      </c>
      <c r="X236" s="58" t="s">
        <v>189</v>
      </c>
      <c r="Y236" s="58">
        <v>1200</v>
      </c>
      <c r="Z236" s="58">
        <v>1200</v>
      </c>
      <c r="AA236" s="58">
        <v>200</v>
      </c>
      <c r="AB236" s="58">
        <v>242</v>
      </c>
      <c r="AC236" s="58">
        <v>250</v>
      </c>
      <c r="AD236" s="58">
        <v>350</v>
      </c>
      <c r="AE236" s="58">
        <v>358</v>
      </c>
      <c r="AF236" s="58" t="s">
        <v>194</v>
      </c>
      <c r="AN236" s="58"/>
      <c r="AO236" s="26" t="str">
        <f t="shared" si="123"/>
        <v>UNHCR</v>
      </c>
      <c r="AP236" s="26" t="str">
        <f t="shared" si="124"/>
        <v>UNHCR</v>
      </c>
      <c r="AQ236" s="26" t="str">
        <f t="shared" si="125"/>
        <v>NFI KITS</v>
      </c>
      <c r="AR236" s="26" t="str">
        <f t="shared" si="126"/>
        <v>Unknown</v>
      </c>
      <c r="AS236" s="71" t="str">
        <f>_xlfn.IFNA(VLOOKUP(TRIM(AF236),Lookups!$R$1:$S$12,2,0),"N/A")</f>
        <v>Flood</v>
      </c>
      <c r="AT236" s="29" t="str">
        <f t="shared" si="127"/>
        <v>Completed</v>
      </c>
      <c r="AU236" s="72" t="str">
        <f>IF(TRIM(X236)="", "N/A",VLOOKUP(TRIM(X236),Lookups!$V$1:$W$8,2,0))</f>
        <v>NIDP</v>
      </c>
      <c r="AV236" s="26" t="str">
        <f t="shared" si="128"/>
        <v>Mixed</v>
      </c>
      <c r="AW236" s="26" t="str">
        <f t="shared" si="129"/>
        <v>In-Kind</v>
      </c>
      <c r="AX236" s="55" t="str">
        <f>IF(TRIM(M236)="","N/A",VLOOKUP(TRIM(M236),Table2[#All],2,0))</f>
        <v>Bari</v>
      </c>
      <c r="AY236" s="55" t="str">
        <f>IF(TRIM(N236)="","N/A",VLOOKUP(TRIM(N236),Table4[#All],2,0))</f>
        <v>Qardho</v>
      </c>
      <c r="AZ236" s="55" t="str">
        <f t="shared" si="130"/>
        <v>N/A</v>
      </c>
      <c r="BA236" s="32">
        <f t="shared" si="131"/>
        <v>43799</v>
      </c>
      <c r="BB236" s="32">
        <f t="shared" si="132"/>
        <v>43830</v>
      </c>
      <c r="BC236" s="31">
        <f t="shared" si="133"/>
        <v>2019</v>
      </c>
      <c r="BD236" s="33">
        <f t="shared" si="122"/>
        <v>43830</v>
      </c>
      <c r="BE236" s="30">
        <f t="shared" si="134"/>
        <v>1200</v>
      </c>
      <c r="BF236" s="30">
        <f t="shared" si="135"/>
        <v>200</v>
      </c>
      <c r="BG236" s="30">
        <f t="shared" si="136"/>
        <v>250</v>
      </c>
      <c r="BH236" s="30">
        <f t="shared" si="137"/>
        <v>242</v>
      </c>
      <c r="BI236" s="30">
        <f t="shared" si="138"/>
        <v>358</v>
      </c>
      <c r="BJ236" s="30">
        <f t="shared" si="139"/>
        <v>358</v>
      </c>
      <c r="BK236" s="30">
        <v>2300000</v>
      </c>
      <c r="BL236" s="30">
        <v>1600000</v>
      </c>
      <c r="BM236" s="30" t="str">
        <f t="shared" si="120"/>
        <v>Unk</v>
      </c>
      <c r="BN236" s="30" t="str">
        <f t="shared" si="121"/>
        <v>Unk</v>
      </c>
      <c r="BO236" s="30">
        <v>2019</v>
      </c>
      <c r="BP236" s="30">
        <v>462</v>
      </c>
      <c r="BQ236" s="30" t="str">
        <f>VLOOKUP(AQ236,Table3[#All],2,FALSE)</f>
        <v>NFI</v>
      </c>
    </row>
    <row r="237" spans="1:69" ht="28.5" customHeight="1" x14ac:dyDescent="0.25">
      <c r="A237" s="58" t="s">
        <v>171</v>
      </c>
      <c r="B237" s="58" t="s">
        <v>269</v>
      </c>
      <c r="C237" s="58" t="s">
        <v>269</v>
      </c>
      <c r="D237" s="58" t="s">
        <v>202</v>
      </c>
      <c r="E237" s="58" t="s">
        <v>765</v>
      </c>
      <c r="F237" s="58" t="s">
        <v>210</v>
      </c>
      <c r="G237" s="58" t="s">
        <v>213</v>
      </c>
      <c r="H237" s="58"/>
      <c r="I237" s="58"/>
      <c r="J237" s="58"/>
      <c r="K237" s="58"/>
      <c r="L237" s="58"/>
      <c r="M237" s="58" t="s">
        <v>117</v>
      </c>
      <c r="N237" s="58" t="s">
        <v>118</v>
      </c>
      <c r="O237" s="58" t="s">
        <v>99</v>
      </c>
      <c r="P237" s="58"/>
      <c r="Q237" s="58" t="s">
        <v>179</v>
      </c>
      <c r="R237" s="58" t="s">
        <v>215</v>
      </c>
      <c r="S237" s="58" t="s">
        <v>214</v>
      </c>
      <c r="T237" s="32">
        <v>43774</v>
      </c>
      <c r="U237" s="21">
        <v>43774</v>
      </c>
      <c r="V237" s="58">
        <v>6.7692399999999999</v>
      </c>
      <c r="W237" s="58">
        <v>47.430610999999999</v>
      </c>
      <c r="X237" s="58" t="s">
        <v>189</v>
      </c>
      <c r="Y237" s="58">
        <v>14400</v>
      </c>
      <c r="Z237" s="58">
        <v>14400</v>
      </c>
      <c r="AA237" s="58">
        <v>2400</v>
      </c>
      <c r="AB237" s="58">
        <v>2905</v>
      </c>
      <c r="AC237" s="58">
        <v>2997</v>
      </c>
      <c r="AD237" s="58">
        <v>4205</v>
      </c>
      <c r="AE237" s="58">
        <v>4294</v>
      </c>
      <c r="AF237" s="58" t="s">
        <v>194</v>
      </c>
      <c r="AN237" s="58"/>
      <c r="AO237" s="26" t="str">
        <f t="shared" si="123"/>
        <v>UNHCR</v>
      </c>
      <c r="AP237" s="26" t="str">
        <f t="shared" si="124"/>
        <v>UNHCR</v>
      </c>
      <c r="AQ237" s="26" t="str">
        <f t="shared" si="125"/>
        <v>NFI KITS</v>
      </c>
      <c r="AR237" s="26" t="str">
        <f t="shared" si="126"/>
        <v>Unknown</v>
      </c>
      <c r="AS237" s="71" t="str">
        <f>_xlfn.IFNA(VLOOKUP(TRIM(AF237),Lookups!$R$1:$S$12,2,0),"N/A")</f>
        <v>Flood</v>
      </c>
      <c r="AT237" s="29" t="str">
        <f t="shared" si="127"/>
        <v>Completed</v>
      </c>
      <c r="AU237" s="72" t="str">
        <f>IF(TRIM(X237)="", "N/A",VLOOKUP(TRIM(X237),Lookups!$V$1:$W$8,2,0))</f>
        <v>NIDP</v>
      </c>
      <c r="AV237" s="26" t="str">
        <f t="shared" si="128"/>
        <v>Urban</v>
      </c>
      <c r="AW237" s="26" t="str">
        <f t="shared" si="129"/>
        <v>In-Kind</v>
      </c>
      <c r="AX237" s="55" t="str">
        <f>IF(TRIM(M237)="","N/A",VLOOKUP(TRIM(M237),Table2[#All],2,0))</f>
        <v>Mudug</v>
      </c>
      <c r="AY237" s="55" t="str">
        <f>IF(TRIM(N237)="","N/A",VLOOKUP(TRIM(N237),Table4[#All],2,0))</f>
        <v>Gaalkacyo</v>
      </c>
      <c r="AZ237" s="55" t="str">
        <f t="shared" si="130"/>
        <v>N/A</v>
      </c>
      <c r="BA237" s="32">
        <f t="shared" si="131"/>
        <v>43799</v>
      </c>
      <c r="BB237" s="32">
        <f t="shared" si="132"/>
        <v>43799</v>
      </c>
      <c r="BC237" s="31">
        <f t="shared" si="133"/>
        <v>2019</v>
      </c>
      <c r="BD237" s="33">
        <f t="shared" si="122"/>
        <v>43830</v>
      </c>
      <c r="BE237" s="30">
        <f t="shared" si="134"/>
        <v>14400</v>
      </c>
      <c r="BF237" s="30">
        <f t="shared" si="135"/>
        <v>2400</v>
      </c>
      <c r="BG237" s="30">
        <f t="shared" si="136"/>
        <v>2997</v>
      </c>
      <c r="BH237" s="30">
        <f t="shared" si="137"/>
        <v>2905</v>
      </c>
      <c r="BI237" s="30">
        <f t="shared" si="138"/>
        <v>4294</v>
      </c>
      <c r="BJ237" s="30">
        <f t="shared" si="139"/>
        <v>4294</v>
      </c>
      <c r="BK237" s="30">
        <v>2300000</v>
      </c>
      <c r="BL237" s="30">
        <v>1600000</v>
      </c>
      <c r="BM237" s="30" t="str">
        <f t="shared" si="120"/>
        <v>Unk</v>
      </c>
      <c r="BN237" s="30" t="str">
        <f t="shared" si="121"/>
        <v>Unk</v>
      </c>
      <c r="BO237" s="30">
        <v>2019</v>
      </c>
      <c r="BP237" s="30">
        <v>463</v>
      </c>
      <c r="BQ237" s="30" t="str">
        <f>VLOOKUP(AQ237,Table3[#All],2,FALSE)</f>
        <v>NFI</v>
      </c>
    </row>
    <row r="238" spans="1:69" ht="28.5" customHeight="1" x14ac:dyDescent="0.25">
      <c r="A238" s="64" t="s">
        <v>171</v>
      </c>
      <c r="B238" s="64" t="s">
        <v>220</v>
      </c>
      <c r="C238" s="64" t="s">
        <v>220</v>
      </c>
      <c r="D238" s="64" t="s">
        <v>186</v>
      </c>
      <c r="E238" s="64" t="s">
        <v>909</v>
      </c>
      <c r="F238" s="64" t="s">
        <v>228</v>
      </c>
      <c r="G238" s="64" t="s">
        <v>177</v>
      </c>
      <c r="H238" s="64"/>
      <c r="I238" s="64"/>
      <c r="J238" s="64"/>
      <c r="K238" s="64"/>
      <c r="L238" s="64"/>
      <c r="M238" s="64" t="s">
        <v>83</v>
      </c>
      <c r="N238" s="64" t="s">
        <v>84</v>
      </c>
      <c r="O238" s="64" t="s">
        <v>1</v>
      </c>
      <c r="P238" s="64" t="s">
        <v>242</v>
      </c>
      <c r="Q238" s="64" t="s">
        <v>179</v>
      </c>
      <c r="R238" s="64" t="s">
        <v>167</v>
      </c>
      <c r="S238" s="64" t="s">
        <v>685</v>
      </c>
      <c r="T238" s="32">
        <v>43709</v>
      </c>
      <c r="U238" s="21">
        <v>43921</v>
      </c>
      <c r="V238" s="64">
        <v>3.1171799999999998</v>
      </c>
      <c r="W238" s="64">
        <v>43.646900000000002</v>
      </c>
      <c r="X238" s="64" t="s">
        <v>189</v>
      </c>
      <c r="Y238" s="1">
        <v>240</v>
      </c>
      <c r="Z238" s="1">
        <v>240</v>
      </c>
      <c r="AA238" s="64">
        <v>40</v>
      </c>
      <c r="AB238" s="64">
        <v>48</v>
      </c>
      <c r="AC238" s="64">
        <v>36</v>
      </c>
      <c r="AD238" s="64">
        <v>84</v>
      </c>
      <c r="AE238" s="64">
        <v>72</v>
      </c>
      <c r="AF238" s="64" t="s">
        <v>195</v>
      </c>
      <c r="AG238" s="26" t="s">
        <v>965</v>
      </c>
      <c r="AH238" s="26" t="s">
        <v>205</v>
      </c>
      <c r="AI238" s="26" t="s">
        <v>205</v>
      </c>
      <c r="AJ238" s="16" t="s">
        <v>966</v>
      </c>
      <c r="AK238" s="16" t="s">
        <v>540</v>
      </c>
      <c r="AM238" s="16" t="s">
        <v>542</v>
      </c>
      <c r="AN238" s="64" t="s">
        <v>967</v>
      </c>
      <c r="AO238" s="26" t="str">
        <f t="shared" ref="AO238:AO301" si="140">TRIM(IF(TRIM(B238)="","N/A",B238))</f>
        <v>ACTED</v>
      </c>
      <c r="AP238" s="26" t="str">
        <f t="shared" ref="AP238:AP301" si="141">TRIM(IF(TRIM(C238)="","N/A",C238))</f>
        <v>ACTED</v>
      </c>
      <c r="AQ238" s="26" t="str">
        <f t="shared" ref="AQ238:AQ301" si="142">TRIM(UPPER(IF(TRIM(D238)="","N/A",D238)))</f>
        <v>EMERGENCY SHELTER</v>
      </c>
      <c r="AR238" s="26" t="str">
        <f t="shared" ref="AR238:AR301" si="143">TRIM(IF(TRIM(F238)="","N/A",F238))</f>
        <v>OFDA</v>
      </c>
      <c r="AS238" s="71" t="str">
        <f>_xlfn.IFNA(VLOOKUP(TRIM(AF238),Lookups!$R$1:$S$12,2,0),"N/A")</f>
        <v>Drought</v>
      </c>
      <c r="AT238" s="29" t="str">
        <f t="shared" ref="AT238:AT301" si="144">TRIM(IF(TRIM(R238)="","N/A",PROPER(R238)))</f>
        <v>Completed</v>
      </c>
      <c r="AU238" s="72" t="str">
        <f>IF(TRIM(X238)="", "N/A",VLOOKUP(TRIM(X238),Lookups!$V$1:$W$8,2,0))</f>
        <v>NIDP</v>
      </c>
      <c r="AV238" s="26" t="str">
        <f t="shared" ref="AV238:AV301" si="145">TRIM(IF(TRIM(Q238)="","N/A",Q238))</f>
        <v>Urban</v>
      </c>
      <c r="AW238" s="26" t="str">
        <f t="shared" ref="AW238:AW301" si="146">TRIM(IF(TRIM(G238)="","N/A",PROPER(LEFT(TRIM(G238),10))))</f>
        <v>In-Kind</v>
      </c>
      <c r="AX238" s="55" t="str">
        <f>IF(TRIM(M238)="","N/A",VLOOKUP(TRIM(M238),Table2[#All],2,0))</f>
        <v>Bay</v>
      </c>
      <c r="AY238" s="55" t="str">
        <f>IF(TRIM(N238)="","N/A",VLOOKUP(TRIM(N238),Table4[#All],2,0))</f>
        <v>Baidoa</v>
      </c>
      <c r="AZ238" s="55" t="str">
        <f t="shared" ref="AZ238:AZ301" si="147">IF(TRIM(P238)="","N/A",TRIM(P238))</f>
        <v>Abal 3</v>
      </c>
      <c r="BA238" s="32">
        <f t="shared" ref="BA238:BA301" si="148">EOMONTH(T238,0)</f>
        <v>43738</v>
      </c>
      <c r="BB238" s="32">
        <f t="shared" ref="BB238:BB301" si="149">EOMONTH(U238,0)</f>
        <v>43921</v>
      </c>
      <c r="BC238" s="31">
        <f t="shared" ref="BC238:BC301" si="150">YEAR(BB238)</f>
        <v>2020</v>
      </c>
      <c r="BD238" s="33">
        <f t="shared" si="122"/>
        <v>43830</v>
      </c>
      <c r="BE238" s="30">
        <f t="shared" ref="BE238:BE301" si="151">Y238</f>
        <v>240</v>
      </c>
      <c r="BF238" s="30">
        <f t="shared" ref="BF238:BF301" si="152">AA238</f>
        <v>40</v>
      </c>
      <c r="BG238" s="30">
        <f t="shared" ref="BG238:BG301" si="153">AC238</f>
        <v>36</v>
      </c>
      <c r="BH238" s="30">
        <f t="shared" ref="BH238:BH301" si="154">AB238</f>
        <v>48</v>
      </c>
      <c r="BI238" s="30">
        <f t="shared" ref="BI238:BI301" si="155">AE238</f>
        <v>72</v>
      </c>
      <c r="BJ238" s="30">
        <f t="shared" ref="BJ238:BJ301" si="156">AE238</f>
        <v>72</v>
      </c>
      <c r="BK238" s="30">
        <v>2200000</v>
      </c>
      <c r="BL238" s="30">
        <v>1400000</v>
      </c>
      <c r="BM238" s="30" t="str">
        <f t="shared" ref="BM238:BM301" si="157">IF(ISBLANK(AH238),"Unk",AH238)</f>
        <v>Yes</v>
      </c>
      <c r="BN238" s="30" t="str">
        <f t="shared" ref="BN238:BN301" si="158">IF(ISBLANK(AI238),"Unk",AI238)</f>
        <v>Yes</v>
      </c>
      <c r="BO238" s="30">
        <v>2020</v>
      </c>
      <c r="BP238" s="30">
        <v>463</v>
      </c>
      <c r="BQ238" s="30" t="str">
        <f>VLOOKUP(AQ238,Table3[#All],2,FALSE)</f>
        <v>SHELTER</v>
      </c>
    </row>
    <row r="239" spans="1:69" ht="28.5" customHeight="1" x14ac:dyDescent="0.25">
      <c r="A239" s="64" t="s">
        <v>171</v>
      </c>
      <c r="B239" s="64" t="s">
        <v>220</v>
      </c>
      <c r="C239" s="64" t="s">
        <v>220</v>
      </c>
      <c r="D239" s="64" t="s">
        <v>186</v>
      </c>
      <c r="E239" s="64" t="s">
        <v>909</v>
      </c>
      <c r="F239" s="64" t="s">
        <v>228</v>
      </c>
      <c r="G239" s="64" t="s">
        <v>177</v>
      </c>
      <c r="H239" s="64"/>
      <c r="I239" s="64"/>
      <c r="J239" s="64"/>
      <c r="K239" s="64"/>
      <c r="L239" s="64"/>
      <c r="M239" s="64" t="s">
        <v>83</v>
      </c>
      <c r="N239" s="64" t="s">
        <v>84</v>
      </c>
      <c r="O239" s="64" t="s">
        <v>1</v>
      </c>
      <c r="P239" s="64" t="s">
        <v>236</v>
      </c>
      <c r="Q239" s="64" t="s">
        <v>179</v>
      </c>
      <c r="R239" s="64" t="s">
        <v>167</v>
      </c>
      <c r="S239" s="64" t="s">
        <v>685</v>
      </c>
      <c r="T239" s="32">
        <v>43709</v>
      </c>
      <c r="U239" s="21">
        <v>43921</v>
      </c>
      <c r="V239" s="64">
        <v>3.1171799999999998</v>
      </c>
      <c r="W239" s="64">
        <v>43.646900000000002</v>
      </c>
      <c r="X239" s="64" t="s">
        <v>189</v>
      </c>
      <c r="Y239" s="1">
        <v>240</v>
      </c>
      <c r="Z239" s="1">
        <v>240</v>
      </c>
      <c r="AA239" s="64">
        <v>40</v>
      </c>
      <c r="AB239" s="64">
        <v>48</v>
      </c>
      <c r="AC239" s="64">
        <v>36</v>
      </c>
      <c r="AD239" s="64">
        <v>84</v>
      </c>
      <c r="AE239" s="64">
        <v>72</v>
      </c>
      <c r="AF239" s="64" t="s">
        <v>195</v>
      </c>
      <c r="AG239" s="26" t="s">
        <v>965</v>
      </c>
      <c r="AH239" s="26" t="s">
        <v>205</v>
      </c>
      <c r="AI239" s="26" t="s">
        <v>205</v>
      </c>
      <c r="AJ239" s="16" t="s">
        <v>966</v>
      </c>
      <c r="AK239" s="16" t="s">
        <v>540</v>
      </c>
      <c r="AM239" s="16" t="s">
        <v>542</v>
      </c>
      <c r="AN239" s="64" t="s">
        <v>967</v>
      </c>
      <c r="AO239" s="26" t="str">
        <f t="shared" si="140"/>
        <v>ACTED</v>
      </c>
      <c r="AP239" s="26" t="str">
        <f t="shared" si="141"/>
        <v>ACTED</v>
      </c>
      <c r="AQ239" s="26" t="str">
        <f t="shared" si="142"/>
        <v>EMERGENCY SHELTER</v>
      </c>
      <c r="AR239" s="26" t="str">
        <f t="shared" si="143"/>
        <v>OFDA</v>
      </c>
      <c r="AS239" s="71" t="str">
        <f>_xlfn.IFNA(VLOOKUP(TRIM(AF239),Lookups!$R$1:$S$12,2,0),"N/A")</f>
        <v>Drought</v>
      </c>
      <c r="AT239" s="29" t="str">
        <f t="shared" si="144"/>
        <v>Completed</v>
      </c>
      <c r="AU239" s="72" t="str">
        <f>IF(TRIM(X239)="", "N/A",VLOOKUP(TRIM(X239),Lookups!$V$1:$W$8,2,0))</f>
        <v>NIDP</v>
      </c>
      <c r="AV239" s="26" t="str">
        <f t="shared" si="145"/>
        <v>Urban</v>
      </c>
      <c r="AW239" s="26" t="str">
        <f t="shared" si="146"/>
        <v>In-Kind</v>
      </c>
      <c r="AX239" s="55" t="str">
        <f>IF(TRIM(M239)="","N/A",VLOOKUP(TRIM(M239),Table2[#All],2,0))</f>
        <v>Bay</v>
      </c>
      <c r="AY239" s="55" t="str">
        <f>IF(TRIM(N239)="","N/A",VLOOKUP(TRIM(N239),Table4[#All],2,0))</f>
        <v>Baidoa</v>
      </c>
      <c r="AZ239" s="55" t="str">
        <f t="shared" si="147"/>
        <v>Arshaan</v>
      </c>
      <c r="BA239" s="32">
        <f t="shared" si="148"/>
        <v>43738</v>
      </c>
      <c r="BB239" s="32">
        <f t="shared" si="149"/>
        <v>43921</v>
      </c>
      <c r="BC239" s="31">
        <f t="shared" si="150"/>
        <v>2020</v>
      </c>
      <c r="BD239" s="33">
        <f t="shared" si="122"/>
        <v>43830</v>
      </c>
      <c r="BE239" s="30">
        <f t="shared" si="151"/>
        <v>240</v>
      </c>
      <c r="BF239" s="30">
        <f t="shared" si="152"/>
        <v>40</v>
      </c>
      <c r="BG239" s="30">
        <f t="shared" si="153"/>
        <v>36</v>
      </c>
      <c r="BH239" s="30">
        <f t="shared" si="154"/>
        <v>48</v>
      </c>
      <c r="BI239" s="30">
        <f t="shared" si="155"/>
        <v>72</v>
      </c>
      <c r="BJ239" s="30">
        <f t="shared" si="156"/>
        <v>72</v>
      </c>
      <c r="BK239" s="30">
        <v>2200000</v>
      </c>
      <c r="BL239" s="30">
        <v>1400000</v>
      </c>
      <c r="BM239" s="30" t="str">
        <f t="shared" si="157"/>
        <v>Yes</v>
      </c>
      <c r="BN239" s="30" t="str">
        <f t="shared" si="158"/>
        <v>Yes</v>
      </c>
      <c r="BO239" s="30">
        <v>2020</v>
      </c>
      <c r="BP239" s="30">
        <v>463</v>
      </c>
      <c r="BQ239" s="30" t="str">
        <f>VLOOKUP(AQ239,Table3[#All],2,FALSE)</f>
        <v>SHELTER</v>
      </c>
    </row>
    <row r="240" spans="1:69" ht="28.5" customHeight="1" x14ac:dyDescent="0.25">
      <c r="A240" s="64" t="s">
        <v>171</v>
      </c>
      <c r="B240" s="64" t="s">
        <v>220</v>
      </c>
      <c r="C240" s="64" t="s">
        <v>220</v>
      </c>
      <c r="D240" s="64" t="s">
        <v>186</v>
      </c>
      <c r="E240" s="64" t="s">
        <v>909</v>
      </c>
      <c r="F240" s="64" t="s">
        <v>228</v>
      </c>
      <c r="G240" s="64" t="s">
        <v>177</v>
      </c>
      <c r="H240" s="64"/>
      <c r="I240" s="64"/>
      <c r="J240" s="64"/>
      <c r="K240" s="64"/>
      <c r="L240" s="64"/>
      <c r="M240" s="64" t="s">
        <v>83</v>
      </c>
      <c r="N240" s="64" t="s">
        <v>84</v>
      </c>
      <c r="O240" s="64" t="s">
        <v>1</v>
      </c>
      <c r="P240" s="64" t="s">
        <v>242</v>
      </c>
      <c r="Q240" s="64" t="s">
        <v>179</v>
      </c>
      <c r="R240" s="64" t="s">
        <v>167</v>
      </c>
      <c r="S240" s="64" t="s">
        <v>915</v>
      </c>
      <c r="T240" s="32">
        <v>43709</v>
      </c>
      <c r="U240" s="21">
        <v>43881</v>
      </c>
      <c r="V240" s="64">
        <v>3.1171799999999998</v>
      </c>
      <c r="W240" s="64">
        <v>43.646900000000002</v>
      </c>
      <c r="X240" s="64" t="s">
        <v>189</v>
      </c>
      <c r="Y240" s="1">
        <v>240</v>
      </c>
      <c r="Z240" s="1">
        <v>240</v>
      </c>
      <c r="AA240" s="64">
        <v>40</v>
      </c>
      <c r="AB240" s="64">
        <v>48</v>
      </c>
      <c r="AC240" s="64">
        <v>36</v>
      </c>
      <c r="AD240" s="64">
        <v>84</v>
      </c>
      <c r="AE240" s="64">
        <v>72</v>
      </c>
      <c r="AF240" s="64" t="s">
        <v>195</v>
      </c>
      <c r="AG240" s="26" t="s">
        <v>965</v>
      </c>
      <c r="AH240" s="26" t="s">
        <v>204</v>
      </c>
      <c r="AI240" s="26" t="s">
        <v>917</v>
      </c>
      <c r="AJ240" s="16" t="s">
        <v>966</v>
      </c>
      <c r="AK240" s="16" t="s">
        <v>540</v>
      </c>
      <c r="AM240" s="16" t="s">
        <v>542</v>
      </c>
      <c r="AN240" s="64" t="s">
        <v>968</v>
      </c>
      <c r="AO240" s="26" t="str">
        <f t="shared" si="140"/>
        <v>ACTED</v>
      </c>
      <c r="AP240" s="26" t="str">
        <f t="shared" si="141"/>
        <v>ACTED</v>
      </c>
      <c r="AQ240" s="26" t="str">
        <f t="shared" si="142"/>
        <v>EMERGENCY SHELTER</v>
      </c>
      <c r="AR240" s="26" t="str">
        <f t="shared" si="143"/>
        <v>OFDA</v>
      </c>
      <c r="AS240" s="71" t="str">
        <f>_xlfn.IFNA(VLOOKUP(TRIM(AF240),Lookups!$R$1:$S$12,2,0),"N/A")</f>
        <v>Drought</v>
      </c>
      <c r="AT240" s="29" t="str">
        <f t="shared" si="144"/>
        <v>Completed</v>
      </c>
      <c r="AU240" s="72" t="str">
        <f>IF(TRIM(X240)="", "N/A",VLOOKUP(TRIM(X240),Lookups!$V$1:$W$8,2,0))</f>
        <v>NIDP</v>
      </c>
      <c r="AV240" s="26" t="str">
        <f t="shared" si="145"/>
        <v>Urban</v>
      </c>
      <c r="AW240" s="26" t="str">
        <f t="shared" si="146"/>
        <v>In-Kind</v>
      </c>
      <c r="AX240" s="55" t="str">
        <f>IF(TRIM(M240)="","N/A",VLOOKUP(TRIM(M240),Table2[#All],2,0))</f>
        <v>Bay</v>
      </c>
      <c r="AY240" s="55" t="str">
        <f>IF(TRIM(N240)="","N/A",VLOOKUP(TRIM(N240),Table4[#All],2,0))</f>
        <v>Baidoa</v>
      </c>
      <c r="AZ240" s="55" t="str">
        <f t="shared" si="147"/>
        <v>Abal 3</v>
      </c>
      <c r="BA240" s="32">
        <f t="shared" si="148"/>
        <v>43738</v>
      </c>
      <c r="BB240" s="32">
        <f t="shared" si="149"/>
        <v>43890</v>
      </c>
      <c r="BC240" s="31">
        <f t="shared" si="150"/>
        <v>2020</v>
      </c>
      <c r="BD240" s="33">
        <f t="shared" si="122"/>
        <v>43830</v>
      </c>
      <c r="BE240" s="30">
        <f t="shared" si="151"/>
        <v>240</v>
      </c>
      <c r="BF240" s="30">
        <f t="shared" si="152"/>
        <v>40</v>
      </c>
      <c r="BG240" s="30">
        <f t="shared" si="153"/>
        <v>36</v>
      </c>
      <c r="BH240" s="30">
        <f t="shared" si="154"/>
        <v>48</v>
      </c>
      <c r="BI240" s="30">
        <f t="shared" si="155"/>
        <v>72</v>
      </c>
      <c r="BJ240" s="30">
        <f t="shared" si="156"/>
        <v>72</v>
      </c>
      <c r="BK240" s="30">
        <v>2200000</v>
      </c>
      <c r="BL240" s="30">
        <v>1400000</v>
      </c>
      <c r="BM240" s="30" t="str">
        <f t="shared" si="157"/>
        <v>No</v>
      </c>
      <c r="BN240" s="30" t="str">
        <f t="shared" si="158"/>
        <v>yes</v>
      </c>
      <c r="BO240" s="30">
        <v>2020</v>
      </c>
      <c r="BP240" s="30">
        <v>463</v>
      </c>
      <c r="BQ240" s="30" t="str">
        <f>VLOOKUP(AQ240,Table3[#All],2,FALSE)</f>
        <v>SHELTER</v>
      </c>
    </row>
    <row r="241" spans="1:69" ht="28.5" customHeight="1" x14ac:dyDescent="0.25">
      <c r="A241" s="64" t="s">
        <v>171</v>
      </c>
      <c r="B241" s="64" t="s">
        <v>220</v>
      </c>
      <c r="C241" s="64" t="s">
        <v>220</v>
      </c>
      <c r="D241" s="64" t="s">
        <v>186</v>
      </c>
      <c r="E241" s="64" t="s">
        <v>536</v>
      </c>
      <c r="F241" s="64" t="s">
        <v>228</v>
      </c>
      <c r="G241" s="64" t="s">
        <v>177</v>
      </c>
      <c r="H241" s="64"/>
      <c r="I241" s="64"/>
      <c r="J241" s="64"/>
      <c r="K241" s="64"/>
      <c r="L241" s="64"/>
      <c r="M241" s="64" t="s">
        <v>83</v>
      </c>
      <c r="N241" s="64" t="s">
        <v>84</v>
      </c>
      <c r="O241" s="64" t="s">
        <v>1</v>
      </c>
      <c r="P241" s="64" t="s">
        <v>236</v>
      </c>
      <c r="Q241" s="64" t="s">
        <v>179</v>
      </c>
      <c r="R241" s="64" t="s">
        <v>167</v>
      </c>
      <c r="S241" s="64" t="s">
        <v>915</v>
      </c>
      <c r="T241" s="32">
        <v>43709</v>
      </c>
      <c r="U241" s="21">
        <v>43881</v>
      </c>
      <c r="V241" s="64">
        <v>3.1171799999999998</v>
      </c>
      <c r="W241" s="64">
        <v>43.646900000000002</v>
      </c>
      <c r="X241" s="64" t="s">
        <v>189</v>
      </c>
      <c r="Y241" s="1">
        <v>240</v>
      </c>
      <c r="Z241" s="1">
        <v>240</v>
      </c>
      <c r="AA241" s="64">
        <v>40</v>
      </c>
      <c r="AB241" s="64">
        <v>48</v>
      </c>
      <c r="AC241" s="64">
        <v>36</v>
      </c>
      <c r="AD241" s="64">
        <v>84</v>
      </c>
      <c r="AE241" s="64">
        <v>72</v>
      </c>
      <c r="AF241" s="64" t="s">
        <v>195</v>
      </c>
      <c r="AG241" s="26" t="s">
        <v>969</v>
      </c>
      <c r="AH241" s="26" t="s">
        <v>204</v>
      </c>
      <c r="AI241" s="26" t="s">
        <v>917</v>
      </c>
      <c r="AJ241" s="16" t="s">
        <v>966</v>
      </c>
      <c r="AK241" s="16" t="s">
        <v>540</v>
      </c>
      <c r="AM241" s="16" t="s">
        <v>542</v>
      </c>
      <c r="AN241" s="64" t="s">
        <v>968</v>
      </c>
      <c r="AO241" s="26" t="str">
        <f t="shared" si="140"/>
        <v>ACTED</v>
      </c>
      <c r="AP241" s="26" t="str">
        <f t="shared" si="141"/>
        <v>ACTED</v>
      </c>
      <c r="AQ241" s="26" t="str">
        <f t="shared" si="142"/>
        <v>EMERGENCY SHELTER</v>
      </c>
      <c r="AR241" s="26" t="str">
        <f t="shared" si="143"/>
        <v>OFDA</v>
      </c>
      <c r="AS241" s="71" t="str">
        <f>_xlfn.IFNA(VLOOKUP(TRIM(AF241),Lookups!$R$1:$S$12,2,0),"N/A")</f>
        <v>Drought</v>
      </c>
      <c r="AT241" s="29" t="str">
        <f t="shared" si="144"/>
        <v>Completed</v>
      </c>
      <c r="AU241" s="72" t="str">
        <f>IF(TRIM(X241)="", "N/A",VLOOKUP(TRIM(X241),Lookups!$V$1:$W$8,2,0))</f>
        <v>NIDP</v>
      </c>
      <c r="AV241" s="26" t="str">
        <f t="shared" si="145"/>
        <v>Urban</v>
      </c>
      <c r="AW241" s="26" t="str">
        <f t="shared" si="146"/>
        <v>In-Kind</v>
      </c>
      <c r="AX241" s="55" t="str">
        <f>IF(TRIM(M241)="","N/A",VLOOKUP(TRIM(M241),Table2[#All],2,0))</f>
        <v>Bay</v>
      </c>
      <c r="AY241" s="55" t="str">
        <f>IF(TRIM(N241)="","N/A",VLOOKUP(TRIM(N241),Table4[#All],2,0))</f>
        <v>Baidoa</v>
      </c>
      <c r="AZ241" s="55" t="str">
        <f t="shared" si="147"/>
        <v>Arshaan</v>
      </c>
      <c r="BA241" s="32">
        <f t="shared" si="148"/>
        <v>43738</v>
      </c>
      <c r="BB241" s="32">
        <f t="shared" si="149"/>
        <v>43890</v>
      </c>
      <c r="BC241" s="31">
        <f t="shared" si="150"/>
        <v>2020</v>
      </c>
      <c r="BD241" s="33">
        <f t="shared" si="122"/>
        <v>43830</v>
      </c>
      <c r="BE241" s="30">
        <f t="shared" si="151"/>
        <v>240</v>
      </c>
      <c r="BF241" s="30">
        <f t="shared" si="152"/>
        <v>40</v>
      </c>
      <c r="BG241" s="30">
        <f t="shared" si="153"/>
        <v>36</v>
      </c>
      <c r="BH241" s="30">
        <f t="shared" si="154"/>
        <v>48</v>
      </c>
      <c r="BI241" s="30">
        <f t="shared" si="155"/>
        <v>72</v>
      </c>
      <c r="BJ241" s="30">
        <f t="shared" si="156"/>
        <v>72</v>
      </c>
      <c r="BK241" s="30">
        <v>2200000</v>
      </c>
      <c r="BL241" s="30">
        <v>1400000</v>
      </c>
      <c r="BM241" s="30" t="str">
        <f t="shared" si="157"/>
        <v>No</v>
      </c>
      <c r="BN241" s="30" t="str">
        <f t="shared" si="158"/>
        <v>yes</v>
      </c>
      <c r="BO241" s="30">
        <v>2020</v>
      </c>
      <c r="BP241" s="30">
        <v>463</v>
      </c>
      <c r="BQ241" s="30" t="str">
        <f>VLOOKUP(AQ241,Table3[#All],2,FALSE)</f>
        <v>SHELTER</v>
      </c>
    </row>
    <row r="242" spans="1:69" ht="28.5" customHeight="1" x14ac:dyDescent="0.25">
      <c r="A242" s="64" t="s">
        <v>171</v>
      </c>
      <c r="B242" s="64" t="s">
        <v>220</v>
      </c>
      <c r="C242" s="64" t="s">
        <v>220</v>
      </c>
      <c r="D242" s="64" t="s">
        <v>186</v>
      </c>
      <c r="E242" s="64" t="s">
        <v>536</v>
      </c>
      <c r="F242" s="64" t="s">
        <v>228</v>
      </c>
      <c r="G242" s="64" t="s">
        <v>177</v>
      </c>
      <c r="H242" s="64"/>
      <c r="I242" s="64"/>
      <c r="J242" s="64"/>
      <c r="K242" s="64"/>
      <c r="L242" s="64"/>
      <c r="M242" s="64" t="s">
        <v>83</v>
      </c>
      <c r="N242" s="64" t="s">
        <v>84</v>
      </c>
      <c r="O242" s="64" t="s">
        <v>1</v>
      </c>
      <c r="P242" s="64" t="s">
        <v>237</v>
      </c>
      <c r="Q242" s="64" t="s">
        <v>179</v>
      </c>
      <c r="R242" s="64" t="s">
        <v>167</v>
      </c>
      <c r="S242" s="64" t="s">
        <v>915</v>
      </c>
      <c r="T242" s="32">
        <v>43709</v>
      </c>
      <c r="U242" s="21">
        <v>43881</v>
      </c>
      <c r="V242" s="64">
        <v>3.1171799999999998</v>
      </c>
      <c r="W242" s="64">
        <v>43.646900000000002</v>
      </c>
      <c r="X242" s="64" t="s">
        <v>189</v>
      </c>
      <c r="Y242" s="1">
        <v>360</v>
      </c>
      <c r="Z242" s="1">
        <v>360</v>
      </c>
      <c r="AA242" s="64">
        <v>60</v>
      </c>
      <c r="AB242" s="64">
        <v>72</v>
      </c>
      <c r="AC242" s="64">
        <v>54</v>
      </c>
      <c r="AD242" s="64">
        <v>125.99999999999999</v>
      </c>
      <c r="AE242" s="64">
        <v>108</v>
      </c>
      <c r="AF242" s="64" t="s">
        <v>195</v>
      </c>
      <c r="AG242" s="26" t="s">
        <v>969</v>
      </c>
      <c r="AH242" s="26" t="s">
        <v>204</v>
      </c>
      <c r="AI242" s="26" t="s">
        <v>917</v>
      </c>
      <c r="AJ242" s="16" t="s">
        <v>966</v>
      </c>
      <c r="AK242" s="16" t="s">
        <v>540</v>
      </c>
      <c r="AM242" s="16" t="s">
        <v>542</v>
      </c>
      <c r="AN242" s="64" t="s">
        <v>968</v>
      </c>
      <c r="AO242" s="26" t="str">
        <f t="shared" si="140"/>
        <v>ACTED</v>
      </c>
      <c r="AP242" s="26" t="str">
        <f t="shared" si="141"/>
        <v>ACTED</v>
      </c>
      <c r="AQ242" s="26" t="str">
        <f t="shared" si="142"/>
        <v>EMERGENCY SHELTER</v>
      </c>
      <c r="AR242" s="26" t="str">
        <f t="shared" si="143"/>
        <v>OFDA</v>
      </c>
      <c r="AS242" s="71" t="str">
        <f>_xlfn.IFNA(VLOOKUP(TRIM(AF242),Lookups!$R$1:$S$12,2,0),"N/A")</f>
        <v>Drought</v>
      </c>
      <c r="AT242" s="29" t="str">
        <f t="shared" si="144"/>
        <v>Completed</v>
      </c>
      <c r="AU242" s="72" t="str">
        <f>IF(TRIM(X242)="", "N/A",VLOOKUP(TRIM(X242),Lookups!$V$1:$W$8,2,0))</f>
        <v>NIDP</v>
      </c>
      <c r="AV242" s="26" t="str">
        <f t="shared" si="145"/>
        <v>Urban</v>
      </c>
      <c r="AW242" s="26" t="str">
        <f t="shared" si="146"/>
        <v>In-Kind</v>
      </c>
      <c r="AX242" s="55" t="str">
        <f>IF(TRIM(M242)="","N/A",VLOOKUP(TRIM(M242),Table2[#All],2,0))</f>
        <v>Bay</v>
      </c>
      <c r="AY242" s="55" t="str">
        <f>IF(TRIM(N242)="","N/A",VLOOKUP(TRIM(N242),Table4[#All],2,0))</f>
        <v>Baidoa</v>
      </c>
      <c r="AZ242" s="55" t="str">
        <f t="shared" si="147"/>
        <v>Faturahman</v>
      </c>
      <c r="BA242" s="32">
        <f t="shared" si="148"/>
        <v>43738</v>
      </c>
      <c r="BB242" s="32">
        <f t="shared" si="149"/>
        <v>43890</v>
      </c>
      <c r="BC242" s="31">
        <f t="shared" si="150"/>
        <v>2020</v>
      </c>
      <c r="BD242" s="33">
        <f t="shared" si="122"/>
        <v>43830</v>
      </c>
      <c r="BE242" s="30">
        <f t="shared" si="151"/>
        <v>360</v>
      </c>
      <c r="BF242" s="30">
        <f t="shared" si="152"/>
        <v>60</v>
      </c>
      <c r="BG242" s="30">
        <f t="shared" si="153"/>
        <v>54</v>
      </c>
      <c r="BH242" s="30">
        <f t="shared" si="154"/>
        <v>72</v>
      </c>
      <c r="BI242" s="30">
        <f t="shared" si="155"/>
        <v>108</v>
      </c>
      <c r="BJ242" s="30">
        <f t="shared" si="156"/>
        <v>108</v>
      </c>
      <c r="BK242" s="30">
        <v>2200000</v>
      </c>
      <c r="BL242" s="30">
        <v>1400000</v>
      </c>
      <c r="BM242" s="30" t="str">
        <f t="shared" si="157"/>
        <v>No</v>
      </c>
      <c r="BN242" s="30" t="str">
        <f t="shared" si="158"/>
        <v>yes</v>
      </c>
      <c r="BO242" s="30">
        <v>2020</v>
      </c>
      <c r="BP242" s="30">
        <v>463</v>
      </c>
      <c r="BQ242" s="30" t="str">
        <f>VLOOKUP(AQ242,Table3[#All],2,FALSE)</f>
        <v>SHELTER</v>
      </c>
    </row>
    <row r="243" spans="1:69" ht="28.5" customHeight="1" x14ac:dyDescent="0.25">
      <c r="A243" s="64" t="s">
        <v>171</v>
      </c>
      <c r="B243" s="64" t="s">
        <v>220</v>
      </c>
      <c r="C243" s="64" t="s">
        <v>220</v>
      </c>
      <c r="D243" s="64" t="s">
        <v>186</v>
      </c>
      <c r="E243" s="64" t="s">
        <v>536</v>
      </c>
      <c r="F243" s="64" t="s">
        <v>228</v>
      </c>
      <c r="G243" s="64" t="s">
        <v>177</v>
      </c>
      <c r="H243" s="64"/>
      <c r="I243" s="64"/>
      <c r="J243" s="64"/>
      <c r="K243" s="64"/>
      <c r="L243" s="64"/>
      <c r="M243" s="64" t="s">
        <v>83</v>
      </c>
      <c r="N243" s="64" t="s">
        <v>84</v>
      </c>
      <c r="O243" s="64" t="s">
        <v>1</v>
      </c>
      <c r="P243" s="64" t="s">
        <v>251</v>
      </c>
      <c r="Q243" s="64" t="s">
        <v>179</v>
      </c>
      <c r="R243" s="64" t="s">
        <v>167</v>
      </c>
      <c r="S243" s="64" t="s">
        <v>915</v>
      </c>
      <c r="T243" s="32">
        <v>43709</v>
      </c>
      <c r="U243" s="21">
        <v>43881</v>
      </c>
      <c r="V243" s="64">
        <v>3.1171799999999998</v>
      </c>
      <c r="W243" s="64">
        <v>43.646900000000002</v>
      </c>
      <c r="X243" s="64" t="s">
        <v>189</v>
      </c>
      <c r="Y243" s="1">
        <v>300</v>
      </c>
      <c r="Z243" s="1">
        <v>300</v>
      </c>
      <c r="AA243" s="64">
        <v>50</v>
      </c>
      <c r="AB243" s="64">
        <v>60</v>
      </c>
      <c r="AC243" s="64">
        <v>45</v>
      </c>
      <c r="AD243" s="64">
        <v>105</v>
      </c>
      <c r="AE243" s="64">
        <v>90</v>
      </c>
      <c r="AF243" s="64" t="s">
        <v>195</v>
      </c>
      <c r="AG243" s="26" t="s">
        <v>969</v>
      </c>
      <c r="AH243" s="26" t="s">
        <v>204</v>
      </c>
      <c r="AI243" s="26" t="s">
        <v>917</v>
      </c>
      <c r="AJ243" s="16" t="s">
        <v>966</v>
      </c>
      <c r="AK243" s="16" t="s">
        <v>540</v>
      </c>
      <c r="AM243" s="16" t="s">
        <v>542</v>
      </c>
      <c r="AN243" s="64" t="s">
        <v>968</v>
      </c>
      <c r="AO243" s="26" t="str">
        <f t="shared" si="140"/>
        <v>ACTED</v>
      </c>
      <c r="AP243" s="26" t="str">
        <f t="shared" si="141"/>
        <v>ACTED</v>
      </c>
      <c r="AQ243" s="26" t="str">
        <f t="shared" si="142"/>
        <v>EMERGENCY SHELTER</v>
      </c>
      <c r="AR243" s="26" t="str">
        <f t="shared" si="143"/>
        <v>OFDA</v>
      </c>
      <c r="AS243" s="71" t="str">
        <f>_xlfn.IFNA(VLOOKUP(TRIM(AF243),Lookups!$R$1:$S$12,2,0),"N/A")</f>
        <v>Drought</v>
      </c>
      <c r="AT243" s="29" t="str">
        <f t="shared" si="144"/>
        <v>Completed</v>
      </c>
      <c r="AU243" s="72" t="str">
        <f>IF(TRIM(X243)="", "N/A",VLOOKUP(TRIM(X243),Lookups!$V$1:$W$8,2,0))</f>
        <v>NIDP</v>
      </c>
      <c r="AV243" s="26" t="str">
        <f t="shared" si="145"/>
        <v>Urban</v>
      </c>
      <c r="AW243" s="26" t="str">
        <f t="shared" si="146"/>
        <v>In-Kind</v>
      </c>
      <c r="AX243" s="55" t="str">
        <f>IF(TRIM(M243)="","N/A",VLOOKUP(TRIM(M243),Table2[#All],2,0))</f>
        <v>Bay</v>
      </c>
      <c r="AY243" s="55" t="str">
        <f>IF(TRIM(N243)="","N/A",VLOOKUP(TRIM(N243),Table4[#All],2,0))</f>
        <v>Baidoa</v>
      </c>
      <c r="AZ243" s="55" t="str">
        <f t="shared" si="147"/>
        <v>Jubada Dhaxe</v>
      </c>
      <c r="BA243" s="32">
        <f t="shared" si="148"/>
        <v>43738</v>
      </c>
      <c r="BB243" s="32">
        <f t="shared" si="149"/>
        <v>43890</v>
      </c>
      <c r="BC243" s="31">
        <f t="shared" si="150"/>
        <v>2020</v>
      </c>
      <c r="BD243" s="33">
        <f t="shared" si="122"/>
        <v>43830</v>
      </c>
      <c r="BE243" s="30">
        <f t="shared" si="151"/>
        <v>300</v>
      </c>
      <c r="BF243" s="30">
        <f t="shared" si="152"/>
        <v>50</v>
      </c>
      <c r="BG243" s="30">
        <f t="shared" si="153"/>
        <v>45</v>
      </c>
      <c r="BH243" s="30">
        <f t="shared" si="154"/>
        <v>60</v>
      </c>
      <c r="BI243" s="30">
        <f t="shared" si="155"/>
        <v>90</v>
      </c>
      <c r="BJ243" s="30">
        <f t="shared" si="156"/>
        <v>90</v>
      </c>
      <c r="BK243" s="30">
        <v>2200000</v>
      </c>
      <c r="BL243" s="30">
        <v>1400000</v>
      </c>
      <c r="BM243" s="30" t="str">
        <f t="shared" si="157"/>
        <v>No</v>
      </c>
      <c r="BN243" s="30" t="str">
        <f t="shared" si="158"/>
        <v>yes</v>
      </c>
      <c r="BO243" s="30">
        <v>2020</v>
      </c>
      <c r="BP243" s="30">
        <v>463</v>
      </c>
      <c r="BQ243" s="30" t="str">
        <f>VLOOKUP(AQ243,Table3[#All],2,FALSE)</f>
        <v>SHELTER</v>
      </c>
    </row>
    <row r="244" spans="1:69" ht="28.5" customHeight="1" x14ac:dyDescent="0.25">
      <c r="A244" s="64" t="s">
        <v>171</v>
      </c>
      <c r="B244" s="64" t="s">
        <v>220</v>
      </c>
      <c r="C244" s="64" t="s">
        <v>220</v>
      </c>
      <c r="D244" s="64" t="s">
        <v>186</v>
      </c>
      <c r="E244" s="64" t="s">
        <v>909</v>
      </c>
      <c r="F244" s="64" t="s">
        <v>228</v>
      </c>
      <c r="G244" s="64" t="s">
        <v>177</v>
      </c>
      <c r="H244" s="64"/>
      <c r="I244" s="64"/>
      <c r="J244" s="64"/>
      <c r="K244" s="64"/>
      <c r="L244" s="64"/>
      <c r="M244" s="64" t="s">
        <v>83</v>
      </c>
      <c r="N244" s="64" t="s">
        <v>84</v>
      </c>
      <c r="O244" s="64" t="s">
        <v>1</v>
      </c>
      <c r="P244" s="64" t="s">
        <v>245</v>
      </c>
      <c r="Q244" s="64" t="s">
        <v>179</v>
      </c>
      <c r="R244" s="64" t="s">
        <v>167</v>
      </c>
      <c r="S244" s="64" t="s">
        <v>915</v>
      </c>
      <c r="T244" s="32">
        <v>43709</v>
      </c>
      <c r="U244" s="21">
        <v>43881</v>
      </c>
      <c r="V244" s="64">
        <v>3.1171799999999998</v>
      </c>
      <c r="W244" s="64">
        <v>43.646900000000002</v>
      </c>
      <c r="X244" s="64" t="s">
        <v>189</v>
      </c>
      <c r="Y244" s="1">
        <v>180</v>
      </c>
      <c r="Z244" s="1">
        <v>180</v>
      </c>
      <c r="AA244" s="64">
        <v>30</v>
      </c>
      <c r="AB244" s="64">
        <v>36</v>
      </c>
      <c r="AC244" s="64">
        <v>27</v>
      </c>
      <c r="AD244" s="64">
        <v>62.999999999999993</v>
      </c>
      <c r="AE244" s="64">
        <v>54</v>
      </c>
      <c r="AF244" s="64" t="s">
        <v>195</v>
      </c>
      <c r="AG244" s="26" t="s">
        <v>965</v>
      </c>
      <c r="AH244" s="26" t="s">
        <v>204</v>
      </c>
      <c r="AI244" s="26" t="s">
        <v>917</v>
      </c>
      <c r="AJ244" s="16" t="s">
        <v>966</v>
      </c>
      <c r="AK244" s="16" t="s">
        <v>540</v>
      </c>
      <c r="AM244" s="16" t="s">
        <v>542</v>
      </c>
      <c r="AN244" s="64" t="s">
        <v>968</v>
      </c>
      <c r="AO244" s="26" t="str">
        <f t="shared" si="140"/>
        <v>ACTED</v>
      </c>
      <c r="AP244" s="26" t="str">
        <f t="shared" si="141"/>
        <v>ACTED</v>
      </c>
      <c r="AQ244" s="26" t="str">
        <f t="shared" si="142"/>
        <v>EMERGENCY SHELTER</v>
      </c>
      <c r="AR244" s="26" t="str">
        <f t="shared" si="143"/>
        <v>OFDA</v>
      </c>
      <c r="AS244" s="71" t="str">
        <f>_xlfn.IFNA(VLOOKUP(TRIM(AF244),Lookups!$R$1:$S$12,2,0),"N/A")</f>
        <v>Drought</v>
      </c>
      <c r="AT244" s="29" t="str">
        <f t="shared" si="144"/>
        <v>Completed</v>
      </c>
      <c r="AU244" s="72" t="str">
        <f>IF(TRIM(X244)="", "N/A",VLOOKUP(TRIM(X244),Lookups!$V$1:$W$8,2,0))</f>
        <v>NIDP</v>
      </c>
      <c r="AV244" s="26" t="str">
        <f t="shared" si="145"/>
        <v>Urban</v>
      </c>
      <c r="AW244" s="26" t="str">
        <f t="shared" si="146"/>
        <v>In-Kind</v>
      </c>
      <c r="AX244" s="55" t="str">
        <f>IF(TRIM(M244)="","N/A",VLOOKUP(TRIM(M244),Table2[#All],2,0))</f>
        <v>Bay</v>
      </c>
      <c r="AY244" s="55" t="str">
        <f>IF(TRIM(N244)="","N/A",VLOOKUP(TRIM(N244),Table4[#All],2,0))</f>
        <v>Baidoa</v>
      </c>
      <c r="AZ244" s="55" t="str">
        <f t="shared" si="147"/>
        <v>Mogar Arow</v>
      </c>
      <c r="BA244" s="32">
        <f t="shared" si="148"/>
        <v>43738</v>
      </c>
      <c r="BB244" s="32">
        <f t="shared" si="149"/>
        <v>43890</v>
      </c>
      <c r="BC244" s="31">
        <f t="shared" si="150"/>
        <v>2020</v>
      </c>
      <c r="BD244" s="33">
        <f t="shared" si="122"/>
        <v>43830</v>
      </c>
      <c r="BE244" s="30">
        <f t="shared" si="151"/>
        <v>180</v>
      </c>
      <c r="BF244" s="30">
        <f t="shared" si="152"/>
        <v>30</v>
      </c>
      <c r="BG244" s="30">
        <f t="shared" si="153"/>
        <v>27</v>
      </c>
      <c r="BH244" s="30">
        <f t="shared" si="154"/>
        <v>36</v>
      </c>
      <c r="BI244" s="30">
        <f t="shared" si="155"/>
        <v>54</v>
      </c>
      <c r="BJ244" s="30">
        <f t="shared" si="156"/>
        <v>54</v>
      </c>
      <c r="BK244" s="30">
        <v>2200000</v>
      </c>
      <c r="BL244" s="30">
        <v>1400000</v>
      </c>
      <c r="BM244" s="30" t="str">
        <f t="shared" si="157"/>
        <v>No</v>
      </c>
      <c r="BN244" s="30" t="str">
        <f t="shared" si="158"/>
        <v>yes</v>
      </c>
      <c r="BO244" s="30">
        <v>2020</v>
      </c>
      <c r="BP244" s="30">
        <v>463</v>
      </c>
      <c r="BQ244" s="30" t="str">
        <f>VLOOKUP(AQ244,Table3[#All],2,FALSE)</f>
        <v>SHELTER</v>
      </c>
    </row>
    <row r="245" spans="1:69" ht="28.5" customHeight="1" x14ac:dyDescent="0.25">
      <c r="A245" s="64" t="s">
        <v>171</v>
      </c>
      <c r="B245" s="64" t="s">
        <v>220</v>
      </c>
      <c r="C245" s="64" t="s">
        <v>220</v>
      </c>
      <c r="D245" s="64" t="s">
        <v>186</v>
      </c>
      <c r="E245" s="64" t="s">
        <v>909</v>
      </c>
      <c r="F245" s="64" t="s">
        <v>228</v>
      </c>
      <c r="G245" s="64" t="s">
        <v>177</v>
      </c>
      <c r="H245" s="64"/>
      <c r="I245" s="64"/>
      <c r="J245" s="64"/>
      <c r="K245" s="64"/>
      <c r="L245" s="64"/>
      <c r="M245" s="64" t="s">
        <v>83</v>
      </c>
      <c r="N245" s="64" t="s">
        <v>84</v>
      </c>
      <c r="O245" s="64" t="s">
        <v>1</v>
      </c>
      <c r="P245" s="64" t="s">
        <v>910</v>
      </c>
      <c r="Q245" s="64" t="s">
        <v>179</v>
      </c>
      <c r="R245" s="64" t="s">
        <v>167</v>
      </c>
      <c r="S245" s="64" t="s">
        <v>915</v>
      </c>
      <c r="T245" s="32">
        <v>43709</v>
      </c>
      <c r="U245" s="21">
        <v>43881</v>
      </c>
      <c r="V245" s="64">
        <v>3.1171799999999998</v>
      </c>
      <c r="W245" s="64">
        <v>43.646900000000002</v>
      </c>
      <c r="X245" s="64" t="s">
        <v>189</v>
      </c>
      <c r="Y245" s="1">
        <v>240</v>
      </c>
      <c r="Z245" s="1">
        <v>240</v>
      </c>
      <c r="AA245" s="64">
        <v>40</v>
      </c>
      <c r="AB245" s="64">
        <v>48</v>
      </c>
      <c r="AC245" s="64">
        <v>36</v>
      </c>
      <c r="AD245" s="64">
        <v>84</v>
      </c>
      <c r="AE245" s="64">
        <v>72</v>
      </c>
      <c r="AF245" s="64" t="s">
        <v>195</v>
      </c>
      <c r="AG245" s="26" t="s">
        <v>965</v>
      </c>
      <c r="AH245" s="26" t="s">
        <v>204</v>
      </c>
      <c r="AI245" s="26" t="s">
        <v>917</v>
      </c>
      <c r="AJ245" s="16" t="s">
        <v>966</v>
      </c>
      <c r="AK245" s="16" t="s">
        <v>540</v>
      </c>
      <c r="AM245" s="16" t="s">
        <v>542</v>
      </c>
      <c r="AN245" s="64" t="s">
        <v>968</v>
      </c>
      <c r="AO245" s="26" t="str">
        <f t="shared" si="140"/>
        <v>ACTED</v>
      </c>
      <c r="AP245" s="26" t="str">
        <f t="shared" si="141"/>
        <v>ACTED</v>
      </c>
      <c r="AQ245" s="26" t="str">
        <f t="shared" si="142"/>
        <v>EMERGENCY SHELTER</v>
      </c>
      <c r="AR245" s="26" t="str">
        <f t="shared" si="143"/>
        <v>OFDA</v>
      </c>
      <c r="AS245" s="71" t="str">
        <f>_xlfn.IFNA(VLOOKUP(TRIM(AF245),Lookups!$R$1:$S$12,2,0),"N/A")</f>
        <v>Drought</v>
      </c>
      <c r="AT245" s="29" t="str">
        <f t="shared" si="144"/>
        <v>Completed</v>
      </c>
      <c r="AU245" s="72" t="str">
        <f>IF(TRIM(X245)="", "N/A",VLOOKUP(TRIM(X245),Lookups!$V$1:$W$8,2,0))</f>
        <v>NIDP</v>
      </c>
      <c r="AV245" s="26" t="str">
        <f t="shared" si="145"/>
        <v>Urban</v>
      </c>
      <c r="AW245" s="26" t="str">
        <f t="shared" si="146"/>
        <v>In-Kind</v>
      </c>
      <c r="AX245" s="55" t="str">
        <f>IF(TRIM(M245)="","N/A",VLOOKUP(TRIM(M245),Table2[#All],2,0))</f>
        <v>Bay</v>
      </c>
      <c r="AY245" s="55" t="str">
        <f>IF(TRIM(N245)="","N/A",VLOOKUP(TRIM(N245),Table4[#All],2,0))</f>
        <v>Baidoa</v>
      </c>
      <c r="AZ245" s="55" t="str">
        <f t="shared" si="147"/>
        <v>Oomane</v>
      </c>
      <c r="BA245" s="32">
        <f t="shared" si="148"/>
        <v>43738</v>
      </c>
      <c r="BB245" s="32">
        <f t="shared" si="149"/>
        <v>43890</v>
      </c>
      <c r="BC245" s="31">
        <f t="shared" si="150"/>
        <v>2020</v>
      </c>
      <c r="BD245" s="33">
        <f t="shared" si="122"/>
        <v>43830</v>
      </c>
      <c r="BE245" s="30">
        <f t="shared" si="151"/>
        <v>240</v>
      </c>
      <c r="BF245" s="30">
        <f t="shared" si="152"/>
        <v>40</v>
      </c>
      <c r="BG245" s="30">
        <f t="shared" si="153"/>
        <v>36</v>
      </c>
      <c r="BH245" s="30">
        <f t="shared" si="154"/>
        <v>48</v>
      </c>
      <c r="BI245" s="30">
        <f t="shared" si="155"/>
        <v>72</v>
      </c>
      <c r="BJ245" s="30">
        <f t="shared" si="156"/>
        <v>72</v>
      </c>
      <c r="BK245" s="30">
        <v>2200000</v>
      </c>
      <c r="BL245" s="30">
        <v>1400000</v>
      </c>
      <c r="BM245" s="30" t="str">
        <f t="shared" si="157"/>
        <v>No</v>
      </c>
      <c r="BN245" s="30" t="str">
        <f t="shared" si="158"/>
        <v>yes</v>
      </c>
      <c r="BO245" s="30">
        <v>2020</v>
      </c>
      <c r="BP245" s="30">
        <v>463</v>
      </c>
      <c r="BQ245" s="30" t="str">
        <f>VLOOKUP(AQ245,Table3[#All],2,FALSE)</f>
        <v>SHELTER</v>
      </c>
    </row>
    <row r="246" spans="1:69" ht="28.5" customHeight="1" x14ac:dyDescent="0.25">
      <c r="A246" s="64" t="s">
        <v>171</v>
      </c>
      <c r="B246" s="64" t="s">
        <v>220</v>
      </c>
      <c r="C246" s="64" t="s">
        <v>220</v>
      </c>
      <c r="D246" s="64" t="s">
        <v>186</v>
      </c>
      <c r="E246" s="64" t="s">
        <v>909</v>
      </c>
      <c r="F246" s="64" t="s">
        <v>228</v>
      </c>
      <c r="G246" s="64" t="s">
        <v>177</v>
      </c>
      <c r="H246" s="64"/>
      <c r="I246" s="64"/>
      <c r="J246" s="64"/>
      <c r="K246" s="64"/>
      <c r="L246" s="64"/>
      <c r="M246" s="64" t="s">
        <v>83</v>
      </c>
      <c r="N246" s="64" t="s">
        <v>84</v>
      </c>
      <c r="O246" s="64" t="s">
        <v>1</v>
      </c>
      <c r="P246" s="64" t="s">
        <v>252</v>
      </c>
      <c r="Q246" s="64" t="s">
        <v>179</v>
      </c>
      <c r="R246" s="64" t="s">
        <v>167</v>
      </c>
      <c r="S246" s="64" t="s">
        <v>915</v>
      </c>
      <c r="T246" s="32">
        <v>43709</v>
      </c>
      <c r="U246" s="21">
        <v>43881</v>
      </c>
      <c r="V246" s="64">
        <v>3.1171799999999998</v>
      </c>
      <c r="W246" s="64">
        <v>43.646900000000002</v>
      </c>
      <c r="X246" s="64" t="s">
        <v>189</v>
      </c>
      <c r="Y246" s="1">
        <v>240</v>
      </c>
      <c r="Z246" s="1">
        <v>240</v>
      </c>
      <c r="AA246" s="64">
        <v>40</v>
      </c>
      <c r="AB246" s="64">
        <v>48</v>
      </c>
      <c r="AC246" s="64">
        <v>36</v>
      </c>
      <c r="AD246" s="64">
        <v>84</v>
      </c>
      <c r="AE246" s="64">
        <v>72</v>
      </c>
      <c r="AF246" s="64" t="s">
        <v>195</v>
      </c>
      <c r="AG246" s="26" t="s">
        <v>965</v>
      </c>
      <c r="AH246" s="26" t="s">
        <v>204</v>
      </c>
      <c r="AI246" s="26" t="s">
        <v>917</v>
      </c>
      <c r="AJ246" s="16" t="s">
        <v>966</v>
      </c>
      <c r="AK246" s="16" t="s">
        <v>540</v>
      </c>
      <c r="AM246" s="16" t="s">
        <v>542</v>
      </c>
      <c r="AN246" s="64" t="s">
        <v>968</v>
      </c>
      <c r="AO246" s="26" t="str">
        <f t="shared" si="140"/>
        <v>ACTED</v>
      </c>
      <c r="AP246" s="26" t="str">
        <f t="shared" si="141"/>
        <v>ACTED</v>
      </c>
      <c r="AQ246" s="26" t="str">
        <f t="shared" si="142"/>
        <v>EMERGENCY SHELTER</v>
      </c>
      <c r="AR246" s="26" t="str">
        <f t="shared" si="143"/>
        <v>OFDA</v>
      </c>
      <c r="AS246" s="71" t="str">
        <f>_xlfn.IFNA(VLOOKUP(TRIM(AF246),Lookups!$R$1:$S$12,2,0),"N/A")</f>
        <v>Drought</v>
      </c>
      <c r="AT246" s="29" t="str">
        <f t="shared" si="144"/>
        <v>Completed</v>
      </c>
      <c r="AU246" s="72" t="str">
        <f>IF(TRIM(X246)="", "N/A",VLOOKUP(TRIM(X246),Lookups!$V$1:$W$8,2,0))</f>
        <v>NIDP</v>
      </c>
      <c r="AV246" s="26" t="str">
        <f t="shared" si="145"/>
        <v>Urban</v>
      </c>
      <c r="AW246" s="26" t="str">
        <f t="shared" si="146"/>
        <v>In-Kind</v>
      </c>
      <c r="AX246" s="55" t="str">
        <f>IF(TRIM(M246)="","N/A",VLOOKUP(TRIM(M246),Table2[#All],2,0))</f>
        <v>Bay</v>
      </c>
      <c r="AY246" s="55" t="str">
        <f>IF(TRIM(N246)="","N/A",VLOOKUP(TRIM(N246),Table4[#All],2,0))</f>
        <v>Baidoa</v>
      </c>
      <c r="AZ246" s="55" t="str">
        <f t="shared" si="147"/>
        <v>Waberi 2</v>
      </c>
      <c r="BA246" s="32">
        <f t="shared" si="148"/>
        <v>43738</v>
      </c>
      <c r="BB246" s="32">
        <f t="shared" si="149"/>
        <v>43890</v>
      </c>
      <c r="BC246" s="31">
        <f t="shared" si="150"/>
        <v>2020</v>
      </c>
      <c r="BD246" s="33">
        <f t="shared" si="122"/>
        <v>43830</v>
      </c>
      <c r="BE246" s="30">
        <f t="shared" si="151"/>
        <v>240</v>
      </c>
      <c r="BF246" s="30">
        <f t="shared" si="152"/>
        <v>40</v>
      </c>
      <c r="BG246" s="30">
        <f t="shared" si="153"/>
        <v>36</v>
      </c>
      <c r="BH246" s="30">
        <f t="shared" si="154"/>
        <v>48</v>
      </c>
      <c r="BI246" s="30">
        <f t="shared" si="155"/>
        <v>72</v>
      </c>
      <c r="BJ246" s="30">
        <f t="shared" si="156"/>
        <v>72</v>
      </c>
      <c r="BK246" s="30">
        <v>2200000</v>
      </c>
      <c r="BL246" s="30">
        <v>1400000</v>
      </c>
      <c r="BM246" s="30" t="str">
        <f t="shared" si="157"/>
        <v>No</v>
      </c>
      <c r="BN246" s="30" t="str">
        <f t="shared" si="158"/>
        <v>yes</v>
      </c>
      <c r="BO246" s="30">
        <v>2020</v>
      </c>
      <c r="BP246" s="30">
        <v>463</v>
      </c>
      <c r="BQ246" s="30" t="str">
        <f>VLOOKUP(AQ246,Table3[#All],2,FALSE)</f>
        <v>SHELTER</v>
      </c>
    </row>
    <row r="247" spans="1:69" ht="28.5" customHeight="1" x14ac:dyDescent="0.25">
      <c r="A247" s="64" t="s">
        <v>171</v>
      </c>
      <c r="B247" s="64" t="s">
        <v>220</v>
      </c>
      <c r="C247" s="64" t="s">
        <v>220</v>
      </c>
      <c r="D247" s="64" t="s">
        <v>202</v>
      </c>
      <c r="E247" s="64" t="s">
        <v>689</v>
      </c>
      <c r="F247" s="64" t="s">
        <v>228</v>
      </c>
      <c r="G247" s="64" t="s">
        <v>177</v>
      </c>
      <c r="H247" s="64"/>
      <c r="I247" s="64"/>
      <c r="J247" s="64"/>
      <c r="K247" s="64"/>
      <c r="L247" s="64"/>
      <c r="M247" s="64" t="s">
        <v>83</v>
      </c>
      <c r="N247" s="64" t="s">
        <v>84</v>
      </c>
      <c r="O247" s="64" t="s">
        <v>924</v>
      </c>
      <c r="P247" s="64" t="s">
        <v>883</v>
      </c>
      <c r="Q247" s="64" t="s">
        <v>179</v>
      </c>
      <c r="R247" s="64" t="s">
        <v>167</v>
      </c>
      <c r="S247" s="64" t="s">
        <v>685</v>
      </c>
      <c r="T247" s="32">
        <v>43709</v>
      </c>
      <c r="U247" s="21">
        <v>43921</v>
      </c>
      <c r="V247" s="64">
        <v>3.2599200000000002</v>
      </c>
      <c r="W247" s="64">
        <v>43.425559999999997</v>
      </c>
      <c r="X247" s="64" t="s">
        <v>189</v>
      </c>
      <c r="Y247" s="1">
        <v>300</v>
      </c>
      <c r="Z247" s="1">
        <v>300</v>
      </c>
      <c r="AA247" s="64">
        <v>50</v>
      </c>
      <c r="AB247" s="64">
        <v>60</v>
      </c>
      <c r="AC247" s="64">
        <v>45</v>
      </c>
      <c r="AD247" s="64">
        <v>105</v>
      </c>
      <c r="AE247" s="64">
        <v>90</v>
      </c>
      <c r="AF247" s="64" t="s">
        <v>195</v>
      </c>
      <c r="AG247" s="26" t="s">
        <v>970</v>
      </c>
      <c r="AH247" s="26" t="s">
        <v>918</v>
      </c>
      <c r="AI247" s="26" t="s">
        <v>205</v>
      </c>
      <c r="AJ247" s="16" t="s">
        <v>966</v>
      </c>
      <c r="AK247" s="16" t="s">
        <v>540</v>
      </c>
      <c r="AM247" s="16" t="s">
        <v>542</v>
      </c>
      <c r="AN247" s="64" t="s">
        <v>967</v>
      </c>
      <c r="AO247" s="26" t="str">
        <f t="shared" si="140"/>
        <v>ACTED</v>
      </c>
      <c r="AP247" s="26" t="str">
        <f t="shared" si="141"/>
        <v>ACTED</v>
      </c>
      <c r="AQ247" s="26" t="str">
        <f t="shared" si="142"/>
        <v>NFI KITS</v>
      </c>
      <c r="AR247" s="26" t="str">
        <f t="shared" si="143"/>
        <v>OFDA</v>
      </c>
      <c r="AS247" s="71" t="str">
        <f>_xlfn.IFNA(VLOOKUP(TRIM(AF247),Lookups!$R$1:$S$12,2,0),"N/A")</f>
        <v>Drought</v>
      </c>
      <c r="AT247" s="29" t="str">
        <f t="shared" si="144"/>
        <v>Completed</v>
      </c>
      <c r="AU247" s="72" t="str">
        <f>IF(TRIM(X247)="", "N/A",VLOOKUP(TRIM(X247),Lookups!$V$1:$W$8,2,0))</f>
        <v>NIDP</v>
      </c>
      <c r="AV247" s="26" t="str">
        <f t="shared" si="145"/>
        <v>Urban</v>
      </c>
      <c r="AW247" s="26" t="str">
        <f t="shared" si="146"/>
        <v>In-Kind</v>
      </c>
      <c r="AX247" s="55" t="str">
        <f>IF(TRIM(M247)="","N/A",VLOOKUP(TRIM(M247),Table2[#All],2,0))</f>
        <v>Bay</v>
      </c>
      <c r="AY247" s="55" t="str">
        <f>IF(TRIM(N247)="","N/A",VLOOKUP(TRIM(N247),Table4[#All],2,0))</f>
        <v>Baidoa</v>
      </c>
      <c r="AZ247" s="55" t="str">
        <f t="shared" si="147"/>
        <v>Barakaley</v>
      </c>
      <c r="BA247" s="32">
        <f t="shared" si="148"/>
        <v>43738</v>
      </c>
      <c r="BB247" s="32">
        <f t="shared" si="149"/>
        <v>43921</v>
      </c>
      <c r="BC247" s="31">
        <f t="shared" si="150"/>
        <v>2020</v>
      </c>
      <c r="BD247" s="33">
        <f t="shared" si="122"/>
        <v>43830</v>
      </c>
      <c r="BE247" s="30">
        <f t="shared" si="151"/>
        <v>300</v>
      </c>
      <c r="BF247" s="30">
        <f t="shared" si="152"/>
        <v>50</v>
      </c>
      <c r="BG247" s="30">
        <f t="shared" si="153"/>
        <v>45</v>
      </c>
      <c r="BH247" s="30">
        <f t="shared" si="154"/>
        <v>60</v>
      </c>
      <c r="BI247" s="30">
        <f t="shared" si="155"/>
        <v>90</v>
      </c>
      <c r="BJ247" s="30">
        <f t="shared" si="156"/>
        <v>90</v>
      </c>
      <c r="BK247" s="30">
        <v>2200000</v>
      </c>
      <c r="BL247" s="30">
        <v>1400000</v>
      </c>
      <c r="BM247" s="30" t="str">
        <f t="shared" si="157"/>
        <v>Plannned</v>
      </c>
      <c r="BN247" s="30" t="str">
        <f t="shared" si="158"/>
        <v>Yes</v>
      </c>
      <c r="BO247" s="30">
        <v>2020</v>
      </c>
      <c r="BP247" s="30">
        <v>463</v>
      </c>
      <c r="BQ247" s="30" t="str">
        <f>VLOOKUP(AQ247,Table3[#All],2,FALSE)</f>
        <v>NFI</v>
      </c>
    </row>
    <row r="248" spans="1:69" ht="28.5" customHeight="1" x14ac:dyDescent="0.25">
      <c r="A248" s="64" t="s">
        <v>171</v>
      </c>
      <c r="B248" s="64" t="s">
        <v>220</v>
      </c>
      <c r="C248" s="64" t="s">
        <v>220</v>
      </c>
      <c r="D248" s="64" t="s">
        <v>202</v>
      </c>
      <c r="E248" s="64" t="s">
        <v>913</v>
      </c>
      <c r="F248" s="64" t="s">
        <v>228</v>
      </c>
      <c r="G248" s="64" t="s">
        <v>177</v>
      </c>
      <c r="H248" s="64"/>
      <c r="I248" s="64"/>
      <c r="J248" s="64"/>
      <c r="K248" s="64"/>
      <c r="L248" s="64"/>
      <c r="M248" s="64" t="s">
        <v>83</v>
      </c>
      <c r="N248" s="64" t="s">
        <v>84</v>
      </c>
      <c r="O248" s="64" t="s">
        <v>924</v>
      </c>
      <c r="P248" s="64" t="s">
        <v>883</v>
      </c>
      <c r="Q248" s="64" t="s">
        <v>179</v>
      </c>
      <c r="R248" s="64" t="s">
        <v>167</v>
      </c>
      <c r="S248" s="64" t="s">
        <v>685</v>
      </c>
      <c r="T248" s="32">
        <v>43709</v>
      </c>
      <c r="U248" s="21">
        <v>43921</v>
      </c>
      <c r="V248" s="64">
        <v>3.2599200000000002</v>
      </c>
      <c r="W248" s="64">
        <v>43.425559999999997</v>
      </c>
      <c r="X248" s="64" t="s">
        <v>189</v>
      </c>
      <c r="Y248" s="1">
        <v>300</v>
      </c>
      <c r="Z248" s="1">
        <v>300</v>
      </c>
      <c r="AA248" s="64">
        <v>50</v>
      </c>
      <c r="AB248" s="64">
        <v>60</v>
      </c>
      <c r="AC248" s="64">
        <v>45</v>
      </c>
      <c r="AD248" s="64">
        <v>105</v>
      </c>
      <c r="AE248" s="64">
        <v>90</v>
      </c>
      <c r="AF248" s="64" t="s">
        <v>195</v>
      </c>
      <c r="AG248" s="26" t="s">
        <v>971</v>
      </c>
      <c r="AH248" s="26" t="s">
        <v>918</v>
      </c>
      <c r="AI248" s="26" t="s">
        <v>205</v>
      </c>
      <c r="AJ248" s="16" t="s">
        <v>966</v>
      </c>
      <c r="AK248" s="16" t="s">
        <v>540</v>
      </c>
      <c r="AM248" s="16" t="s">
        <v>542</v>
      </c>
      <c r="AN248" s="64" t="s">
        <v>967</v>
      </c>
      <c r="AO248" s="26" t="str">
        <f t="shared" si="140"/>
        <v>ACTED</v>
      </c>
      <c r="AP248" s="26" t="str">
        <f t="shared" si="141"/>
        <v>ACTED</v>
      </c>
      <c r="AQ248" s="26" t="str">
        <f t="shared" si="142"/>
        <v>NFI KITS</v>
      </c>
      <c r="AR248" s="26" t="str">
        <f t="shared" si="143"/>
        <v>OFDA</v>
      </c>
      <c r="AS248" s="71" t="str">
        <f>_xlfn.IFNA(VLOOKUP(TRIM(AF248),Lookups!$R$1:$S$12,2,0),"N/A")</f>
        <v>Drought</v>
      </c>
      <c r="AT248" s="29" t="str">
        <f t="shared" si="144"/>
        <v>Completed</v>
      </c>
      <c r="AU248" s="72" t="str">
        <f>IF(TRIM(X248)="", "N/A",VLOOKUP(TRIM(X248),Lookups!$V$1:$W$8,2,0))</f>
        <v>NIDP</v>
      </c>
      <c r="AV248" s="26" t="str">
        <f t="shared" si="145"/>
        <v>Urban</v>
      </c>
      <c r="AW248" s="26" t="str">
        <f t="shared" si="146"/>
        <v>In-Kind</v>
      </c>
      <c r="AX248" s="55" t="str">
        <f>IF(TRIM(M248)="","N/A",VLOOKUP(TRIM(M248),Table2[#All],2,0))</f>
        <v>Bay</v>
      </c>
      <c r="AY248" s="55" t="str">
        <f>IF(TRIM(N248)="","N/A",VLOOKUP(TRIM(N248),Table4[#All],2,0))</f>
        <v>Baidoa</v>
      </c>
      <c r="AZ248" s="55" t="str">
        <f t="shared" si="147"/>
        <v>Barakaley</v>
      </c>
      <c r="BA248" s="32">
        <f t="shared" si="148"/>
        <v>43738</v>
      </c>
      <c r="BB248" s="32">
        <f t="shared" si="149"/>
        <v>43921</v>
      </c>
      <c r="BC248" s="31">
        <f t="shared" si="150"/>
        <v>2020</v>
      </c>
      <c r="BD248" s="33">
        <f t="shared" si="122"/>
        <v>43830</v>
      </c>
      <c r="BE248" s="30">
        <f t="shared" si="151"/>
        <v>300</v>
      </c>
      <c r="BF248" s="30">
        <f t="shared" si="152"/>
        <v>50</v>
      </c>
      <c r="BG248" s="30">
        <f t="shared" si="153"/>
        <v>45</v>
      </c>
      <c r="BH248" s="30">
        <f t="shared" si="154"/>
        <v>60</v>
      </c>
      <c r="BI248" s="30">
        <f t="shared" si="155"/>
        <v>90</v>
      </c>
      <c r="BJ248" s="30">
        <f t="shared" si="156"/>
        <v>90</v>
      </c>
      <c r="BK248" s="30">
        <v>2200000</v>
      </c>
      <c r="BL248" s="30">
        <v>1400000</v>
      </c>
      <c r="BM248" s="30" t="str">
        <f t="shared" si="157"/>
        <v>Plannned</v>
      </c>
      <c r="BN248" s="30" t="str">
        <f t="shared" si="158"/>
        <v>Yes</v>
      </c>
      <c r="BO248" s="30">
        <v>2020</v>
      </c>
      <c r="BP248" s="30">
        <v>463</v>
      </c>
      <c r="BQ248" s="30" t="str">
        <f>VLOOKUP(AQ248,Table3[#All],2,FALSE)</f>
        <v>NFI</v>
      </c>
    </row>
    <row r="249" spans="1:69" ht="28.5" customHeight="1" x14ac:dyDescent="0.25">
      <c r="A249" s="64" t="s">
        <v>171</v>
      </c>
      <c r="B249" s="64" t="s">
        <v>220</v>
      </c>
      <c r="C249" s="64" t="s">
        <v>220</v>
      </c>
      <c r="D249" s="64" t="s">
        <v>202</v>
      </c>
      <c r="E249" s="64" t="s">
        <v>689</v>
      </c>
      <c r="F249" s="64" t="s">
        <v>228</v>
      </c>
      <c r="G249" s="64" t="s">
        <v>177</v>
      </c>
      <c r="H249" s="64"/>
      <c r="I249" s="64"/>
      <c r="J249" s="64"/>
      <c r="K249" s="64"/>
      <c r="L249" s="64"/>
      <c r="M249" s="64" t="s">
        <v>83</v>
      </c>
      <c r="N249" s="64" t="s">
        <v>84</v>
      </c>
      <c r="O249" s="64" t="s">
        <v>1</v>
      </c>
      <c r="P249" s="64" t="s">
        <v>904</v>
      </c>
      <c r="Q249" s="64" t="s">
        <v>179</v>
      </c>
      <c r="R249" s="64" t="s">
        <v>167</v>
      </c>
      <c r="S249" s="64" t="s">
        <v>685</v>
      </c>
      <c r="T249" s="32">
        <v>43709</v>
      </c>
      <c r="U249" s="21">
        <v>43921</v>
      </c>
      <c r="V249" s="64">
        <v>3.1171799999999998</v>
      </c>
      <c r="W249" s="64">
        <v>43.646900000000002</v>
      </c>
      <c r="X249" s="64" t="s">
        <v>189</v>
      </c>
      <c r="Y249" s="1">
        <v>180</v>
      </c>
      <c r="Z249" s="1">
        <v>180</v>
      </c>
      <c r="AA249" s="64">
        <v>30</v>
      </c>
      <c r="AB249" s="64">
        <v>36</v>
      </c>
      <c r="AC249" s="64">
        <v>27</v>
      </c>
      <c r="AD249" s="64">
        <v>62.999999999999993</v>
      </c>
      <c r="AE249" s="64">
        <v>54</v>
      </c>
      <c r="AF249" s="64" t="s">
        <v>195</v>
      </c>
      <c r="AG249" s="26" t="s">
        <v>972</v>
      </c>
      <c r="AH249" s="26" t="s">
        <v>918</v>
      </c>
      <c r="AI249" s="26" t="s">
        <v>205</v>
      </c>
      <c r="AJ249" s="16" t="s">
        <v>966</v>
      </c>
      <c r="AK249" s="16" t="s">
        <v>540</v>
      </c>
      <c r="AM249" s="16" t="s">
        <v>542</v>
      </c>
      <c r="AN249" s="64" t="s">
        <v>967</v>
      </c>
      <c r="AO249" s="26" t="str">
        <f t="shared" si="140"/>
        <v>ACTED</v>
      </c>
      <c r="AP249" s="26" t="str">
        <f t="shared" si="141"/>
        <v>ACTED</v>
      </c>
      <c r="AQ249" s="26" t="str">
        <f t="shared" si="142"/>
        <v>NFI KITS</v>
      </c>
      <c r="AR249" s="26" t="str">
        <f t="shared" si="143"/>
        <v>OFDA</v>
      </c>
      <c r="AS249" s="71" t="str">
        <f>_xlfn.IFNA(VLOOKUP(TRIM(AF249),Lookups!$R$1:$S$12,2,0),"N/A")</f>
        <v>Drought</v>
      </c>
      <c r="AT249" s="29" t="str">
        <f t="shared" si="144"/>
        <v>Completed</v>
      </c>
      <c r="AU249" s="72" t="str">
        <f>IF(TRIM(X249)="", "N/A",VLOOKUP(TRIM(X249),Lookups!$V$1:$W$8,2,0))</f>
        <v>NIDP</v>
      </c>
      <c r="AV249" s="26" t="str">
        <f t="shared" si="145"/>
        <v>Urban</v>
      </c>
      <c r="AW249" s="26" t="str">
        <f t="shared" si="146"/>
        <v>In-Kind</v>
      </c>
      <c r="AX249" s="55" t="str">
        <f>IF(TRIM(M249)="","N/A",VLOOKUP(TRIM(M249),Table2[#All],2,0))</f>
        <v>Bay</v>
      </c>
      <c r="AY249" s="55" t="str">
        <f>IF(TRIM(N249)="","N/A",VLOOKUP(TRIM(N249),Table4[#All],2,0))</f>
        <v>Baidoa</v>
      </c>
      <c r="AZ249" s="55" t="str">
        <f t="shared" si="147"/>
        <v>Barariye</v>
      </c>
      <c r="BA249" s="32">
        <f t="shared" si="148"/>
        <v>43738</v>
      </c>
      <c r="BB249" s="32">
        <f t="shared" si="149"/>
        <v>43921</v>
      </c>
      <c r="BC249" s="31">
        <f t="shared" si="150"/>
        <v>2020</v>
      </c>
      <c r="BD249" s="33">
        <f t="shared" si="122"/>
        <v>43830</v>
      </c>
      <c r="BE249" s="30">
        <f t="shared" si="151"/>
        <v>180</v>
      </c>
      <c r="BF249" s="30">
        <f t="shared" si="152"/>
        <v>30</v>
      </c>
      <c r="BG249" s="30">
        <f t="shared" si="153"/>
        <v>27</v>
      </c>
      <c r="BH249" s="30">
        <f t="shared" si="154"/>
        <v>36</v>
      </c>
      <c r="BI249" s="30">
        <f t="shared" si="155"/>
        <v>54</v>
      </c>
      <c r="BJ249" s="30">
        <f t="shared" si="156"/>
        <v>54</v>
      </c>
      <c r="BK249" s="30">
        <v>2200000</v>
      </c>
      <c r="BL249" s="30">
        <v>1400000</v>
      </c>
      <c r="BM249" s="30" t="str">
        <f t="shared" si="157"/>
        <v>Plannned</v>
      </c>
      <c r="BN249" s="30" t="str">
        <f t="shared" si="158"/>
        <v>Yes</v>
      </c>
      <c r="BO249" s="30">
        <v>2020</v>
      </c>
      <c r="BP249" s="30">
        <v>463</v>
      </c>
      <c r="BQ249" s="30" t="str">
        <f>VLOOKUP(AQ249,Table3[#All],2,FALSE)</f>
        <v>NFI</v>
      </c>
    </row>
    <row r="250" spans="1:69" ht="28.5" customHeight="1" x14ac:dyDescent="0.25">
      <c r="A250" s="64" t="s">
        <v>171</v>
      </c>
      <c r="B250" s="64" t="s">
        <v>220</v>
      </c>
      <c r="C250" s="64" t="s">
        <v>220</v>
      </c>
      <c r="D250" s="64" t="s">
        <v>202</v>
      </c>
      <c r="E250" s="64" t="s">
        <v>913</v>
      </c>
      <c r="F250" s="64" t="s">
        <v>228</v>
      </c>
      <c r="G250" s="64" t="s">
        <v>177</v>
      </c>
      <c r="H250" s="64"/>
      <c r="I250" s="64"/>
      <c r="J250" s="64"/>
      <c r="K250" s="64"/>
      <c r="L250" s="64"/>
      <c r="M250" s="64" t="s">
        <v>83</v>
      </c>
      <c r="N250" s="64" t="s">
        <v>84</v>
      </c>
      <c r="O250" s="64" t="s">
        <v>1</v>
      </c>
      <c r="P250" s="64" t="s">
        <v>904</v>
      </c>
      <c r="Q250" s="64" t="s">
        <v>179</v>
      </c>
      <c r="R250" s="64" t="s">
        <v>167</v>
      </c>
      <c r="S250" s="64" t="s">
        <v>685</v>
      </c>
      <c r="T250" s="32">
        <v>43709</v>
      </c>
      <c r="U250" s="21">
        <v>43921</v>
      </c>
      <c r="V250" s="64">
        <v>3.1171799999999998</v>
      </c>
      <c r="W250" s="64">
        <v>43.646900000000002</v>
      </c>
      <c r="X250" s="64" t="s">
        <v>189</v>
      </c>
      <c r="Y250" s="1">
        <v>180</v>
      </c>
      <c r="Z250" s="1">
        <v>180</v>
      </c>
      <c r="AA250" s="64">
        <v>30</v>
      </c>
      <c r="AB250" s="64">
        <v>36</v>
      </c>
      <c r="AC250" s="64">
        <v>27</v>
      </c>
      <c r="AD250" s="64">
        <v>62.999999999999993</v>
      </c>
      <c r="AE250" s="64">
        <v>54</v>
      </c>
      <c r="AF250" s="64" t="s">
        <v>195</v>
      </c>
      <c r="AG250" s="26" t="s">
        <v>971</v>
      </c>
      <c r="AH250" s="26" t="s">
        <v>918</v>
      </c>
      <c r="AI250" s="26" t="s">
        <v>205</v>
      </c>
      <c r="AJ250" s="16" t="s">
        <v>966</v>
      </c>
      <c r="AK250" s="16" t="s">
        <v>540</v>
      </c>
      <c r="AM250" s="16" t="s">
        <v>542</v>
      </c>
      <c r="AN250" s="64" t="s">
        <v>967</v>
      </c>
      <c r="AO250" s="26" t="str">
        <f t="shared" si="140"/>
        <v>ACTED</v>
      </c>
      <c r="AP250" s="26" t="str">
        <f t="shared" si="141"/>
        <v>ACTED</v>
      </c>
      <c r="AQ250" s="26" t="str">
        <f t="shared" si="142"/>
        <v>NFI KITS</v>
      </c>
      <c r="AR250" s="26" t="str">
        <f t="shared" si="143"/>
        <v>OFDA</v>
      </c>
      <c r="AS250" s="71" t="str">
        <f>_xlfn.IFNA(VLOOKUP(TRIM(AF250),Lookups!$R$1:$S$12,2,0),"N/A")</f>
        <v>Drought</v>
      </c>
      <c r="AT250" s="29" t="str">
        <f t="shared" si="144"/>
        <v>Completed</v>
      </c>
      <c r="AU250" s="72" t="str">
        <f>IF(TRIM(X250)="", "N/A",VLOOKUP(TRIM(X250),Lookups!$V$1:$W$8,2,0))</f>
        <v>NIDP</v>
      </c>
      <c r="AV250" s="26" t="str">
        <f t="shared" si="145"/>
        <v>Urban</v>
      </c>
      <c r="AW250" s="26" t="str">
        <f t="shared" si="146"/>
        <v>In-Kind</v>
      </c>
      <c r="AX250" s="55" t="str">
        <f>IF(TRIM(M250)="","N/A",VLOOKUP(TRIM(M250),Table2[#All],2,0))</f>
        <v>Bay</v>
      </c>
      <c r="AY250" s="55" t="str">
        <f>IF(TRIM(N250)="","N/A",VLOOKUP(TRIM(N250),Table4[#All],2,0))</f>
        <v>Baidoa</v>
      </c>
      <c r="AZ250" s="55" t="str">
        <f t="shared" si="147"/>
        <v>Barariye</v>
      </c>
      <c r="BA250" s="32">
        <f t="shared" si="148"/>
        <v>43738</v>
      </c>
      <c r="BB250" s="32">
        <f t="shared" si="149"/>
        <v>43921</v>
      </c>
      <c r="BC250" s="31">
        <f t="shared" si="150"/>
        <v>2020</v>
      </c>
      <c r="BD250" s="33">
        <f t="shared" si="122"/>
        <v>43830</v>
      </c>
      <c r="BE250" s="30">
        <f t="shared" si="151"/>
        <v>180</v>
      </c>
      <c r="BF250" s="30">
        <f t="shared" si="152"/>
        <v>30</v>
      </c>
      <c r="BG250" s="30">
        <f t="shared" si="153"/>
        <v>27</v>
      </c>
      <c r="BH250" s="30">
        <f t="shared" si="154"/>
        <v>36</v>
      </c>
      <c r="BI250" s="30">
        <f t="shared" si="155"/>
        <v>54</v>
      </c>
      <c r="BJ250" s="30">
        <f t="shared" si="156"/>
        <v>54</v>
      </c>
      <c r="BK250" s="30">
        <v>2200000</v>
      </c>
      <c r="BL250" s="30">
        <v>1400000</v>
      </c>
      <c r="BM250" s="30" t="str">
        <f t="shared" si="157"/>
        <v>Plannned</v>
      </c>
      <c r="BN250" s="30" t="str">
        <f t="shared" si="158"/>
        <v>Yes</v>
      </c>
      <c r="BO250" s="30">
        <v>2020</v>
      </c>
      <c r="BP250" s="30">
        <v>463</v>
      </c>
      <c r="BQ250" s="30" t="str">
        <f>VLOOKUP(AQ250,Table3[#All],2,FALSE)</f>
        <v>NFI</v>
      </c>
    </row>
    <row r="251" spans="1:69" ht="28.5" customHeight="1" x14ac:dyDescent="0.25">
      <c r="A251" s="64" t="s">
        <v>171</v>
      </c>
      <c r="B251" s="64" t="s">
        <v>220</v>
      </c>
      <c r="C251" s="64" t="s">
        <v>220</v>
      </c>
      <c r="D251" s="64" t="s">
        <v>202</v>
      </c>
      <c r="E251" s="64" t="s">
        <v>689</v>
      </c>
      <c r="F251" s="64" t="s">
        <v>228</v>
      </c>
      <c r="G251" s="64" t="s">
        <v>177</v>
      </c>
      <c r="H251" s="64"/>
      <c r="I251" s="64"/>
      <c r="J251" s="64"/>
      <c r="K251" s="64"/>
      <c r="L251" s="64"/>
      <c r="M251" s="64" t="s">
        <v>83</v>
      </c>
      <c r="N251" s="64" t="s">
        <v>84</v>
      </c>
      <c r="O251" s="64" t="s">
        <v>1</v>
      </c>
      <c r="P251" s="64" t="s">
        <v>886</v>
      </c>
      <c r="Q251" s="64" t="s">
        <v>179</v>
      </c>
      <c r="R251" s="64" t="s">
        <v>167</v>
      </c>
      <c r="S251" s="64" t="s">
        <v>685</v>
      </c>
      <c r="T251" s="32">
        <v>43709</v>
      </c>
      <c r="U251" s="21">
        <v>43921</v>
      </c>
      <c r="V251" s="64">
        <v>3.1171799999999998</v>
      </c>
      <c r="W251" s="64">
        <v>43.646900000000002</v>
      </c>
      <c r="X251" s="64" t="s">
        <v>189</v>
      </c>
      <c r="Y251" s="1">
        <v>450</v>
      </c>
      <c r="Z251" s="1">
        <v>450</v>
      </c>
      <c r="AA251" s="64">
        <v>75</v>
      </c>
      <c r="AB251" s="64">
        <v>89</v>
      </c>
      <c r="AC251" s="64">
        <v>69</v>
      </c>
      <c r="AD251" s="64">
        <v>157</v>
      </c>
      <c r="AE251" s="64">
        <v>135</v>
      </c>
      <c r="AF251" s="64" t="s">
        <v>195</v>
      </c>
      <c r="AG251" s="26" t="s">
        <v>970</v>
      </c>
      <c r="AH251" s="26" t="s">
        <v>918</v>
      </c>
      <c r="AI251" s="26" t="s">
        <v>205</v>
      </c>
      <c r="AJ251" s="16" t="s">
        <v>966</v>
      </c>
      <c r="AK251" s="16" t="s">
        <v>540</v>
      </c>
      <c r="AM251" s="16" t="s">
        <v>542</v>
      </c>
      <c r="AN251" s="64" t="s">
        <v>967</v>
      </c>
      <c r="AO251" s="26" t="str">
        <f t="shared" si="140"/>
        <v>ACTED</v>
      </c>
      <c r="AP251" s="26" t="str">
        <f t="shared" si="141"/>
        <v>ACTED</v>
      </c>
      <c r="AQ251" s="26" t="str">
        <f t="shared" si="142"/>
        <v>NFI KITS</v>
      </c>
      <c r="AR251" s="26" t="str">
        <f t="shared" si="143"/>
        <v>OFDA</v>
      </c>
      <c r="AS251" s="71" t="str">
        <f>_xlfn.IFNA(VLOOKUP(TRIM(AF251),Lookups!$R$1:$S$12,2,0),"N/A")</f>
        <v>Drought</v>
      </c>
      <c r="AT251" s="29" t="str">
        <f t="shared" si="144"/>
        <v>Completed</v>
      </c>
      <c r="AU251" s="72" t="str">
        <f>IF(TRIM(X251)="", "N/A",VLOOKUP(TRIM(X251),Lookups!$V$1:$W$8,2,0))</f>
        <v>NIDP</v>
      </c>
      <c r="AV251" s="26" t="str">
        <f t="shared" si="145"/>
        <v>Urban</v>
      </c>
      <c r="AW251" s="26" t="str">
        <f t="shared" si="146"/>
        <v>In-Kind</v>
      </c>
      <c r="AX251" s="55" t="str">
        <f>IF(TRIM(M251)="","N/A",VLOOKUP(TRIM(M251),Table2[#All],2,0))</f>
        <v>Bay</v>
      </c>
      <c r="AY251" s="55" t="str">
        <f>IF(TRIM(N251)="","N/A",VLOOKUP(TRIM(N251),Table4[#All],2,0))</f>
        <v>Baidoa</v>
      </c>
      <c r="AZ251" s="55" t="str">
        <f t="shared" si="147"/>
        <v>Barkadle</v>
      </c>
      <c r="BA251" s="32">
        <f t="shared" si="148"/>
        <v>43738</v>
      </c>
      <c r="BB251" s="32">
        <f t="shared" si="149"/>
        <v>43921</v>
      </c>
      <c r="BC251" s="31">
        <f t="shared" si="150"/>
        <v>2020</v>
      </c>
      <c r="BD251" s="33">
        <f t="shared" si="122"/>
        <v>43830</v>
      </c>
      <c r="BE251" s="30">
        <f t="shared" si="151"/>
        <v>450</v>
      </c>
      <c r="BF251" s="30">
        <f t="shared" si="152"/>
        <v>75</v>
      </c>
      <c r="BG251" s="30">
        <f t="shared" si="153"/>
        <v>69</v>
      </c>
      <c r="BH251" s="30">
        <f t="shared" si="154"/>
        <v>89</v>
      </c>
      <c r="BI251" s="30">
        <f t="shared" si="155"/>
        <v>135</v>
      </c>
      <c r="BJ251" s="30">
        <f t="shared" si="156"/>
        <v>135</v>
      </c>
      <c r="BK251" s="30">
        <v>2200000</v>
      </c>
      <c r="BL251" s="30">
        <v>1400000</v>
      </c>
      <c r="BM251" s="30" t="str">
        <f t="shared" si="157"/>
        <v>Plannned</v>
      </c>
      <c r="BN251" s="30" t="str">
        <f t="shared" si="158"/>
        <v>Yes</v>
      </c>
      <c r="BO251" s="30">
        <v>2020</v>
      </c>
      <c r="BP251" s="30">
        <v>463</v>
      </c>
      <c r="BQ251" s="30" t="str">
        <f>VLOOKUP(AQ251,Table3[#All],2,FALSE)</f>
        <v>NFI</v>
      </c>
    </row>
    <row r="252" spans="1:69" ht="28.5" customHeight="1" x14ac:dyDescent="0.25">
      <c r="A252" s="64" t="s">
        <v>171</v>
      </c>
      <c r="B252" s="64" t="s">
        <v>220</v>
      </c>
      <c r="C252" s="64" t="s">
        <v>220</v>
      </c>
      <c r="D252" s="64" t="s">
        <v>202</v>
      </c>
      <c r="E252" s="64" t="s">
        <v>689</v>
      </c>
      <c r="F252" s="64" t="s">
        <v>228</v>
      </c>
      <c r="G252" s="64" t="s">
        <v>177</v>
      </c>
      <c r="H252" s="64"/>
      <c r="I252" s="64"/>
      <c r="J252" s="64"/>
      <c r="K252" s="64"/>
      <c r="L252" s="64"/>
      <c r="M252" s="64" t="s">
        <v>83</v>
      </c>
      <c r="N252" s="64" t="s">
        <v>84</v>
      </c>
      <c r="O252" s="64" t="s">
        <v>47</v>
      </c>
      <c r="P252" s="64" t="s">
        <v>884</v>
      </c>
      <c r="Q252" s="64" t="s">
        <v>179</v>
      </c>
      <c r="R252" s="64" t="s">
        <v>167</v>
      </c>
      <c r="S252" s="64" t="s">
        <v>685</v>
      </c>
      <c r="T252" s="32">
        <v>43709</v>
      </c>
      <c r="U252" s="21">
        <v>43921</v>
      </c>
      <c r="V252" s="64">
        <v>3.0385599999999999</v>
      </c>
      <c r="W252" s="64">
        <v>43.478839999999998</v>
      </c>
      <c r="X252" s="64" t="s">
        <v>189</v>
      </c>
      <c r="Y252" s="1">
        <v>240</v>
      </c>
      <c r="Z252" s="1">
        <v>240</v>
      </c>
      <c r="AA252" s="64">
        <v>40</v>
      </c>
      <c r="AB252" s="64">
        <v>48</v>
      </c>
      <c r="AC252" s="64">
        <v>36</v>
      </c>
      <c r="AD252" s="64">
        <v>84</v>
      </c>
      <c r="AE252" s="64">
        <v>72</v>
      </c>
      <c r="AF252" s="64" t="s">
        <v>195</v>
      </c>
      <c r="AG252" s="26" t="s">
        <v>970</v>
      </c>
      <c r="AH252" s="26" t="s">
        <v>918</v>
      </c>
      <c r="AI252" s="26" t="s">
        <v>205</v>
      </c>
      <c r="AJ252" s="16" t="s">
        <v>966</v>
      </c>
      <c r="AK252" s="16" t="s">
        <v>540</v>
      </c>
      <c r="AM252" s="16" t="s">
        <v>542</v>
      </c>
      <c r="AN252" s="64" t="s">
        <v>967</v>
      </c>
      <c r="AO252" s="26" t="str">
        <f t="shared" si="140"/>
        <v>ACTED</v>
      </c>
      <c r="AP252" s="26" t="str">
        <f t="shared" si="141"/>
        <v>ACTED</v>
      </c>
      <c r="AQ252" s="26" t="str">
        <f t="shared" si="142"/>
        <v>NFI KITS</v>
      </c>
      <c r="AR252" s="26" t="str">
        <f t="shared" si="143"/>
        <v>OFDA</v>
      </c>
      <c r="AS252" s="71" t="str">
        <f>_xlfn.IFNA(VLOOKUP(TRIM(AF252),Lookups!$R$1:$S$12,2,0),"N/A")</f>
        <v>Drought</v>
      </c>
      <c r="AT252" s="29" t="str">
        <f t="shared" si="144"/>
        <v>Completed</v>
      </c>
      <c r="AU252" s="72" t="str">
        <f>IF(TRIM(X252)="", "N/A",VLOOKUP(TRIM(X252),Lookups!$V$1:$W$8,2,0))</f>
        <v>NIDP</v>
      </c>
      <c r="AV252" s="26" t="str">
        <f t="shared" si="145"/>
        <v>Urban</v>
      </c>
      <c r="AW252" s="26" t="str">
        <f t="shared" si="146"/>
        <v>In-Kind</v>
      </c>
      <c r="AX252" s="55" t="str">
        <f>IF(TRIM(M252)="","N/A",VLOOKUP(TRIM(M252),Table2[#All],2,0))</f>
        <v>Bay</v>
      </c>
      <c r="AY252" s="55" t="str">
        <f>IF(TRIM(N252)="","N/A",VLOOKUP(TRIM(N252),Table4[#All],2,0))</f>
        <v>Baidoa</v>
      </c>
      <c r="AZ252" s="55" t="str">
        <f t="shared" si="147"/>
        <v>Biyoley</v>
      </c>
      <c r="BA252" s="32">
        <f t="shared" si="148"/>
        <v>43738</v>
      </c>
      <c r="BB252" s="32">
        <f t="shared" si="149"/>
        <v>43921</v>
      </c>
      <c r="BC252" s="31">
        <f t="shared" si="150"/>
        <v>2020</v>
      </c>
      <c r="BD252" s="33">
        <f t="shared" si="122"/>
        <v>43830</v>
      </c>
      <c r="BE252" s="30">
        <f t="shared" si="151"/>
        <v>240</v>
      </c>
      <c r="BF252" s="30">
        <f t="shared" si="152"/>
        <v>40</v>
      </c>
      <c r="BG252" s="30">
        <f t="shared" si="153"/>
        <v>36</v>
      </c>
      <c r="BH252" s="30">
        <f t="shared" si="154"/>
        <v>48</v>
      </c>
      <c r="BI252" s="30">
        <f t="shared" si="155"/>
        <v>72</v>
      </c>
      <c r="BJ252" s="30">
        <f t="shared" si="156"/>
        <v>72</v>
      </c>
      <c r="BK252" s="30">
        <v>2200000</v>
      </c>
      <c r="BL252" s="30">
        <v>1400000</v>
      </c>
      <c r="BM252" s="30" t="str">
        <f t="shared" si="157"/>
        <v>Plannned</v>
      </c>
      <c r="BN252" s="30" t="str">
        <f t="shared" si="158"/>
        <v>Yes</v>
      </c>
      <c r="BO252" s="30">
        <v>2020</v>
      </c>
      <c r="BP252" s="30">
        <v>463</v>
      </c>
      <c r="BQ252" s="30" t="str">
        <f>VLOOKUP(AQ252,Table3[#All],2,FALSE)</f>
        <v>NFI</v>
      </c>
    </row>
    <row r="253" spans="1:69" ht="28.5" customHeight="1" x14ac:dyDescent="0.25">
      <c r="A253" s="64" t="s">
        <v>171</v>
      </c>
      <c r="B253" s="64" t="s">
        <v>220</v>
      </c>
      <c r="C253" s="64" t="s">
        <v>220</v>
      </c>
      <c r="D253" s="64" t="s">
        <v>186</v>
      </c>
      <c r="E253" s="64" t="s">
        <v>909</v>
      </c>
      <c r="F253" s="64" t="s">
        <v>228</v>
      </c>
      <c r="G253" s="64" t="s">
        <v>177</v>
      </c>
      <c r="H253" s="64"/>
      <c r="I253" s="64"/>
      <c r="J253" s="64"/>
      <c r="K253" s="64"/>
      <c r="L253" s="64"/>
      <c r="M253" s="64" t="s">
        <v>83</v>
      </c>
      <c r="N253" s="64" t="s">
        <v>84</v>
      </c>
      <c r="O253" s="64" t="s">
        <v>47</v>
      </c>
      <c r="P253" s="64" t="s">
        <v>884</v>
      </c>
      <c r="Q253" s="64" t="s">
        <v>179</v>
      </c>
      <c r="R253" s="64" t="s">
        <v>167</v>
      </c>
      <c r="S253" s="64" t="s">
        <v>685</v>
      </c>
      <c r="T253" s="32">
        <v>43709</v>
      </c>
      <c r="U253" s="21">
        <v>43921</v>
      </c>
      <c r="V253" s="64">
        <v>3.0385599999999999</v>
      </c>
      <c r="W253" s="64">
        <v>43.478839999999998</v>
      </c>
      <c r="X253" s="64" t="s">
        <v>189</v>
      </c>
      <c r="Y253" s="1">
        <v>180</v>
      </c>
      <c r="Z253" s="1">
        <v>180</v>
      </c>
      <c r="AA253" s="64">
        <v>30</v>
      </c>
      <c r="AB253" s="64">
        <v>36</v>
      </c>
      <c r="AC253" s="64">
        <v>27</v>
      </c>
      <c r="AD253" s="64">
        <v>62.999999999999993</v>
      </c>
      <c r="AE253" s="64">
        <v>54</v>
      </c>
      <c r="AF253" s="64" t="s">
        <v>195</v>
      </c>
      <c r="AG253" s="26" t="s">
        <v>965</v>
      </c>
      <c r="AH253" s="26" t="s">
        <v>205</v>
      </c>
      <c r="AI253" s="26" t="s">
        <v>205</v>
      </c>
      <c r="AJ253" s="16" t="s">
        <v>966</v>
      </c>
      <c r="AK253" s="16" t="s">
        <v>540</v>
      </c>
      <c r="AM253" s="16" t="s">
        <v>542</v>
      </c>
      <c r="AN253" s="64" t="s">
        <v>967</v>
      </c>
      <c r="AO253" s="26" t="str">
        <f t="shared" si="140"/>
        <v>ACTED</v>
      </c>
      <c r="AP253" s="26" t="str">
        <f t="shared" si="141"/>
        <v>ACTED</v>
      </c>
      <c r="AQ253" s="26" t="str">
        <f t="shared" si="142"/>
        <v>EMERGENCY SHELTER</v>
      </c>
      <c r="AR253" s="26" t="str">
        <f t="shared" si="143"/>
        <v>OFDA</v>
      </c>
      <c r="AS253" s="71" t="str">
        <f>_xlfn.IFNA(VLOOKUP(TRIM(AF253),Lookups!$R$1:$S$12,2,0),"N/A")</f>
        <v>Drought</v>
      </c>
      <c r="AT253" s="29" t="str">
        <f t="shared" si="144"/>
        <v>Completed</v>
      </c>
      <c r="AU253" s="72" t="str">
        <f>IF(TRIM(X253)="", "N/A",VLOOKUP(TRIM(X253),Lookups!$V$1:$W$8,2,0))</f>
        <v>NIDP</v>
      </c>
      <c r="AV253" s="26" t="str">
        <f t="shared" si="145"/>
        <v>Urban</v>
      </c>
      <c r="AW253" s="26" t="str">
        <f t="shared" si="146"/>
        <v>In-Kind</v>
      </c>
      <c r="AX253" s="55" t="str">
        <f>IF(TRIM(M253)="","N/A",VLOOKUP(TRIM(M253),Table2[#All],2,0))</f>
        <v>Bay</v>
      </c>
      <c r="AY253" s="55" t="str">
        <f>IF(TRIM(N253)="","N/A",VLOOKUP(TRIM(N253),Table4[#All],2,0))</f>
        <v>Baidoa</v>
      </c>
      <c r="AZ253" s="55" t="str">
        <f t="shared" si="147"/>
        <v>Biyoley</v>
      </c>
      <c r="BA253" s="32">
        <f t="shared" si="148"/>
        <v>43738</v>
      </c>
      <c r="BB253" s="32">
        <f t="shared" si="149"/>
        <v>43921</v>
      </c>
      <c r="BC253" s="31">
        <f t="shared" si="150"/>
        <v>2020</v>
      </c>
      <c r="BD253" s="33">
        <f t="shared" si="122"/>
        <v>43830</v>
      </c>
      <c r="BE253" s="30">
        <f t="shared" si="151"/>
        <v>180</v>
      </c>
      <c r="BF253" s="30">
        <f t="shared" si="152"/>
        <v>30</v>
      </c>
      <c r="BG253" s="30">
        <f t="shared" si="153"/>
        <v>27</v>
      </c>
      <c r="BH253" s="30">
        <f t="shared" si="154"/>
        <v>36</v>
      </c>
      <c r="BI253" s="30">
        <f t="shared" si="155"/>
        <v>54</v>
      </c>
      <c r="BJ253" s="30">
        <f t="shared" si="156"/>
        <v>54</v>
      </c>
      <c r="BK253" s="30">
        <v>2200000</v>
      </c>
      <c r="BL253" s="30">
        <v>1400000</v>
      </c>
      <c r="BM253" s="30" t="str">
        <f t="shared" si="157"/>
        <v>Yes</v>
      </c>
      <c r="BN253" s="30" t="str">
        <f t="shared" si="158"/>
        <v>Yes</v>
      </c>
      <c r="BO253" s="30">
        <v>2020</v>
      </c>
      <c r="BP253" s="30">
        <v>463</v>
      </c>
      <c r="BQ253" s="30" t="str">
        <f>VLOOKUP(AQ253,Table3[#All],2,FALSE)</f>
        <v>SHELTER</v>
      </c>
    </row>
    <row r="254" spans="1:69" ht="28.5" customHeight="1" x14ac:dyDescent="0.25">
      <c r="A254" s="64" t="s">
        <v>171</v>
      </c>
      <c r="B254" s="64" t="s">
        <v>220</v>
      </c>
      <c r="C254" s="64" t="s">
        <v>220</v>
      </c>
      <c r="D254" s="64" t="s">
        <v>186</v>
      </c>
      <c r="E254" s="64" t="s">
        <v>909</v>
      </c>
      <c r="F254" s="64" t="s">
        <v>228</v>
      </c>
      <c r="G254" s="64" t="s">
        <v>177</v>
      </c>
      <c r="H254" s="64"/>
      <c r="I254" s="64"/>
      <c r="J254" s="64"/>
      <c r="K254" s="64"/>
      <c r="L254" s="64"/>
      <c r="M254" s="64" t="s">
        <v>83</v>
      </c>
      <c r="N254" s="64" t="s">
        <v>84</v>
      </c>
      <c r="O254" s="64" t="s">
        <v>47</v>
      </c>
      <c r="P254" s="64" t="s">
        <v>884</v>
      </c>
      <c r="Q254" s="64" t="s">
        <v>179</v>
      </c>
      <c r="R254" s="64" t="s">
        <v>167</v>
      </c>
      <c r="S254" s="64" t="s">
        <v>915</v>
      </c>
      <c r="T254" s="32">
        <v>43709</v>
      </c>
      <c r="U254" s="21">
        <v>43881</v>
      </c>
      <c r="V254" s="64">
        <v>3.0385599999999999</v>
      </c>
      <c r="W254" s="64">
        <v>43.478839999999998</v>
      </c>
      <c r="X254" s="64" t="s">
        <v>189</v>
      </c>
      <c r="Y254" s="1">
        <v>180</v>
      </c>
      <c r="Z254" s="1">
        <v>180</v>
      </c>
      <c r="AA254" s="64">
        <v>30</v>
      </c>
      <c r="AB254" s="64">
        <v>36</v>
      </c>
      <c r="AC254" s="64">
        <v>27</v>
      </c>
      <c r="AD254" s="64">
        <v>62.999999999999993</v>
      </c>
      <c r="AE254" s="64">
        <v>54</v>
      </c>
      <c r="AF254" s="64" t="s">
        <v>195</v>
      </c>
      <c r="AG254" s="26" t="s">
        <v>965</v>
      </c>
      <c r="AH254" s="26" t="s">
        <v>204</v>
      </c>
      <c r="AI254" s="26" t="s">
        <v>917</v>
      </c>
      <c r="AJ254" s="16" t="s">
        <v>966</v>
      </c>
      <c r="AK254" s="16" t="s">
        <v>540</v>
      </c>
      <c r="AM254" s="16" t="s">
        <v>542</v>
      </c>
      <c r="AN254" s="64" t="s">
        <v>968</v>
      </c>
      <c r="AO254" s="26" t="str">
        <f t="shared" si="140"/>
        <v>ACTED</v>
      </c>
      <c r="AP254" s="26" t="str">
        <f t="shared" si="141"/>
        <v>ACTED</v>
      </c>
      <c r="AQ254" s="26" t="str">
        <f t="shared" si="142"/>
        <v>EMERGENCY SHELTER</v>
      </c>
      <c r="AR254" s="26" t="str">
        <f t="shared" si="143"/>
        <v>OFDA</v>
      </c>
      <c r="AS254" s="71" t="str">
        <f>_xlfn.IFNA(VLOOKUP(TRIM(AF254),Lookups!$R$1:$S$12,2,0),"N/A")</f>
        <v>Drought</v>
      </c>
      <c r="AT254" s="29" t="str">
        <f t="shared" si="144"/>
        <v>Completed</v>
      </c>
      <c r="AU254" s="72" t="str">
        <f>IF(TRIM(X254)="", "N/A",VLOOKUP(TRIM(X254),Lookups!$V$1:$W$8,2,0))</f>
        <v>NIDP</v>
      </c>
      <c r="AV254" s="26" t="str">
        <f t="shared" si="145"/>
        <v>Urban</v>
      </c>
      <c r="AW254" s="26" t="str">
        <f t="shared" si="146"/>
        <v>In-Kind</v>
      </c>
      <c r="AX254" s="55" t="str">
        <f>IF(TRIM(M254)="","N/A",VLOOKUP(TRIM(M254),Table2[#All],2,0))</f>
        <v>Bay</v>
      </c>
      <c r="AY254" s="55" t="str">
        <f>IF(TRIM(N254)="","N/A",VLOOKUP(TRIM(N254),Table4[#All],2,0))</f>
        <v>Baidoa</v>
      </c>
      <c r="AZ254" s="55" t="str">
        <f t="shared" si="147"/>
        <v>Biyoley</v>
      </c>
      <c r="BA254" s="32">
        <f t="shared" si="148"/>
        <v>43738</v>
      </c>
      <c r="BB254" s="32">
        <f t="shared" si="149"/>
        <v>43890</v>
      </c>
      <c r="BC254" s="31">
        <f t="shared" si="150"/>
        <v>2020</v>
      </c>
      <c r="BD254" s="33">
        <f t="shared" si="122"/>
        <v>43830</v>
      </c>
      <c r="BE254" s="30">
        <f t="shared" si="151"/>
        <v>180</v>
      </c>
      <c r="BF254" s="30">
        <f t="shared" si="152"/>
        <v>30</v>
      </c>
      <c r="BG254" s="30">
        <f t="shared" si="153"/>
        <v>27</v>
      </c>
      <c r="BH254" s="30">
        <f t="shared" si="154"/>
        <v>36</v>
      </c>
      <c r="BI254" s="30">
        <f t="shared" si="155"/>
        <v>54</v>
      </c>
      <c r="BJ254" s="30">
        <f t="shared" si="156"/>
        <v>54</v>
      </c>
      <c r="BK254" s="30">
        <v>2200000</v>
      </c>
      <c r="BL254" s="30">
        <v>1400000</v>
      </c>
      <c r="BM254" s="30" t="str">
        <f t="shared" si="157"/>
        <v>No</v>
      </c>
      <c r="BN254" s="30" t="str">
        <f t="shared" si="158"/>
        <v>yes</v>
      </c>
      <c r="BO254" s="30">
        <v>2020</v>
      </c>
      <c r="BP254" s="30">
        <v>463</v>
      </c>
      <c r="BQ254" s="30" t="str">
        <f>VLOOKUP(AQ254,Table3[#All],2,FALSE)</f>
        <v>SHELTER</v>
      </c>
    </row>
    <row r="255" spans="1:69" ht="28.5" customHeight="1" x14ac:dyDescent="0.25">
      <c r="A255" s="64" t="s">
        <v>171</v>
      </c>
      <c r="B255" s="64" t="s">
        <v>220</v>
      </c>
      <c r="C255" s="64" t="s">
        <v>220</v>
      </c>
      <c r="D255" s="64" t="s">
        <v>202</v>
      </c>
      <c r="E255" s="64" t="s">
        <v>689</v>
      </c>
      <c r="F255" s="64" t="s">
        <v>228</v>
      </c>
      <c r="G255" s="64" t="s">
        <v>177</v>
      </c>
      <c r="H255" s="64"/>
      <c r="I255" s="64"/>
      <c r="J255" s="64"/>
      <c r="K255" s="64"/>
      <c r="L255" s="64"/>
      <c r="M255" s="64" t="s">
        <v>83</v>
      </c>
      <c r="N255" s="64" t="s">
        <v>84</v>
      </c>
      <c r="O255" s="64" t="s">
        <v>1</v>
      </c>
      <c r="P255" s="64" t="s">
        <v>890</v>
      </c>
      <c r="Q255" s="64" t="s">
        <v>179</v>
      </c>
      <c r="R255" s="64" t="s">
        <v>167</v>
      </c>
      <c r="S255" s="64" t="s">
        <v>685</v>
      </c>
      <c r="T255" s="32">
        <v>43709</v>
      </c>
      <c r="U255" s="21">
        <v>43921</v>
      </c>
      <c r="V255" s="64">
        <v>3.1171799999999998</v>
      </c>
      <c r="W255" s="64">
        <v>43.646900000000002</v>
      </c>
      <c r="X255" s="64" t="s">
        <v>189</v>
      </c>
      <c r="Y255" s="1">
        <v>360</v>
      </c>
      <c r="Z255" s="1">
        <v>360</v>
      </c>
      <c r="AA255" s="64">
        <v>60</v>
      </c>
      <c r="AB255" s="64">
        <v>72</v>
      </c>
      <c r="AC255" s="64">
        <v>54</v>
      </c>
      <c r="AD255" s="64">
        <v>125.99999999999999</v>
      </c>
      <c r="AE255" s="64">
        <v>108</v>
      </c>
      <c r="AF255" s="64" t="s">
        <v>195</v>
      </c>
      <c r="AG255" s="26" t="s">
        <v>970</v>
      </c>
      <c r="AH255" s="26" t="s">
        <v>918</v>
      </c>
      <c r="AI255" s="26" t="s">
        <v>205</v>
      </c>
      <c r="AJ255" s="16" t="s">
        <v>966</v>
      </c>
      <c r="AK255" s="16" t="s">
        <v>540</v>
      </c>
      <c r="AM255" s="16" t="s">
        <v>542</v>
      </c>
      <c r="AN255" s="64" t="s">
        <v>967</v>
      </c>
      <c r="AO255" s="26" t="str">
        <f t="shared" si="140"/>
        <v>ACTED</v>
      </c>
      <c r="AP255" s="26" t="str">
        <f t="shared" si="141"/>
        <v>ACTED</v>
      </c>
      <c r="AQ255" s="26" t="str">
        <f t="shared" si="142"/>
        <v>NFI KITS</v>
      </c>
      <c r="AR255" s="26" t="str">
        <f t="shared" si="143"/>
        <v>OFDA</v>
      </c>
      <c r="AS255" s="71" t="str">
        <f>_xlfn.IFNA(VLOOKUP(TRIM(AF255),Lookups!$R$1:$S$12,2,0),"N/A")</f>
        <v>Drought</v>
      </c>
      <c r="AT255" s="29" t="str">
        <f t="shared" si="144"/>
        <v>Completed</v>
      </c>
      <c r="AU255" s="72" t="str">
        <f>IF(TRIM(X255)="", "N/A",VLOOKUP(TRIM(X255),Lookups!$V$1:$W$8,2,0))</f>
        <v>NIDP</v>
      </c>
      <c r="AV255" s="26" t="str">
        <f t="shared" si="145"/>
        <v>Urban</v>
      </c>
      <c r="AW255" s="26" t="str">
        <f t="shared" si="146"/>
        <v>In-Kind</v>
      </c>
      <c r="AX255" s="55" t="str">
        <f>IF(TRIM(M255)="","N/A",VLOOKUP(TRIM(M255),Table2[#All],2,0))</f>
        <v>Bay</v>
      </c>
      <c r="AY255" s="55" t="str">
        <f>IF(TRIM(N255)="","N/A",VLOOKUP(TRIM(N255),Table4[#All],2,0))</f>
        <v>Baidoa</v>
      </c>
      <c r="AZ255" s="55" t="str">
        <f t="shared" si="147"/>
        <v>Dolandoole 3</v>
      </c>
      <c r="BA255" s="32">
        <f t="shared" si="148"/>
        <v>43738</v>
      </c>
      <c r="BB255" s="32">
        <f t="shared" si="149"/>
        <v>43921</v>
      </c>
      <c r="BC255" s="31">
        <f t="shared" si="150"/>
        <v>2020</v>
      </c>
      <c r="BD255" s="33">
        <f t="shared" si="122"/>
        <v>43830</v>
      </c>
      <c r="BE255" s="30">
        <f t="shared" si="151"/>
        <v>360</v>
      </c>
      <c r="BF255" s="30">
        <f t="shared" si="152"/>
        <v>60</v>
      </c>
      <c r="BG255" s="30">
        <f t="shared" si="153"/>
        <v>54</v>
      </c>
      <c r="BH255" s="30">
        <f t="shared" si="154"/>
        <v>72</v>
      </c>
      <c r="BI255" s="30">
        <f t="shared" si="155"/>
        <v>108</v>
      </c>
      <c r="BJ255" s="30">
        <f t="shared" si="156"/>
        <v>108</v>
      </c>
      <c r="BK255" s="30">
        <v>2200000</v>
      </c>
      <c r="BL255" s="30">
        <v>1400000</v>
      </c>
      <c r="BM255" s="30" t="str">
        <f t="shared" si="157"/>
        <v>Plannned</v>
      </c>
      <c r="BN255" s="30" t="str">
        <f t="shared" si="158"/>
        <v>Yes</v>
      </c>
      <c r="BO255" s="30">
        <v>2020</v>
      </c>
      <c r="BP255" s="30">
        <v>463</v>
      </c>
      <c r="BQ255" s="30" t="str">
        <f>VLOOKUP(AQ255,Table3[#All],2,FALSE)</f>
        <v>NFI</v>
      </c>
    </row>
    <row r="256" spans="1:69" ht="28.5" customHeight="1" x14ac:dyDescent="0.25">
      <c r="A256" s="64" t="s">
        <v>171</v>
      </c>
      <c r="B256" s="64" t="s">
        <v>220</v>
      </c>
      <c r="C256" s="64" t="s">
        <v>220</v>
      </c>
      <c r="D256" s="64" t="s">
        <v>202</v>
      </c>
      <c r="E256" s="64" t="s">
        <v>913</v>
      </c>
      <c r="F256" s="64" t="s">
        <v>228</v>
      </c>
      <c r="G256" s="64" t="s">
        <v>177</v>
      </c>
      <c r="H256" s="64"/>
      <c r="I256" s="64"/>
      <c r="J256" s="64"/>
      <c r="K256" s="64"/>
      <c r="L256" s="64"/>
      <c r="M256" s="64" t="s">
        <v>83</v>
      </c>
      <c r="N256" s="64" t="s">
        <v>84</v>
      </c>
      <c r="O256" s="64" t="s">
        <v>1</v>
      </c>
      <c r="P256" s="64" t="s">
        <v>890</v>
      </c>
      <c r="Q256" s="64" t="s">
        <v>179</v>
      </c>
      <c r="R256" s="64" t="s">
        <v>167</v>
      </c>
      <c r="S256" s="64" t="s">
        <v>685</v>
      </c>
      <c r="T256" s="32">
        <v>43709</v>
      </c>
      <c r="U256" s="21">
        <v>43921</v>
      </c>
      <c r="V256" s="64">
        <v>3.1171799999999998</v>
      </c>
      <c r="W256" s="64">
        <v>43.646900000000002</v>
      </c>
      <c r="X256" s="64" t="s">
        <v>189</v>
      </c>
      <c r="Y256" s="1">
        <v>360</v>
      </c>
      <c r="Z256" s="1">
        <v>360</v>
      </c>
      <c r="AA256" s="64">
        <v>60</v>
      </c>
      <c r="AB256" s="64">
        <v>72</v>
      </c>
      <c r="AC256" s="64">
        <v>54</v>
      </c>
      <c r="AD256" s="64">
        <v>125.99999999999999</v>
      </c>
      <c r="AE256" s="64">
        <v>108</v>
      </c>
      <c r="AF256" s="64" t="s">
        <v>195</v>
      </c>
      <c r="AG256" s="26" t="s">
        <v>971</v>
      </c>
      <c r="AH256" s="26" t="s">
        <v>918</v>
      </c>
      <c r="AI256" s="26" t="s">
        <v>205</v>
      </c>
      <c r="AJ256" s="16" t="s">
        <v>966</v>
      </c>
      <c r="AK256" s="16" t="s">
        <v>540</v>
      </c>
      <c r="AM256" s="16" t="s">
        <v>542</v>
      </c>
      <c r="AN256" s="64" t="s">
        <v>967</v>
      </c>
      <c r="AO256" s="26" t="str">
        <f t="shared" si="140"/>
        <v>ACTED</v>
      </c>
      <c r="AP256" s="26" t="str">
        <f t="shared" si="141"/>
        <v>ACTED</v>
      </c>
      <c r="AQ256" s="26" t="str">
        <f t="shared" si="142"/>
        <v>NFI KITS</v>
      </c>
      <c r="AR256" s="26" t="str">
        <f t="shared" si="143"/>
        <v>OFDA</v>
      </c>
      <c r="AS256" s="71" t="str">
        <f>_xlfn.IFNA(VLOOKUP(TRIM(AF256),Lookups!$R$1:$S$12,2,0),"N/A")</f>
        <v>Drought</v>
      </c>
      <c r="AT256" s="29" t="str">
        <f t="shared" si="144"/>
        <v>Completed</v>
      </c>
      <c r="AU256" s="72" t="str">
        <f>IF(TRIM(X256)="", "N/A",VLOOKUP(TRIM(X256),Lookups!$V$1:$W$8,2,0))</f>
        <v>NIDP</v>
      </c>
      <c r="AV256" s="26" t="str">
        <f t="shared" si="145"/>
        <v>Urban</v>
      </c>
      <c r="AW256" s="26" t="str">
        <f t="shared" si="146"/>
        <v>In-Kind</v>
      </c>
      <c r="AX256" s="55" t="str">
        <f>IF(TRIM(M256)="","N/A",VLOOKUP(TRIM(M256),Table2[#All],2,0))</f>
        <v>Bay</v>
      </c>
      <c r="AY256" s="55" t="str">
        <f>IF(TRIM(N256)="","N/A",VLOOKUP(TRIM(N256),Table4[#All],2,0))</f>
        <v>Baidoa</v>
      </c>
      <c r="AZ256" s="55" t="str">
        <f t="shared" si="147"/>
        <v>Dolandoole 3</v>
      </c>
      <c r="BA256" s="32">
        <f t="shared" si="148"/>
        <v>43738</v>
      </c>
      <c r="BB256" s="32">
        <f t="shared" si="149"/>
        <v>43921</v>
      </c>
      <c r="BC256" s="31">
        <f t="shared" si="150"/>
        <v>2020</v>
      </c>
      <c r="BD256" s="33">
        <f t="shared" si="122"/>
        <v>43830</v>
      </c>
      <c r="BE256" s="30">
        <f t="shared" si="151"/>
        <v>360</v>
      </c>
      <c r="BF256" s="30">
        <f t="shared" si="152"/>
        <v>60</v>
      </c>
      <c r="BG256" s="30">
        <f t="shared" si="153"/>
        <v>54</v>
      </c>
      <c r="BH256" s="30">
        <f t="shared" si="154"/>
        <v>72</v>
      </c>
      <c r="BI256" s="30">
        <f t="shared" si="155"/>
        <v>108</v>
      </c>
      <c r="BJ256" s="30">
        <f t="shared" si="156"/>
        <v>108</v>
      </c>
      <c r="BK256" s="30">
        <v>2200000</v>
      </c>
      <c r="BL256" s="30">
        <v>1400000</v>
      </c>
      <c r="BM256" s="30" t="str">
        <f t="shared" si="157"/>
        <v>Plannned</v>
      </c>
      <c r="BN256" s="30" t="str">
        <f t="shared" si="158"/>
        <v>Yes</v>
      </c>
      <c r="BO256" s="30">
        <v>2020</v>
      </c>
      <c r="BP256" s="30">
        <v>463</v>
      </c>
      <c r="BQ256" s="30" t="str">
        <f>VLOOKUP(AQ256,Table3[#All],2,FALSE)</f>
        <v>NFI</v>
      </c>
    </row>
    <row r="257" spans="1:69" ht="28.5" customHeight="1" x14ac:dyDescent="0.25">
      <c r="A257" s="64" t="s">
        <v>171</v>
      </c>
      <c r="B257" s="64" t="s">
        <v>220</v>
      </c>
      <c r="C257" s="64" t="s">
        <v>220</v>
      </c>
      <c r="D257" s="64" t="s">
        <v>202</v>
      </c>
      <c r="E257" s="64" t="s">
        <v>689</v>
      </c>
      <c r="F257" s="64" t="s">
        <v>228</v>
      </c>
      <c r="G257" s="64" t="s">
        <v>177</v>
      </c>
      <c r="H257" s="64"/>
      <c r="I257" s="64"/>
      <c r="J257" s="64"/>
      <c r="K257" s="64"/>
      <c r="L257" s="64"/>
      <c r="M257" s="64" t="s">
        <v>83</v>
      </c>
      <c r="N257" s="64" t="s">
        <v>84</v>
      </c>
      <c r="O257" s="64" t="s">
        <v>1</v>
      </c>
      <c r="P257" s="64" t="s">
        <v>899</v>
      </c>
      <c r="Q257" s="64" t="s">
        <v>179</v>
      </c>
      <c r="R257" s="64" t="s">
        <v>167</v>
      </c>
      <c r="S257" s="64" t="s">
        <v>685</v>
      </c>
      <c r="T257" s="32">
        <v>43709</v>
      </c>
      <c r="U257" s="21">
        <v>43921</v>
      </c>
      <c r="V257" s="64">
        <v>3.1171799999999998</v>
      </c>
      <c r="W257" s="64">
        <v>43.646900000000002</v>
      </c>
      <c r="X257" s="64" t="s">
        <v>189</v>
      </c>
      <c r="Y257" s="1">
        <v>450</v>
      </c>
      <c r="Z257" s="1">
        <v>450</v>
      </c>
      <c r="AA257" s="64">
        <v>75</v>
      </c>
      <c r="AB257" s="64">
        <v>89</v>
      </c>
      <c r="AC257" s="64">
        <v>69</v>
      </c>
      <c r="AD257" s="64">
        <v>157</v>
      </c>
      <c r="AE257" s="64">
        <v>135</v>
      </c>
      <c r="AF257" s="64" t="s">
        <v>195</v>
      </c>
      <c r="AG257" s="26" t="s">
        <v>973</v>
      </c>
      <c r="AH257" s="26" t="s">
        <v>918</v>
      </c>
      <c r="AI257" s="26" t="s">
        <v>205</v>
      </c>
      <c r="AJ257" s="16" t="s">
        <v>966</v>
      </c>
      <c r="AK257" s="16" t="s">
        <v>540</v>
      </c>
      <c r="AM257" s="16" t="s">
        <v>542</v>
      </c>
      <c r="AN257" s="64" t="s">
        <v>967</v>
      </c>
      <c r="AO257" s="26" t="str">
        <f t="shared" si="140"/>
        <v>ACTED</v>
      </c>
      <c r="AP257" s="26" t="str">
        <f t="shared" si="141"/>
        <v>ACTED</v>
      </c>
      <c r="AQ257" s="26" t="str">
        <f t="shared" si="142"/>
        <v>NFI KITS</v>
      </c>
      <c r="AR257" s="26" t="str">
        <f t="shared" si="143"/>
        <v>OFDA</v>
      </c>
      <c r="AS257" s="71" t="str">
        <f>_xlfn.IFNA(VLOOKUP(TRIM(AF257),Lookups!$R$1:$S$12,2,0),"N/A")</f>
        <v>Drought</v>
      </c>
      <c r="AT257" s="29" t="str">
        <f t="shared" si="144"/>
        <v>Completed</v>
      </c>
      <c r="AU257" s="72" t="str">
        <f>IF(TRIM(X257)="", "N/A",VLOOKUP(TRIM(X257),Lookups!$V$1:$W$8,2,0))</f>
        <v>NIDP</v>
      </c>
      <c r="AV257" s="26" t="str">
        <f t="shared" si="145"/>
        <v>Urban</v>
      </c>
      <c r="AW257" s="26" t="str">
        <f t="shared" si="146"/>
        <v>In-Kind</v>
      </c>
      <c r="AX257" s="55" t="str">
        <f>IF(TRIM(M257)="","N/A",VLOOKUP(TRIM(M257),Table2[#All],2,0))</f>
        <v>Bay</v>
      </c>
      <c r="AY257" s="55" t="str">
        <f>IF(TRIM(N257)="","N/A",VLOOKUP(TRIM(N257),Table4[#All],2,0))</f>
        <v>Baidoa</v>
      </c>
      <c r="AZ257" s="55" t="str">
        <f t="shared" si="147"/>
        <v>Doodey</v>
      </c>
      <c r="BA257" s="32">
        <f t="shared" si="148"/>
        <v>43738</v>
      </c>
      <c r="BB257" s="32">
        <f t="shared" si="149"/>
        <v>43921</v>
      </c>
      <c r="BC257" s="31">
        <f t="shared" si="150"/>
        <v>2020</v>
      </c>
      <c r="BD257" s="33">
        <f t="shared" si="122"/>
        <v>43830</v>
      </c>
      <c r="BE257" s="30">
        <f t="shared" si="151"/>
        <v>450</v>
      </c>
      <c r="BF257" s="30">
        <f t="shared" si="152"/>
        <v>75</v>
      </c>
      <c r="BG257" s="30">
        <f t="shared" si="153"/>
        <v>69</v>
      </c>
      <c r="BH257" s="30">
        <f t="shared" si="154"/>
        <v>89</v>
      </c>
      <c r="BI257" s="30">
        <f t="shared" si="155"/>
        <v>135</v>
      </c>
      <c r="BJ257" s="30">
        <f t="shared" si="156"/>
        <v>135</v>
      </c>
      <c r="BK257" s="30">
        <v>2200000</v>
      </c>
      <c r="BL257" s="30">
        <v>1400000</v>
      </c>
      <c r="BM257" s="30" t="str">
        <f t="shared" si="157"/>
        <v>Plannned</v>
      </c>
      <c r="BN257" s="30" t="str">
        <f t="shared" si="158"/>
        <v>Yes</v>
      </c>
      <c r="BO257" s="30">
        <v>2020</v>
      </c>
      <c r="BP257" s="30">
        <v>463</v>
      </c>
      <c r="BQ257" s="30" t="str">
        <f>VLOOKUP(AQ257,Table3[#All],2,FALSE)</f>
        <v>NFI</v>
      </c>
    </row>
    <row r="258" spans="1:69" ht="28.5" customHeight="1" x14ac:dyDescent="0.25">
      <c r="A258" s="64" t="s">
        <v>171</v>
      </c>
      <c r="B258" s="64" t="s">
        <v>220</v>
      </c>
      <c r="C258" s="64" t="s">
        <v>220</v>
      </c>
      <c r="D258" s="64" t="s">
        <v>186</v>
      </c>
      <c r="E258" s="64" t="s">
        <v>536</v>
      </c>
      <c r="F258" s="64" t="s">
        <v>228</v>
      </c>
      <c r="G258" s="64" t="s">
        <v>177</v>
      </c>
      <c r="H258" s="64"/>
      <c r="I258" s="64"/>
      <c r="J258" s="64"/>
      <c r="K258" s="64"/>
      <c r="L258" s="64"/>
      <c r="M258" s="64" t="s">
        <v>83</v>
      </c>
      <c r="N258" s="64" t="s">
        <v>84</v>
      </c>
      <c r="O258" s="64" t="s">
        <v>690</v>
      </c>
      <c r="P258" s="64" t="s">
        <v>907</v>
      </c>
      <c r="Q258" s="64" t="s">
        <v>179</v>
      </c>
      <c r="R258" s="64" t="s">
        <v>167</v>
      </c>
      <c r="S258" s="64" t="s">
        <v>915</v>
      </c>
      <c r="T258" s="32">
        <v>43709</v>
      </c>
      <c r="U258" s="21">
        <v>43881</v>
      </c>
      <c r="V258" s="64">
        <v>3.46834</v>
      </c>
      <c r="W258" s="64">
        <v>43.576259999999998</v>
      </c>
      <c r="X258" s="64" t="s">
        <v>189</v>
      </c>
      <c r="Y258" s="1">
        <v>180</v>
      </c>
      <c r="Z258" s="1">
        <v>180</v>
      </c>
      <c r="AA258" s="64">
        <v>30</v>
      </c>
      <c r="AB258" s="64">
        <v>36</v>
      </c>
      <c r="AC258" s="64">
        <v>27</v>
      </c>
      <c r="AD258" s="64">
        <v>62.999999999999993</v>
      </c>
      <c r="AE258" s="64">
        <v>54</v>
      </c>
      <c r="AF258" s="64" t="s">
        <v>195</v>
      </c>
      <c r="AG258" s="26" t="s">
        <v>969</v>
      </c>
      <c r="AH258" s="26" t="s">
        <v>204</v>
      </c>
      <c r="AI258" s="26" t="s">
        <v>917</v>
      </c>
      <c r="AJ258" s="16" t="s">
        <v>966</v>
      </c>
      <c r="AK258" s="16" t="s">
        <v>540</v>
      </c>
      <c r="AM258" s="16" t="s">
        <v>542</v>
      </c>
      <c r="AN258" s="64" t="s">
        <v>968</v>
      </c>
      <c r="AO258" s="26" t="str">
        <f t="shared" si="140"/>
        <v>ACTED</v>
      </c>
      <c r="AP258" s="26" t="str">
        <f t="shared" si="141"/>
        <v>ACTED</v>
      </c>
      <c r="AQ258" s="26" t="str">
        <f t="shared" si="142"/>
        <v>EMERGENCY SHELTER</v>
      </c>
      <c r="AR258" s="26" t="str">
        <f t="shared" si="143"/>
        <v>OFDA</v>
      </c>
      <c r="AS258" s="71" t="str">
        <f>_xlfn.IFNA(VLOOKUP(TRIM(AF258),Lookups!$R$1:$S$12,2,0),"N/A")</f>
        <v>Drought</v>
      </c>
      <c r="AT258" s="29" t="str">
        <f t="shared" si="144"/>
        <v>Completed</v>
      </c>
      <c r="AU258" s="72" t="str">
        <f>IF(TRIM(X258)="", "N/A",VLOOKUP(TRIM(X258),Lookups!$V$1:$W$8,2,0))</f>
        <v>NIDP</v>
      </c>
      <c r="AV258" s="26" t="str">
        <f t="shared" si="145"/>
        <v>Urban</v>
      </c>
      <c r="AW258" s="26" t="str">
        <f t="shared" si="146"/>
        <v>In-Kind</v>
      </c>
      <c r="AX258" s="55" t="str">
        <f>IF(TRIM(M258)="","N/A",VLOOKUP(TRIM(M258),Table2[#All],2,0))</f>
        <v>Bay</v>
      </c>
      <c r="AY258" s="55" t="str">
        <f>IF(TRIM(N258)="","N/A",VLOOKUP(TRIM(N258),Table4[#All],2,0))</f>
        <v>Baidoa</v>
      </c>
      <c r="AZ258" s="55" t="str">
        <f t="shared" si="147"/>
        <v>Dugsilow</v>
      </c>
      <c r="BA258" s="32">
        <f t="shared" si="148"/>
        <v>43738</v>
      </c>
      <c r="BB258" s="32">
        <f t="shared" si="149"/>
        <v>43890</v>
      </c>
      <c r="BC258" s="31">
        <f t="shared" si="150"/>
        <v>2020</v>
      </c>
      <c r="BD258" s="33">
        <f t="shared" si="122"/>
        <v>43830</v>
      </c>
      <c r="BE258" s="30">
        <f t="shared" si="151"/>
        <v>180</v>
      </c>
      <c r="BF258" s="30">
        <f t="shared" si="152"/>
        <v>30</v>
      </c>
      <c r="BG258" s="30">
        <f t="shared" si="153"/>
        <v>27</v>
      </c>
      <c r="BH258" s="30">
        <f t="shared" si="154"/>
        <v>36</v>
      </c>
      <c r="BI258" s="30">
        <f t="shared" si="155"/>
        <v>54</v>
      </c>
      <c r="BJ258" s="30">
        <f t="shared" si="156"/>
        <v>54</v>
      </c>
      <c r="BK258" s="30">
        <v>2200000</v>
      </c>
      <c r="BL258" s="30">
        <v>1400000</v>
      </c>
      <c r="BM258" s="30" t="str">
        <f t="shared" si="157"/>
        <v>No</v>
      </c>
      <c r="BN258" s="30" t="str">
        <f t="shared" si="158"/>
        <v>yes</v>
      </c>
      <c r="BO258" s="30">
        <v>2020</v>
      </c>
      <c r="BP258" s="30">
        <v>463</v>
      </c>
      <c r="BQ258" s="30" t="str">
        <f>VLOOKUP(AQ258,Table3[#All],2,FALSE)</f>
        <v>SHELTER</v>
      </c>
    </row>
    <row r="259" spans="1:69" ht="28.5" customHeight="1" x14ac:dyDescent="0.25">
      <c r="A259" s="64" t="s">
        <v>171</v>
      </c>
      <c r="B259" s="64" t="s">
        <v>220</v>
      </c>
      <c r="C259" s="64" t="s">
        <v>220</v>
      </c>
      <c r="D259" s="64" t="s">
        <v>202</v>
      </c>
      <c r="E259" s="64" t="s">
        <v>689</v>
      </c>
      <c r="F259" s="64" t="s">
        <v>228</v>
      </c>
      <c r="G259" s="64" t="s">
        <v>177</v>
      </c>
      <c r="H259" s="64"/>
      <c r="I259" s="64"/>
      <c r="J259" s="64"/>
      <c r="K259" s="64"/>
      <c r="L259" s="64"/>
      <c r="M259" s="64" t="s">
        <v>83</v>
      </c>
      <c r="N259" s="64" t="s">
        <v>84</v>
      </c>
      <c r="O259" s="64" t="s">
        <v>690</v>
      </c>
      <c r="P259" s="64" t="s">
        <v>907</v>
      </c>
      <c r="Q259" s="64" t="s">
        <v>179</v>
      </c>
      <c r="R259" s="64" t="s">
        <v>167</v>
      </c>
      <c r="S259" s="64" t="s">
        <v>685</v>
      </c>
      <c r="T259" s="32">
        <v>43709</v>
      </c>
      <c r="U259" s="21">
        <v>43921</v>
      </c>
      <c r="V259" s="64">
        <v>3.46834</v>
      </c>
      <c r="W259" s="64">
        <v>43.576259999999998</v>
      </c>
      <c r="X259" s="64" t="s">
        <v>189</v>
      </c>
      <c r="Y259" s="1">
        <v>360</v>
      </c>
      <c r="Z259" s="1">
        <v>360</v>
      </c>
      <c r="AA259" s="64">
        <v>60</v>
      </c>
      <c r="AB259" s="64">
        <v>72</v>
      </c>
      <c r="AC259" s="64">
        <v>54</v>
      </c>
      <c r="AD259" s="64">
        <v>125.99999999999999</v>
      </c>
      <c r="AE259" s="64">
        <v>108</v>
      </c>
      <c r="AF259" s="64" t="s">
        <v>195</v>
      </c>
      <c r="AG259" s="26" t="s">
        <v>972</v>
      </c>
      <c r="AH259" s="26" t="s">
        <v>918</v>
      </c>
      <c r="AI259" s="26" t="s">
        <v>205</v>
      </c>
      <c r="AJ259" s="16" t="s">
        <v>966</v>
      </c>
      <c r="AK259" s="16" t="s">
        <v>540</v>
      </c>
      <c r="AM259" s="16" t="s">
        <v>542</v>
      </c>
      <c r="AN259" s="64" t="s">
        <v>967</v>
      </c>
      <c r="AO259" s="26" t="str">
        <f t="shared" si="140"/>
        <v>ACTED</v>
      </c>
      <c r="AP259" s="26" t="str">
        <f t="shared" si="141"/>
        <v>ACTED</v>
      </c>
      <c r="AQ259" s="26" t="str">
        <f t="shared" si="142"/>
        <v>NFI KITS</v>
      </c>
      <c r="AR259" s="26" t="str">
        <f t="shared" si="143"/>
        <v>OFDA</v>
      </c>
      <c r="AS259" s="71" t="str">
        <f>_xlfn.IFNA(VLOOKUP(TRIM(AF259),Lookups!$R$1:$S$12,2,0),"N/A")</f>
        <v>Drought</v>
      </c>
      <c r="AT259" s="29" t="str">
        <f t="shared" si="144"/>
        <v>Completed</v>
      </c>
      <c r="AU259" s="72" t="str">
        <f>IF(TRIM(X259)="", "N/A",VLOOKUP(TRIM(X259),Lookups!$V$1:$W$8,2,0))</f>
        <v>NIDP</v>
      </c>
      <c r="AV259" s="26" t="str">
        <f t="shared" si="145"/>
        <v>Urban</v>
      </c>
      <c r="AW259" s="26" t="str">
        <f t="shared" si="146"/>
        <v>In-Kind</v>
      </c>
      <c r="AX259" s="55" t="str">
        <f>IF(TRIM(M259)="","N/A",VLOOKUP(TRIM(M259),Table2[#All],2,0))</f>
        <v>Bay</v>
      </c>
      <c r="AY259" s="55" t="str">
        <f>IF(TRIM(N259)="","N/A",VLOOKUP(TRIM(N259),Table4[#All],2,0))</f>
        <v>Baidoa</v>
      </c>
      <c r="AZ259" s="55" t="str">
        <f t="shared" si="147"/>
        <v>Dugsilow</v>
      </c>
      <c r="BA259" s="32">
        <f t="shared" si="148"/>
        <v>43738</v>
      </c>
      <c r="BB259" s="32">
        <f t="shared" si="149"/>
        <v>43921</v>
      </c>
      <c r="BC259" s="31">
        <f t="shared" si="150"/>
        <v>2020</v>
      </c>
      <c r="BD259" s="33">
        <f t="shared" si="122"/>
        <v>43830</v>
      </c>
      <c r="BE259" s="30">
        <f t="shared" si="151"/>
        <v>360</v>
      </c>
      <c r="BF259" s="30">
        <f t="shared" si="152"/>
        <v>60</v>
      </c>
      <c r="BG259" s="30">
        <f t="shared" si="153"/>
        <v>54</v>
      </c>
      <c r="BH259" s="30">
        <f t="shared" si="154"/>
        <v>72</v>
      </c>
      <c r="BI259" s="30">
        <f t="shared" si="155"/>
        <v>108</v>
      </c>
      <c r="BJ259" s="30">
        <f t="shared" si="156"/>
        <v>108</v>
      </c>
      <c r="BK259" s="30">
        <v>2200000</v>
      </c>
      <c r="BL259" s="30">
        <v>1400000</v>
      </c>
      <c r="BM259" s="30" t="str">
        <f t="shared" si="157"/>
        <v>Plannned</v>
      </c>
      <c r="BN259" s="30" t="str">
        <f t="shared" si="158"/>
        <v>Yes</v>
      </c>
      <c r="BO259" s="30">
        <v>2020</v>
      </c>
      <c r="BP259" s="30">
        <v>463</v>
      </c>
      <c r="BQ259" s="30" t="str">
        <f>VLOOKUP(AQ259,Table3[#All],2,FALSE)</f>
        <v>NFI</v>
      </c>
    </row>
    <row r="260" spans="1:69" ht="28.5" customHeight="1" x14ac:dyDescent="0.25">
      <c r="A260" s="64" t="s">
        <v>171</v>
      </c>
      <c r="B260" s="64" t="s">
        <v>220</v>
      </c>
      <c r="C260" s="64" t="s">
        <v>220</v>
      </c>
      <c r="D260" s="64" t="s">
        <v>186</v>
      </c>
      <c r="E260" s="64" t="s">
        <v>909</v>
      </c>
      <c r="F260" s="64" t="s">
        <v>228</v>
      </c>
      <c r="G260" s="64" t="s">
        <v>177</v>
      </c>
      <c r="H260" s="64"/>
      <c r="I260" s="64"/>
      <c r="J260" s="64"/>
      <c r="K260" s="64"/>
      <c r="L260" s="64"/>
      <c r="M260" s="64" t="s">
        <v>83</v>
      </c>
      <c r="N260" s="64" t="s">
        <v>84</v>
      </c>
      <c r="O260" s="64" t="s">
        <v>690</v>
      </c>
      <c r="P260" s="64" t="s">
        <v>907</v>
      </c>
      <c r="Q260" s="64" t="s">
        <v>179</v>
      </c>
      <c r="R260" s="64" t="s">
        <v>167</v>
      </c>
      <c r="S260" s="64" t="s">
        <v>685</v>
      </c>
      <c r="T260" s="32">
        <v>43709</v>
      </c>
      <c r="U260" s="21">
        <v>43921</v>
      </c>
      <c r="V260" s="64">
        <v>3.46834</v>
      </c>
      <c r="W260" s="64">
        <v>43.576259999999998</v>
      </c>
      <c r="X260" s="64" t="s">
        <v>189</v>
      </c>
      <c r="Y260" s="1">
        <v>180</v>
      </c>
      <c r="Z260" s="1">
        <v>180</v>
      </c>
      <c r="AA260" s="64">
        <v>30</v>
      </c>
      <c r="AB260" s="64">
        <v>36</v>
      </c>
      <c r="AC260" s="64">
        <v>27</v>
      </c>
      <c r="AD260" s="64">
        <v>62.999999999999993</v>
      </c>
      <c r="AE260" s="64">
        <v>54</v>
      </c>
      <c r="AF260" s="64" t="s">
        <v>195</v>
      </c>
      <c r="AG260" s="26" t="s">
        <v>965</v>
      </c>
      <c r="AH260" s="26" t="s">
        <v>205</v>
      </c>
      <c r="AI260" s="26" t="s">
        <v>205</v>
      </c>
      <c r="AJ260" s="16" t="s">
        <v>966</v>
      </c>
      <c r="AK260" s="16" t="s">
        <v>540</v>
      </c>
      <c r="AM260" s="16" t="s">
        <v>542</v>
      </c>
      <c r="AN260" s="64" t="s">
        <v>967</v>
      </c>
      <c r="AO260" s="26" t="str">
        <f t="shared" si="140"/>
        <v>ACTED</v>
      </c>
      <c r="AP260" s="26" t="str">
        <f t="shared" si="141"/>
        <v>ACTED</v>
      </c>
      <c r="AQ260" s="26" t="str">
        <f t="shared" si="142"/>
        <v>EMERGENCY SHELTER</v>
      </c>
      <c r="AR260" s="26" t="str">
        <f t="shared" si="143"/>
        <v>OFDA</v>
      </c>
      <c r="AS260" s="71" t="str">
        <f>_xlfn.IFNA(VLOOKUP(TRIM(AF260),Lookups!$R$1:$S$12,2,0),"N/A")</f>
        <v>Drought</v>
      </c>
      <c r="AT260" s="29" t="str">
        <f t="shared" si="144"/>
        <v>Completed</v>
      </c>
      <c r="AU260" s="72" t="str">
        <f>IF(TRIM(X260)="", "N/A",VLOOKUP(TRIM(X260),Lookups!$V$1:$W$8,2,0))</f>
        <v>NIDP</v>
      </c>
      <c r="AV260" s="26" t="str">
        <f t="shared" si="145"/>
        <v>Urban</v>
      </c>
      <c r="AW260" s="26" t="str">
        <f t="shared" si="146"/>
        <v>In-Kind</v>
      </c>
      <c r="AX260" s="55" t="str">
        <f>IF(TRIM(M260)="","N/A",VLOOKUP(TRIM(M260),Table2[#All],2,0))</f>
        <v>Bay</v>
      </c>
      <c r="AY260" s="55" t="str">
        <f>IF(TRIM(N260)="","N/A",VLOOKUP(TRIM(N260),Table4[#All],2,0))</f>
        <v>Baidoa</v>
      </c>
      <c r="AZ260" s="55" t="str">
        <f t="shared" si="147"/>
        <v>Dugsilow</v>
      </c>
      <c r="BA260" s="32">
        <f t="shared" si="148"/>
        <v>43738</v>
      </c>
      <c r="BB260" s="32">
        <f t="shared" si="149"/>
        <v>43921</v>
      </c>
      <c r="BC260" s="31">
        <f t="shared" si="150"/>
        <v>2020</v>
      </c>
      <c r="BD260" s="33">
        <f t="shared" si="122"/>
        <v>43830</v>
      </c>
      <c r="BE260" s="30">
        <f t="shared" si="151"/>
        <v>180</v>
      </c>
      <c r="BF260" s="30">
        <f t="shared" si="152"/>
        <v>30</v>
      </c>
      <c r="BG260" s="30">
        <f t="shared" si="153"/>
        <v>27</v>
      </c>
      <c r="BH260" s="30">
        <f t="shared" si="154"/>
        <v>36</v>
      </c>
      <c r="BI260" s="30">
        <f t="shared" si="155"/>
        <v>54</v>
      </c>
      <c r="BJ260" s="30">
        <f t="shared" si="156"/>
        <v>54</v>
      </c>
      <c r="BK260" s="30">
        <v>2200000</v>
      </c>
      <c r="BL260" s="30">
        <v>1400000</v>
      </c>
      <c r="BM260" s="30" t="str">
        <f t="shared" si="157"/>
        <v>Yes</v>
      </c>
      <c r="BN260" s="30" t="str">
        <f t="shared" si="158"/>
        <v>Yes</v>
      </c>
      <c r="BO260" s="30">
        <v>2020</v>
      </c>
      <c r="BP260" s="30">
        <v>463</v>
      </c>
      <c r="BQ260" s="30" t="str">
        <f>VLOOKUP(AQ260,Table3[#All],2,FALSE)</f>
        <v>SHELTER</v>
      </c>
    </row>
    <row r="261" spans="1:69" ht="28.5" customHeight="1" x14ac:dyDescent="0.25">
      <c r="A261" s="64" t="s">
        <v>171</v>
      </c>
      <c r="B261" s="64" t="s">
        <v>220</v>
      </c>
      <c r="C261" s="64" t="s">
        <v>220</v>
      </c>
      <c r="D261" s="64" t="s">
        <v>202</v>
      </c>
      <c r="E261" s="64" t="s">
        <v>689</v>
      </c>
      <c r="F261" s="64" t="s">
        <v>228</v>
      </c>
      <c r="G261" s="64" t="s">
        <v>177</v>
      </c>
      <c r="H261" s="64"/>
      <c r="I261" s="64"/>
      <c r="J261" s="64"/>
      <c r="K261" s="64"/>
      <c r="L261" s="64"/>
      <c r="M261" s="64" t="s">
        <v>83</v>
      </c>
      <c r="N261" s="64" t="s">
        <v>84</v>
      </c>
      <c r="O261" s="64" t="s">
        <v>618</v>
      </c>
      <c r="P261" s="64" t="s">
        <v>902</v>
      </c>
      <c r="Q261" s="64" t="s">
        <v>179</v>
      </c>
      <c r="R261" s="64" t="s">
        <v>167</v>
      </c>
      <c r="S261" s="64" t="s">
        <v>685</v>
      </c>
      <c r="T261" s="32">
        <v>43709</v>
      </c>
      <c r="U261" s="21">
        <v>43921</v>
      </c>
      <c r="V261" s="64">
        <v>2.9673400000000001</v>
      </c>
      <c r="W261" s="64">
        <v>43.338130999999997</v>
      </c>
      <c r="X261" s="64" t="s">
        <v>189</v>
      </c>
      <c r="Y261" s="1">
        <v>420</v>
      </c>
      <c r="Z261" s="1">
        <v>420</v>
      </c>
      <c r="AA261" s="64">
        <v>70</v>
      </c>
      <c r="AB261" s="64">
        <v>84</v>
      </c>
      <c r="AC261" s="64">
        <v>63</v>
      </c>
      <c r="AD261" s="64">
        <v>147</v>
      </c>
      <c r="AE261" s="64">
        <v>126</v>
      </c>
      <c r="AF261" s="64" t="s">
        <v>195</v>
      </c>
      <c r="AG261" s="26" t="s">
        <v>970</v>
      </c>
      <c r="AH261" s="26" t="s">
        <v>918</v>
      </c>
      <c r="AI261" s="26" t="s">
        <v>205</v>
      </c>
      <c r="AJ261" s="16" t="s">
        <v>966</v>
      </c>
      <c r="AK261" s="16" t="s">
        <v>540</v>
      </c>
      <c r="AM261" s="16" t="s">
        <v>542</v>
      </c>
      <c r="AN261" s="64" t="s">
        <v>967</v>
      </c>
      <c r="AO261" s="26" t="str">
        <f t="shared" si="140"/>
        <v>ACTED</v>
      </c>
      <c r="AP261" s="26" t="str">
        <f t="shared" si="141"/>
        <v>ACTED</v>
      </c>
      <c r="AQ261" s="26" t="str">
        <f t="shared" si="142"/>
        <v>NFI KITS</v>
      </c>
      <c r="AR261" s="26" t="str">
        <f t="shared" si="143"/>
        <v>OFDA</v>
      </c>
      <c r="AS261" s="71" t="str">
        <f>_xlfn.IFNA(VLOOKUP(TRIM(AF261),Lookups!$R$1:$S$12,2,0),"N/A")</f>
        <v>Drought</v>
      </c>
      <c r="AT261" s="29" t="str">
        <f t="shared" si="144"/>
        <v>Completed</v>
      </c>
      <c r="AU261" s="72" t="str">
        <f>IF(TRIM(X261)="", "N/A",VLOOKUP(TRIM(X261),Lookups!$V$1:$W$8,2,0))</f>
        <v>NIDP</v>
      </c>
      <c r="AV261" s="26" t="str">
        <f t="shared" si="145"/>
        <v>Urban</v>
      </c>
      <c r="AW261" s="26" t="str">
        <f t="shared" si="146"/>
        <v>In-Kind</v>
      </c>
      <c r="AX261" s="55" t="str">
        <f>IF(TRIM(M261)="","N/A",VLOOKUP(TRIM(M261),Table2[#All],2,0))</f>
        <v>Bay</v>
      </c>
      <c r="AY261" s="55" t="str">
        <f>IF(TRIM(N261)="","N/A",VLOOKUP(TRIM(N261),Table4[#All],2,0))</f>
        <v>Baidoa</v>
      </c>
      <c r="AZ261" s="55" t="str">
        <f t="shared" si="147"/>
        <v>Duste</v>
      </c>
      <c r="BA261" s="32">
        <f t="shared" si="148"/>
        <v>43738</v>
      </c>
      <c r="BB261" s="32">
        <f t="shared" si="149"/>
        <v>43921</v>
      </c>
      <c r="BC261" s="31">
        <f t="shared" si="150"/>
        <v>2020</v>
      </c>
      <c r="BD261" s="33">
        <f t="shared" si="122"/>
        <v>43830</v>
      </c>
      <c r="BE261" s="30">
        <f t="shared" si="151"/>
        <v>420</v>
      </c>
      <c r="BF261" s="30">
        <f t="shared" si="152"/>
        <v>70</v>
      </c>
      <c r="BG261" s="30">
        <f t="shared" si="153"/>
        <v>63</v>
      </c>
      <c r="BH261" s="30">
        <f t="shared" si="154"/>
        <v>84</v>
      </c>
      <c r="BI261" s="30">
        <f t="shared" si="155"/>
        <v>126</v>
      </c>
      <c r="BJ261" s="30">
        <f t="shared" si="156"/>
        <v>126</v>
      </c>
      <c r="BK261" s="30">
        <v>2200000</v>
      </c>
      <c r="BL261" s="30">
        <v>1400000</v>
      </c>
      <c r="BM261" s="30" t="str">
        <f t="shared" si="157"/>
        <v>Plannned</v>
      </c>
      <c r="BN261" s="30" t="str">
        <f t="shared" si="158"/>
        <v>Yes</v>
      </c>
      <c r="BO261" s="30">
        <v>2020</v>
      </c>
      <c r="BP261" s="30">
        <v>463</v>
      </c>
      <c r="BQ261" s="30" t="str">
        <f>VLOOKUP(AQ261,Table3[#All],2,FALSE)</f>
        <v>NFI</v>
      </c>
    </row>
    <row r="262" spans="1:69" ht="28.5" customHeight="1" x14ac:dyDescent="0.25">
      <c r="A262" s="64" t="s">
        <v>171</v>
      </c>
      <c r="B262" s="64" t="s">
        <v>220</v>
      </c>
      <c r="C262" s="64" t="s">
        <v>220</v>
      </c>
      <c r="D262" s="64" t="s">
        <v>202</v>
      </c>
      <c r="E262" s="64" t="s">
        <v>913</v>
      </c>
      <c r="F262" s="64" t="s">
        <v>228</v>
      </c>
      <c r="G262" s="64" t="s">
        <v>177</v>
      </c>
      <c r="H262" s="64"/>
      <c r="I262" s="64"/>
      <c r="J262" s="64"/>
      <c r="K262" s="64"/>
      <c r="L262" s="64"/>
      <c r="M262" s="64" t="s">
        <v>83</v>
      </c>
      <c r="N262" s="64" t="s">
        <v>84</v>
      </c>
      <c r="O262" s="64" t="s">
        <v>618</v>
      </c>
      <c r="P262" s="64" t="s">
        <v>902</v>
      </c>
      <c r="Q262" s="64" t="s">
        <v>179</v>
      </c>
      <c r="R262" s="64" t="s">
        <v>167</v>
      </c>
      <c r="S262" s="64" t="s">
        <v>685</v>
      </c>
      <c r="T262" s="32">
        <v>43709</v>
      </c>
      <c r="U262" s="21">
        <v>43921</v>
      </c>
      <c r="V262" s="64">
        <v>2.9673400000000001</v>
      </c>
      <c r="W262" s="64">
        <v>43.338130999999997</v>
      </c>
      <c r="X262" s="64" t="s">
        <v>189</v>
      </c>
      <c r="Y262" s="1">
        <v>420</v>
      </c>
      <c r="Z262" s="1">
        <v>420</v>
      </c>
      <c r="AA262" s="64">
        <v>70</v>
      </c>
      <c r="AB262" s="64">
        <v>84</v>
      </c>
      <c r="AC262" s="64">
        <v>63</v>
      </c>
      <c r="AD262" s="64">
        <v>147</v>
      </c>
      <c r="AE262" s="64">
        <v>126</v>
      </c>
      <c r="AF262" s="64" t="s">
        <v>195</v>
      </c>
      <c r="AG262" s="26" t="s">
        <v>971</v>
      </c>
      <c r="AH262" s="26" t="s">
        <v>918</v>
      </c>
      <c r="AI262" s="26" t="s">
        <v>205</v>
      </c>
      <c r="AJ262" s="16" t="s">
        <v>966</v>
      </c>
      <c r="AK262" s="16" t="s">
        <v>540</v>
      </c>
      <c r="AM262" s="16" t="s">
        <v>542</v>
      </c>
      <c r="AN262" s="64" t="s">
        <v>967</v>
      </c>
      <c r="AO262" s="26" t="str">
        <f t="shared" si="140"/>
        <v>ACTED</v>
      </c>
      <c r="AP262" s="26" t="str">
        <f t="shared" si="141"/>
        <v>ACTED</v>
      </c>
      <c r="AQ262" s="26" t="str">
        <f t="shared" si="142"/>
        <v>NFI KITS</v>
      </c>
      <c r="AR262" s="26" t="str">
        <f t="shared" si="143"/>
        <v>OFDA</v>
      </c>
      <c r="AS262" s="71" t="str">
        <f>_xlfn.IFNA(VLOOKUP(TRIM(AF262),Lookups!$R$1:$S$12,2,0),"N/A")</f>
        <v>Drought</v>
      </c>
      <c r="AT262" s="29" t="str">
        <f t="shared" si="144"/>
        <v>Completed</v>
      </c>
      <c r="AU262" s="72" t="str">
        <f>IF(TRIM(X262)="", "N/A",VLOOKUP(TRIM(X262),Lookups!$V$1:$W$8,2,0))</f>
        <v>NIDP</v>
      </c>
      <c r="AV262" s="26" t="str">
        <f t="shared" si="145"/>
        <v>Urban</v>
      </c>
      <c r="AW262" s="26" t="str">
        <f t="shared" si="146"/>
        <v>In-Kind</v>
      </c>
      <c r="AX262" s="55" t="str">
        <f>IF(TRIM(M262)="","N/A",VLOOKUP(TRIM(M262),Table2[#All],2,0))</f>
        <v>Bay</v>
      </c>
      <c r="AY262" s="55" t="str">
        <f>IF(TRIM(N262)="","N/A",VLOOKUP(TRIM(N262),Table4[#All],2,0))</f>
        <v>Baidoa</v>
      </c>
      <c r="AZ262" s="55" t="str">
        <f t="shared" si="147"/>
        <v>Duste</v>
      </c>
      <c r="BA262" s="32">
        <f t="shared" si="148"/>
        <v>43738</v>
      </c>
      <c r="BB262" s="32">
        <f t="shared" si="149"/>
        <v>43921</v>
      </c>
      <c r="BC262" s="31">
        <f t="shared" si="150"/>
        <v>2020</v>
      </c>
      <c r="BD262" s="33">
        <f t="shared" si="122"/>
        <v>43830</v>
      </c>
      <c r="BE262" s="30">
        <f t="shared" si="151"/>
        <v>420</v>
      </c>
      <c r="BF262" s="30">
        <f t="shared" si="152"/>
        <v>70</v>
      </c>
      <c r="BG262" s="30">
        <f t="shared" si="153"/>
        <v>63</v>
      </c>
      <c r="BH262" s="30">
        <f t="shared" si="154"/>
        <v>84</v>
      </c>
      <c r="BI262" s="30">
        <f t="shared" si="155"/>
        <v>126</v>
      </c>
      <c r="BJ262" s="30">
        <f t="shared" si="156"/>
        <v>126</v>
      </c>
      <c r="BK262" s="30">
        <v>2200000</v>
      </c>
      <c r="BL262" s="30">
        <v>1400000</v>
      </c>
      <c r="BM262" s="30" t="str">
        <f t="shared" si="157"/>
        <v>Plannned</v>
      </c>
      <c r="BN262" s="30" t="str">
        <f t="shared" si="158"/>
        <v>Yes</v>
      </c>
      <c r="BO262" s="30">
        <v>2020</v>
      </c>
      <c r="BP262" s="30">
        <v>463</v>
      </c>
      <c r="BQ262" s="30" t="str">
        <f>VLOOKUP(AQ262,Table3[#All],2,FALSE)</f>
        <v>NFI</v>
      </c>
    </row>
    <row r="263" spans="1:69" ht="28.5" customHeight="1" x14ac:dyDescent="0.25">
      <c r="A263" s="64" t="s">
        <v>171</v>
      </c>
      <c r="B263" s="64" t="s">
        <v>220</v>
      </c>
      <c r="C263" s="64" t="s">
        <v>220</v>
      </c>
      <c r="D263" s="64" t="s">
        <v>186</v>
      </c>
      <c r="E263" s="64" t="s">
        <v>909</v>
      </c>
      <c r="F263" s="64" t="s">
        <v>228</v>
      </c>
      <c r="G263" s="64" t="s">
        <v>177</v>
      </c>
      <c r="H263" s="64"/>
      <c r="I263" s="64"/>
      <c r="J263" s="64"/>
      <c r="K263" s="64"/>
      <c r="L263" s="64"/>
      <c r="M263" s="64" t="s">
        <v>83</v>
      </c>
      <c r="N263" s="64" t="s">
        <v>84</v>
      </c>
      <c r="O263" s="64" t="s">
        <v>1</v>
      </c>
      <c r="P263" s="64" t="s">
        <v>237</v>
      </c>
      <c r="Q263" s="64" t="s">
        <v>179</v>
      </c>
      <c r="R263" s="64" t="s">
        <v>167</v>
      </c>
      <c r="S263" s="64" t="s">
        <v>685</v>
      </c>
      <c r="T263" s="32">
        <v>43709</v>
      </c>
      <c r="U263" s="21">
        <v>43921</v>
      </c>
      <c r="V263" s="64">
        <v>3.1171799999999998</v>
      </c>
      <c r="W263" s="64">
        <v>43.646900000000002</v>
      </c>
      <c r="X263" s="64" t="s">
        <v>189</v>
      </c>
      <c r="Y263" s="1">
        <v>360</v>
      </c>
      <c r="Z263" s="1">
        <v>360</v>
      </c>
      <c r="AA263" s="64">
        <v>60</v>
      </c>
      <c r="AB263" s="64">
        <v>72</v>
      </c>
      <c r="AC263" s="64">
        <v>54</v>
      </c>
      <c r="AD263" s="64">
        <v>125.99999999999999</v>
      </c>
      <c r="AE263" s="64">
        <v>108</v>
      </c>
      <c r="AF263" s="64" t="s">
        <v>195</v>
      </c>
      <c r="AG263" s="26" t="s">
        <v>965</v>
      </c>
      <c r="AH263" s="26" t="s">
        <v>205</v>
      </c>
      <c r="AI263" s="26" t="s">
        <v>205</v>
      </c>
      <c r="AJ263" s="16" t="s">
        <v>966</v>
      </c>
      <c r="AK263" s="16" t="s">
        <v>540</v>
      </c>
      <c r="AM263" s="16" t="s">
        <v>542</v>
      </c>
      <c r="AN263" s="64" t="s">
        <v>967</v>
      </c>
      <c r="AO263" s="26" t="str">
        <f t="shared" si="140"/>
        <v>ACTED</v>
      </c>
      <c r="AP263" s="26" t="str">
        <f t="shared" si="141"/>
        <v>ACTED</v>
      </c>
      <c r="AQ263" s="26" t="str">
        <f t="shared" si="142"/>
        <v>EMERGENCY SHELTER</v>
      </c>
      <c r="AR263" s="26" t="str">
        <f t="shared" si="143"/>
        <v>OFDA</v>
      </c>
      <c r="AS263" s="71" t="str">
        <f>_xlfn.IFNA(VLOOKUP(TRIM(AF263),Lookups!$R$1:$S$12,2,0),"N/A")</f>
        <v>Drought</v>
      </c>
      <c r="AT263" s="29" t="str">
        <f t="shared" si="144"/>
        <v>Completed</v>
      </c>
      <c r="AU263" s="72" t="str">
        <f>IF(TRIM(X263)="", "N/A",VLOOKUP(TRIM(X263),Lookups!$V$1:$W$8,2,0))</f>
        <v>NIDP</v>
      </c>
      <c r="AV263" s="26" t="str">
        <f t="shared" si="145"/>
        <v>Urban</v>
      </c>
      <c r="AW263" s="26" t="str">
        <f t="shared" si="146"/>
        <v>In-Kind</v>
      </c>
      <c r="AX263" s="55" t="str">
        <f>IF(TRIM(M263)="","N/A",VLOOKUP(TRIM(M263),Table2[#All],2,0))</f>
        <v>Bay</v>
      </c>
      <c r="AY263" s="55" t="str">
        <f>IF(TRIM(N263)="","N/A",VLOOKUP(TRIM(N263),Table4[#All],2,0))</f>
        <v>Baidoa</v>
      </c>
      <c r="AZ263" s="55" t="str">
        <f t="shared" si="147"/>
        <v>Faturahman</v>
      </c>
      <c r="BA263" s="32">
        <f t="shared" si="148"/>
        <v>43738</v>
      </c>
      <c r="BB263" s="32">
        <f t="shared" si="149"/>
        <v>43921</v>
      </c>
      <c r="BC263" s="31">
        <f t="shared" si="150"/>
        <v>2020</v>
      </c>
      <c r="BD263" s="33">
        <f t="shared" si="122"/>
        <v>43830</v>
      </c>
      <c r="BE263" s="30">
        <f t="shared" si="151"/>
        <v>360</v>
      </c>
      <c r="BF263" s="30">
        <f t="shared" si="152"/>
        <v>60</v>
      </c>
      <c r="BG263" s="30">
        <f t="shared" si="153"/>
        <v>54</v>
      </c>
      <c r="BH263" s="30">
        <f t="shared" si="154"/>
        <v>72</v>
      </c>
      <c r="BI263" s="30">
        <f t="shared" si="155"/>
        <v>108</v>
      </c>
      <c r="BJ263" s="30">
        <f t="shared" si="156"/>
        <v>108</v>
      </c>
      <c r="BK263" s="30">
        <v>2200000</v>
      </c>
      <c r="BL263" s="30">
        <v>1400000</v>
      </c>
      <c r="BM263" s="30" t="str">
        <f t="shared" si="157"/>
        <v>Yes</v>
      </c>
      <c r="BN263" s="30" t="str">
        <f t="shared" si="158"/>
        <v>Yes</v>
      </c>
      <c r="BO263" s="30">
        <v>2020</v>
      </c>
      <c r="BP263" s="30">
        <v>463</v>
      </c>
      <c r="BQ263" s="30" t="str">
        <f>VLOOKUP(AQ263,Table3[#All],2,FALSE)</f>
        <v>SHELTER</v>
      </c>
    </row>
    <row r="264" spans="1:69" ht="28.5" customHeight="1" x14ac:dyDescent="0.25">
      <c r="A264" s="64" t="s">
        <v>171</v>
      </c>
      <c r="B264" s="64" t="s">
        <v>220</v>
      </c>
      <c r="C264" s="64" t="s">
        <v>220</v>
      </c>
      <c r="D264" s="64" t="s">
        <v>202</v>
      </c>
      <c r="E264" s="64" t="s">
        <v>689</v>
      </c>
      <c r="F264" s="64" t="s">
        <v>228</v>
      </c>
      <c r="G264" s="64" t="s">
        <v>177</v>
      </c>
      <c r="H264" s="64"/>
      <c r="I264" s="64"/>
      <c r="J264" s="64"/>
      <c r="K264" s="64"/>
      <c r="L264" s="64"/>
      <c r="M264" s="64" t="s">
        <v>83</v>
      </c>
      <c r="N264" s="64" t="s">
        <v>84</v>
      </c>
      <c r="O264" s="64" t="s">
        <v>590</v>
      </c>
      <c r="P264" s="64" t="s">
        <v>895</v>
      </c>
      <c r="Q264" s="64" t="s">
        <v>179</v>
      </c>
      <c r="R264" s="64" t="s">
        <v>167</v>
      </c>
      <c r="S264" s="64" t="s">
        <v>685</v>
      </c>
      <c r="T264" s="32">
        <v>43709</v>
      </c>
      <c r="U264" s="21">
        <v>43921</v>
      </c>
      <c r="V264" s="64">
        <v>3.1490100000000001</v>
      </c>
      <c r="W264" s="64">
        <v>43.568199999999997</v>
      </c>
      <c r="X264" s="64" t="s">
        <v>189</v>
      </c>
      <c r="Y264" s="1">
        <v>420</v>
      </c>
      <c r="Z264" s="1">
        <v>420</v>
      </c>
      <c r="AA264" s="64">
        <v>70</v>
      </c>
      <c r="AB264" s="64">
        <v>84</v>
      </c>
      <c r="AC264" s="64">
        <v>63</v>
      </c>
      <c r="AD264" s="64">
        <v>147</v>
      </c>
      <c r="AE264" s="64">
        <v>126</v>
      </c>
      <c r="AF264" s="64" t="s">
        <v>195</v>
      </c>
      <c r="AG264" s="26" t="s">
        <v>970</v>
      </c>
      <c r="AH264" s="26" t="s">
        <v>918</v>
      </c>
      <c r="AI264" s="26" t="s">
        <v>205</v>
      </c>
      <c r="AJ264" s="16" t="s">
        <v>966</v>
      </c>
      <c r="AK264" s="16" t="s">
        <v>540</v>
      </c>
      <c r="AM264" s="16" t="s">
        <v>542</v>
      </c>
      <c r="AN264" s="64" t="s">
        <v>967</v>
      </c>
      <c r="AO264" s="26" t="str">
        <f t="shared" si="140"/>
        <v>ACTED</v>
      </c>
      <c r="AP264" s="26" t="str">
        <f t="shared" si="141"/>
        <v>ACTED</v>
      </c>
      <c r="AQ264" s="26" t="str">
        <f t="shared" si="142"/>
        <v>NFI KITS</v>
      </c>
      <c r="AR264" s="26" t="str">
        <f t="shared" si="143"/>
        <v>OFDA</v>
      </c>
      <c r="AS264" s="71" t="str">
        <f>_xlfn.IFNA(VLOOKUP(TRIM(AF264),Lookups!$R$1:$S$12,2,0),"N/A")</f>
        <v>Drought</v>
      </c>
      <c r="AT264" s="29" t="str">
        <f t="shared" si="144"/>
        <v>Completed</v>
      </c>
      <c r="AU264" s="72" t="str">
        <f>IF(TRIM(X264)="", "N/A",VLOOKUP(TRIM(X264),Lookups!$V$1:$W$8,2,0))</f>
        <v>NIDP</v>
      </c>
      <c r="AV264" s="26" t="str">
        <f t="shared" si="145"/>
        <v>Urban</v>
      </c>
      <c r="AW264" s="26" t="str">
        <f t="shared" si="146"/>
        <v>In-Kind</v>
      </c>
      <c r="AX264" s="55" t="str">
        <f>IF(TRIM(M264)="","N/A",VLOOKUP(TRIM(M264),Table2[#All],2,0))</f>
        <v>Bay</v>
      </c>
      <c r="AY264" s="55" t="str">
        <f>IF(TRIM(N264)="","N/A",VLOOKUP(TRIM(N264),Table4[#All],2,0))</f>
        <v>Baidoa</v>
      </c>
      <c r="AZ264" s="55" t="str">
        <f t="shared" si="147"/>
        <v>Garas goof</v>
      </c>
      <c r="BA264" s="32">
        <f t="shared" si="148"/>
        <v>43738</v>
      </c>
      <c r="BB264" s="32">
        <f t="shared" si="149"/>
        <v>43921</v>
      </c>
      <c r="BC264" s="31">
        <f t="shared" si="150"/>
        <v>2020</v>
      </c>
      <c r="BD264" s="33">
        <f t="shared" si="122"/>
        <v>43830</v>
      </c>
      <c r="BE264" s="30">
        <f t="shared" si="151"/>
        <v>420</v>
      </c>
      <c r="BF264" s="30">
        <f t="shared" si="152"/>
        <v>70</v>
      </c>
      <c r="BG264" s="30">
        <f t="shared" si="153"/>
        <v>63</v>
      </c>
      <c r="BH264" s="30">
        <f t="shared" si="154"/>
        <v>84</v>
      </c>
      <c r="BI264" s="30">
        <f t="shared" si="155"/>
        <v>126</v>
      </c>
      <c r="BJ264" s="30">
        <f t="shared" si="156"/>
        <v>126</v>
      </c>
      <c r="BK264" s="30">
        <v>2200000</v>
      </c>
      <c r="BL264" s="30">
        <v>1400000</v>
      </c>
      <c r="BM264" s="30" t="str">
        <f t="shared" si="157"/>
        <v>Plannned</v>
      </c>
      <c r="BN264" s="30" t="str">
        <f t="shared" si="158"/>
        <v>Yes</v>
      </c>
      <c r="BO264" s="30">
        <v>2020</v>
      </c>
      <c r="BP264" s="30">
        <v>463</v>
      </c>
      <c r="BQ264" s="30" t="str">
        <f>VLOOKUP(AQ264,Table3[#All],2,FALSE)</f>
        <v>NFI</v>
      </c>
    </row>
    <row r="265" spans="1:69" ht="28.5" customHeight="1" x14ac:dyDescent="0.25">
      <c r="A265" s="64" t="s">
        <v>171</v>
      </c>
      <c r="B265" s="64" t="s">
        <v>220</v>
      </c>
      <c r="C265" s="64" t="s">
        <v>220</v>
      </c>
      <c r="D265" s="64" t="s">
        <v>202</v>
      </c>
      <c r="E265" s="64" t="s">
        <v>913</v>
      </c>
      <c r="F265" s="64" t="s">
        <v>228</v>
      </c>
      <c r="G265" s="64" t="s">
        <v>177</v>
      </c>
      <c r="H265" s="64"/>
      <c r="I265" s="64"/>
      <c r="J265" s="64"/>
      <c r="K265" s="64"/>
      <c r="L265" s="64"/>
      <c r="M265" s="64" t="s">
        <v>83</v>
      </c>
      <c r="N265" s="64" t="s">
        <v>84</v>
      </c>
      <c r="O265" s="64" t="s">
        <v>590</v>
      </c>
      <c r="P265" s="64" t="s">
        <v>895</v>
      </c>
      <c r="Q265" s="64" t="s">
        <v>179</v>
      </c>
      <c r="R265" s="64" t="s">
        <v>167</v>
      </c>
      <c r="S265" s="64" t="s">
        <v>685</v>
      </c>
      <c r="T265" s="32">
        <v>43709</v>
      </c>
      <c r="U265" s="21">
        <v>43921</v>
      </c>
      <c r="V265" s="64">
        <v>3.1490100000000001</v>
      </c>
      <c r="W265" s="64">
        <v>43.568199999999997</v>
      </c>
      <c r="X265" s="64" t="s">
        <v>189</v>
      </c>
      <c r="Y265" s="1">
        <v>420</v>
      </c>
      <c r="Z265" s="1">
        <v>420</v>
      </c>
      <c r="AA265" s="64">
        <v>70</v>
      </c>
      <c r="AB265" s="64">
        <v>84</v>
      </c>
      <c r="AC265" s="64">
        <v>63</v>
      </c>
      <c r="AD265" s="64">
        <v>147</v>
      </c>
      <c r="AE265" s="64">
        <v>126</v>
      </c>
      <c r="AF265" s="64" t="s">
        <v>195</v>
      </c>
      <c r="AG265" s="26" t="s">
        <v>971</v>
      </c>
      <c r="AH265" s="26" t="s">
        <v>918</v>
      </c>
      <c r="AI265" s="26" t="s">
        <v>205</v>
      </c>
      <c r="AJ265" s="16" t="s">
        <v>966</v>
      </c>
      <c r="AK265" s="16" t="s">
        <v>540</v>
      </c>
      <c r="AM265" s="16" t="s">
        <v>542</v>
      </c>
      <c r="AN265" s="64" t="s">
        <v>967</v>
      </c>
      <c r="AO265" s="26" t="str">
        <f t="shared" si="140"/>
        <v>ACTED</v>
      </c>
      <c r="AP265" s="26" t="str">
        <f t="shared" si="141"/>
        <v>ACTED</v>
      </c>
      <c r="AQ265" s="26" t="str">
        <f t="shared" si="142"/>
        <v>NFI KITS</v>
      </c>
      <c r="AR265" s="26" t="str">
        <f t="shared" si="143"/>
        <v>OFDA</v>
      </c>
      <c r="AS265" s="71" t="str">
        <f>_xlfn.IFNA(VLOOKUP(TRIM(AF265),Lookups!$R$1:$S$12,2,0),"N/A")</f>
        <v>Drought</v>
      </c>
      <c r="AT265" s="29" t="str">
        <f t="shared" si="144"/>
        <v>Completed</v>
      </c>
      <c r="AU265" s="72" t="str">
        <f>IF(TRIM(X265)="", "N/A",VLOOKUP(TRIM(X265),Lookups!$V$1:$W$8,2,0))</f>
        <v>NIDP</v>
      </c>
      <c r="AV265" s="26" t="str">
        <f t="shared" si="145"/>
        <v>Urban</v>
      </c>
      <c r="AW265" s="26" t="str">
        <f t="shared" si="146"/>
        <v>In-Kind</v>
      </c>
      <c r="AX265" s="55" t="str">
        <f>IF(TRIM(M265)="","N/A",VLOOKUP(TRIM(M265),Table2[#All],2,0))</f>
        <v>Bay</v>
      </c>
      <c r="AY265" s="55" t="str">
        <f>IF(TRIM(N265)="","N/A",VLOOKUP(TRIM(N265),Table4[#All],2,0))</f>
        <v>Baidoa</v>
      </c>
      <c r="AZ265" s="55" t="str">
        <f t="shared" si="147"/>
        <v>Garas goof</v>
      </c>
      <c r="BA265" s="32">
        <f t="shared" si="148"/>
        <v>43738</v>
      </c>
      <c r="BB265" s="32">
        <f t="shared" si="149"/>
        <v>43921</v>
      </c>
      <c r="BC265" s="31">
        <f t="shared" si="150"/>
        <v>2020</v>
      </c>
      <c r="BD265" s="33">
        <f t="shared" si="122"/>
        <v>43830</v>
      </c>
      <c r="BE265" s="30">
        <f t="shared" si="151"/>
        <v>420</v>
      </c>
      <c r="BF265" s="30">
        <f t="shared" si="152"/>
        <v>70</v>
      </c>
      <c r="BG265" s="30">
        <f t="shared" si="153"/>
        <v>63</v>
      </c>
      <c r="BH265" s="30">
        <f t="shared" si="154"/>
        <v>84</v>
      </c>
      <c r="BI265" s="30">
        <f t="shared" si="155"/>
        <v>126</v>
      </c>
      <c r="BJ265" s="30">
        <f t="shared" si="156"/>
        <v>126</v>
      </c>
      <c r="BK265" s="30">
        <v>2200000</v>
      </c>
      <c r="BL265" s="30">
        <v>1400000</v>
      </c>
      <c r="BM265" s="30" t="str">
        <f t="shared" si="157"/>
        <v>Plannned</v>
      </c>
      <c r="BN265" s="30" t="str">
        <f t="shared" si="158"/>
        <v>Yes</v>
      </c>
      <c r="BO265" s="30">
        <v>2020</v>
      </c>
      <c r="BP265" s="30">
        <v>463</v>
      </c>
      <c r="BQ265" s="30" t="str">
        <f>VLOOKUP(AQ265,Table3[#All],2,FALSE)</f>
        <v>NFI</v>
      </c>
    </row>
    <row r="266" spans="1:69" ht="28.5" customHeight="1" x14ac:dyDescent="0.25">
      <c r="A266" s="64" t="s">
        <v>171</v>
      </c>
      <c r="B266" s="64" t="s">
        <v>220</v>
      </c>
      <c r="C266" s="64" t="s">
        <v>220</v>
      </c>
      <c r="D266" s="64" t="s">
        <v>202</v>
      </c>
      <c r="E266" s="64" t="s">
        <v>689</v>
      </c>
      <c r="F266" s="64" t="s">
        <v>228</v>
      </c>
      <c r="G266" s="64" t="s">
        <v>177</v>
      </c>
      <c r="H266" s="64"/>
      <c r="I266" s="64"/>
      <c r="J266" s="64"/>
      <c r="K266" s="64"/>
      <c r="L266" s="64"/>
      <c r="M266" s="64" t="s">
        <v>83</v>
      </c>
      <c r="N266" s="64" t="s">
        <v>84</v>
      </c>
      <c r="O266" s="64" t="s">
        <v>925</v>
      </c>
      <c r="P266" s="64" t="s">
        <v>903</v>
      </c>
      <c r="Q266" s="64" t="s">
        <v>179</v>
      </c>
      <c r="R266" s="64" t="s">
        <v>167</v>
      </c>
      <c r="S266" s="64" t="s">
        <v>685</v>
      </c>
      <c r="T266" s="32">
        <v>43709</v>
      </c>
      <c r="U266" s="21">
        <v>43921</v>
      </c>
      <c r="V266" s="64">
        <v>2.9562200000000001</v>
      </c>
      <c r="W266" s="64">
        <v>43.50517</v>
      </c>
      <c r="X266" s="64" t="s">
        <v>189</v>
      </c>
      <c r="Y266" s="1">
        <v>420</v>
      </c>
      <c r="Z266" s="1">
        <v>420</v>
      </c>
      <c r="AA266" s="64">
        <v>70</v>
      </c>
      <c r="AB266" s="64">
        <v>84</v>
      </c>
      <c r="AC266" s="64">
        <v>63</v>
      </c>
      <c r="AD266" s="64">
        <v>147</v>
      </c>
      <c r="AE266" s="64">
        <v>126</v>
      </c>
      <c r="AF266" s="64" t="s">
        <v>195</v>
      </c>
      <c r="AG266" s="26" t="s">
        <v>972</v>
      </c>
      <c r="AH266" s="26" t="s">
        <v>918</v>
      </c>
      <c r="AI266" s="26" t="s">
        <v>205</v>
      </c>
      <c r="AJ266" s="16" t="s">
        <v>966</v>
      </c>
      <c r="AK266" s="16" t="s">
        <v>540</v>
      </c>
      <c r="AM266" s="16" t="s">
        <v>542</v>
      </c>
      <c r="AN266" s="64" t="s">
        <v>967</v>
      </c>
      <c r="AO266" s="26" t="str">
        <f t="shared" si="140"/>
        <v>ACTED</v>
      </c>
      <c r="AP266" s="26" t="str">
        <f t="shared" si="141"/>
        <v>ACTED</v>
      </c>
      <c r="AQ266" s="26" t="str">
        <f t="shared" si="142"/>
        <v>NFI KITS</v>
      </c>
      <c r="AR266" s="26" t="str">
        <f t="shared" si="143"/>
        <v>OFDA</v>
      </c>
      <c r="AS266" s="71" t="str">
        <f>_xlfn.IFNA(VLOOKUP(TRIM(AF266),Lookups!$R$1:$S$12,2,0),"N/A")</f>
        <v>Drought</v>
      </c>
      <c r="AT266" s="29" t="str">
        <f t="shared" si="144"/>
        <v>Completed</v>
      </c>
      <c r="AU266" s="72" t="str">
        <f>IF(TRIM(X266)="", "N/A",VLOOKUP(TRIM(X266),Lookups!$V$1:$W$8,2,0))</f>
        <v>NIDP</v>
      </c>
      <c r="AV266" s="26" t="str">
        <f t="shared" si="145"/>
        <v>Urban</v>
      </c>
      <c r="AW266" s="26" t="str">
        <f t="shared" si="146"/>
        <v>In-Kind</v>
      </c>
      <c r="AX266" s="55" t="str">
        <f>IF(TRIM(M266)="","N/A",VLOOKUP(TRIM(M266),Table2[#All],2,0))</f>
        <v>Bay</v>
      </c>
      <c r="AY266" s="55" t="str">
        <f>IF(TRIM(N266)="","N/A",VLOOKUP(TRIM(N266),Table4[#All],2,0))</f>
        <v>Baidoa</v>
      </c>
      <c r="AZ266" s="55" t="str">
        <f t="shared" si="147"/>
        <v>Halul iyo Harqan</v>
      </c>
      <c r="BA266" s="32">
        <f t="shared" si="148"/>
        <v>43738</v>
      </c>
      <c r="BB266" s="32">
        <f t="shared" si="149"/>
        <v>43921</v>
      </c>
      <c r="BC266" s="31">
        <f t="shared" si="150"/>
        <v>2020</v>
      </c>
      <c r="BD266" s="33">
        <f t="shared" si="122"/>
        <v>43830</v>
      </c>
      <c r="BE266" s="30">
        <f t="shared" si="151"/>
        <v>420</v>
      </c>
      <c r="BF266" s="30">
        <f t="shared" si="152"/>
        <v>70</v>
      </c>
      <c r="BG266" s="30">
        <f t="shared" si="153"/>
        <v>63</v>
      </c>
      <c r="BH266" s="30">
        <f t="shared" si="154"/>
        <v>84</v>
      </c>
      <c r="BI266" s="30">
        <f t="shared" si="155"/>
        <v>126</v>
      </c>
      <c r="BJ266" s="30">
        <f t="shared" si="156"/>
        <v>126</v>
      </c>
      <c r="BK266" s="30">
        <v>2200000</v>
      </c>
      <c r="BL266" s="30">
        <v>1400000</v>
      </c>
      <c r="BM266" s="30" t="str">
        <f t="shared" si="157"/>
        <v>Plannned</v>
      </c>
      <c r="BN266" s="30" t="str">
        <f t="shared" si="158"/>
        <v>Yes</v>
      </c>
      <c r="BO266" s="30">
        <v>2020</v>
      </c>
      <c r="BP266" s="30">
        <v>463</v>
      </c>
      <c r="BQ266" s="30" t="str">
        <f>VLOOKUP(AQ266,Table3[#All],2,FALSE)</f>
        <v>NFI</v>
      </c>
    </row>
    <row r="267" spans="1:69" ht="28.5" customHeight="1" x14ac:dyDescent="0.25">
      <c r="A267" s="64" t="s">
        <v>171</v>
      </c>
      <c r="B267" s="64" t="s">
        <v>220</v>
      </c>
      <c r="C267" s="64" t="s">
        <v>220</v>
      </c>
      <c r="D267" s="64" t="s">
        <v>202</v>
      </c>
      <c r="E267" s="64" t="s">
        <v>689</v>
      </c>
      <c r="F267" s="64" t="s">
        <v>228</v>
      </c>
      <c r="G267" s="64" t="s">
        <v>177</v>
      </c>
      <c r="H267" s="64"/>
      <c r="I267" s="64"/>
      <c r="J267" s="64"/>
      <c r="K267" s="64"/>
      <c r="L267" s="64"/>
      <c r="M267" s="64" t="s">
        <v>83</v>
      </c>
      <c r="N267" s="64" t="s">
        <v>84</v>
      </c>
      <c r="O267" s="64" t="s">
        <v>916</v>
      </c>
      <c r="P267" s="64" t="s">
        <v>908</v>
      </c>
      <c r="Q267" s="64" t="s">
        <v>179</v>
      </c>
      <c r="R267" s="64" t="s">
        <v>167</v>
      </c>
      <c r="S267" s="64" t="s">
        <v>685</v>
      </c>
      <c r="T267" s="32">
        <v>43709</v>
      </c>
      <c r="U267" s="21">
        <v>43921</v>
      </c>
      <c r="V267" s="64">
        <v>3.2428699999999999</v>
      </c>
      <c r="W267" s="64">
        <v>43.460650999999999</v>
      </c>
      <c r="X267" s="64" t="s">
        <v>189</v>
      </c>
      <c r="Y267" s="1">
        <v>360</v>
      </c>
      <c r="Z267" s="1">
        <v>360</v>
      </c>
      <c r="AA267" s="64">
        <v>60</v>
      </c>
      <c r="AB267" s="64">
        <v>72</v>
      </c>
      <c r="AC267" s="64">
        <v>54</v>
      </c>
      <c r="AD267" s="64">
        <v>125.99999999999999</v>
      </c>
      <c r="AE267" s="64">
        <v>108</v>
      </c>
      <c r="AF267" s="64" t="s">
        <v>195</v>
      </c>
      <c r="AG267" s="26" t="s">
        <v>970</v>
      </c>
      <c r="AH267" s="26" t="s">
        <v>918</v>
      </c>
      <c r="AI267" s="26" t="s">
        <v>205</v>
      </c>
      <c r="AJ267" s="16" t="s">
        <v>966</v>
      </c>
      <c r="AK267" s="16" t="s">
        <v>540</v>
      </c>
      <c r="AM267" s="16" t="s">
        <v>542</v>
      </c>
      <c r="AN267" s="64" t="s">
        <v>967</v>
      </c>
      <c r="AO267" s="26" t="str">
        <f t="shared" si="140"/>
        <v>ACTED</v>
      </c>
      <c r="AP267" s="26" t="str">
        <f t="shared" si="141"/>
        <v>ACTED</v>
      </c>
      <c r="AQ267" s="26" t="str">
        <f t="shared" si="142"/>
        <v>NFI KITS</v>
      </c>
      <c r="AR267" s="26" t="str">
        <f t="shared" si="143"/>
        <v>OFDA</v>
      </c>
      <c r="AS267" s="71" t="str">
        <f>_xlfn.IFNA(VLOOKUP(TRIM(AF267),Lookups!$R$1:$S$12,2,0),"N/A")</f>
        <v>Drought</v>
      </c>
      <c r="AT267" s="29" t="str">
        <f t="shared" si="144"/>
        <v>Completed</v>
      </c>
      <c r="AU267" s="72" t="str">
        <f>IF(TRIM(X267)="", "N/A",VLOOKUP(TRIM(X267),Lookups!$V$1:$W$8,2,0))</f>
        <v>NIDP</v>
      </c>
      <c r="AV267" s="26" t="str">
        <f t="shared" si="145"/>
        <v>Urban</v>
      </c>
      <c r="AW267" s="26" t="str">
        <f t="shared" si="146"/>
        <v>In-Kind</v>
      </c>
      <c r="AX267" s="55" t="str">
        <f>IF(TRIM(M267)="","N/A",VLOOKUP(TRIM(M267),Table2[#All],2,0))</f>
        <v>Bay</v>
      </c>
      <c r="AY267" s="55" t="str">
        <f>IF(TRIM(N267)="","N/A",VLOOKUP(TRIM(N267),Table4[#All],2,0))</f>
        <v>Baidoa</v>
      </c>
      <c r="AZ267" s="55" t="str">
        <f t="shared" si="147"/>
        <v>Hareera Jiife</v>
      </c>
      <c r="BA267" s="32">
        <f t="shared" si="148"/>
        <v>43738</v>
      </c>
      <c r="BB267" s="32">
        <f t="shared" si="149"/>
        <v>43921</v>
      </c>
      <c r="BC267" s="31">
        <f t="shared" si="150"/>
        <v>2020</v>
      </c>
      <c r="BD267" s="33">
        <f t="shared" si="122"/>
        <v>43830</v>
      </c>
      <c r="BE267" s="30">
        <f t="shared" si="151"/>
        <v>360</v>
      </c>
      <c r="BF267" s="30">
        <f t="shared" si="152"/>
        <v>60</v>
      </c>
      <c r="BG267" s="30">
        <f t="shared" si="153"/>
        <v>54</v>
      </c>
      <c r="BH267" s="30">
        <f t="shared" si="154"/>
        <v>72</v>
      </c>
      <c r="BI267" s="30">
        <f t="shared" si="155"/>
        <v>108</v>
      </c>
      <c r="BJ267" s="30">
        <f t="shared" si="156"/>
        <v>108</v>
      </c>
      <c r="BK267" s="30">
        <v>2200000</v>
      </c>
      <c r="BL267" s="30">
        <v>1400000</v>
      </c>
      <c r="BM267" s="30" t="str">
        <f t="shared" si="157"/>
        <v>Plannned</v>
      </c>
      <c r="BN267" s="30" t="str">
        <f t="shared" si="158"/>
        <v>Yes</v>
      </c>
      <c r="BO267" s="30">
        <v>2020</v>
      </c>
      <c r="BP267" s="30">
        <v>463</v>
      </c>
      <c r="BQ267" s="30" t="str">
        <f>VLOOKUP(AQ267,Table3[#All],2,FALSE)</f>
        <v>NFI</v>
      </c>
    </row>
    <row r="268" spans="1:69" ht="28.5" customHeight="1" x14ac:dyDescent="0.25">
      <c r="A268" s="64" t="s">
        <v>171</v>
      </c>
      <c r="B268" s="64" t="s">
        <v>220</v>
      </c>
      <c r="C268" s="64" t="s">
        <v>220</v>
      </c>
      <c r="D268" s="64" t="s">
        <v>186</v>
      </c>
      <c r="E268" s="64" t="s">
        <v>909</v>
      </c>
      <c r="F268" s="64" t="s">
        <v>228</v>
      </c>
      <c r="G268" s="64" t="s">
        <v>177</v>
      </c>
      <c r="H268" s="64"/>
      <c r="I268" s="64"/>
      <c r="J268" s="64"/>
      <c r="K268" s="64"/>
      <c r="L268" s="64"/>
      <c r="M268" s="64" t="s">
        <v>83</v>
      </c>
      <c r="N268" s="64" t="s">
        <v>84</v>
      </c>
      <c r="O268" s="64" t="s">
        <v>916</v>
      </c>
      <c r="P268" s="64" t="s">
        <v>908</v>
      </c>
      <c r="Q268" s="64" t="s">
        <v>179</v>
      </c>
      <c r="R268" s="64" t="s">
        <v>167</v>
      </c>
      <c r="S268" s="64" t="s">
        <v>685</v>
      </c>
      <c r="T268" s="32">
        <v>43709</v>
      </c>
      <c r="U268" s="21">
        <v>43921</v>
      </c>
      <c r="V268" s="64">
        <v>3.2428699999999999</v>
      </c>
      <c r="W268" s="64">
        <v>43.460650999999999</v>
      </c>
      <c r="X268" s="64" t="s">
        <v>189</v>
      </c>
      <c r="Y268" s="1">
        <v>300</v>
      </c>
      <c r="Z268" s="1">
        <v>300</v>
      </c>
      <c r="AA268" s="64">
        <v>50</v>
      </c>
      <c r="AB268" s="64">
        <v>60</v>
      </c>
      <c r="AC268" s="64">
        <v>45</v>
      </c>
      <c r="AD268" s="64">
        <v>105</v>
      </c>
      <c r="AE268" s="64">
        <v>90</v>
      </c>
      <c r="AF268" s="64" t="s">
        <v>195</v>
      </c>
      <c r="AG268" s="26" t="s">
        <v>965</v>
      </c>
      <c r="AH268" s="26" t="s">
        <v>205</v>
      </c>
      <c r="AI268" s="26" t="s">
        <v>205</v>
      </c>
      <c r="AJ268" s="16" t="s">
        <v>966</v>
      </c>
      <c r="AK268" s="16" t="s">
        <v>540</v>
      </c>
      <c r="AM268" s="16" t="s">
        <v>542</v>
      </c>
      <c r="AN268" s="64" t="s">
        <v>967</v>
      </c>
      <c r="AO268" s="26" t="str">
        <f t="shared" si="140"/>
        <v>ACTED</v>
      </c>
      <c r="AP268" s="26" t="str">
        <f t="shared" si="141"/>
        <v>ACTED</v>
      </c>
      <c r="AQ268" s="26" t="str">
        <f t="shared" si="142"/>
        <v>EMERGENCY SHELTER</v>
      </c>
      <c r="AR268" s="26" t="str">
        <f t="shared" si="143"/>
        <v>OFDA</v>
      </c>
      <c r="AS268" s="71" t="str">
        <f>_xlfn.IFNA(VLOOKUP(TRIM(AF268),Lookups!$R$1:$S$12,2,0),"N/A")</f>
        <v>Drought</v>
      </c>
      <c r="AT268" s="29" t="str">
        <f t="shared" si="144"/>
        <v>Completed</v>
      </c>
      <c r="AU268" s="72" t="str">
        <f>IF(TRIM(X268)="", "N/A",VLOOKUP(TRIM(X268),Lookups!$V$1:$W$8,2,0))</f>
        <v>NIDP</v>
      </c>
      <c r="AV268" s="26" t="str">
        <f t="shared" si="145"/>
        <v>Urban</v>
      </c>
      <c r="AW268" s="26" t="str">
        <f t="shared" si="146"/>
        <v>In-Kind</v>
      </c>
      <c r="AX268" s="55" t="str">
        <f>IF(TRIM(M268)="","N/A",VLOOKUP(TRIM(M268),Table2[#All],2,0))</f>
        <v>Bay</v>
      </c>
      <c r="AY268" s="55" t="str">
        <f>IF(TRIM(N268)="","N/A",VLOOKUP(TRIM(N268),Table4[#All],2,0))</f>
        <v>Baidoa</v>
      </c>
      <c r="AZ268" s="55" t="str">
        <f t="shared" si="147"/>
        <v>Hareera Jiife</v>
      </c>
      <c r="BA268" s="32">
        <f t="shared" si="148"/>
        <v>43738</v>
      </c>
      <c r="BB268" s="32">
        <f t="shared" si="149"/>
        <v>43921</v>
      </c>
      <c r="BC268" s="31">
        <f t="shared" si="150"/>
        <v>2020</v>
      </c>
      <c r="BD268" s="33">
        <f t="shared" si="122"/>
        <v>43830</v>
      </c>
      <c r="BE268" s="30">
        <f t="shared" si="151"/>
        <v>300</v>
      </c>
      <c r="BF268" s="30">
        <f t="shared" si="152"/>
        <v>50</v>
      </c>
      <c r="BG268" s="30">
        <f t="shared" si="153"/>
        <v>45</v>
      </c>
      <c r="BH268" s="30">
        <f t="shared" si="154"/>
        <v>60</v>
      </c>
      <c r="BI268" s="30">
        <f t="shared" si="155"/>
        <v>90</v>
      </c>
      <c r="BJ268" s="30">
        <f t="shared" si="156"/>
        <v>90</v>
      </c>
      <c r="BK268" s="30">
        <v>2200000</v>
      </c>
      <c r="BL268" s="30">
        <v>1400000</v>
      </c>
      <c r="BM268" s="30" t="str">
        <f t="shared" si="157"/>
        <v>Yes</v>
      </c>
      <c r="BN268" s="30" t="str">
        <f t="shared" si="158"/>
        <v>Yes</v>
      </c>
      <c r="BO268" s="30">
        <v>2020</v>
      </c>
      <c r="BP268" s="30">
        <v>463</v>
      </c>
      <c r="BQ268" s="30" t="str">
        <f>VLOOKUP(AQ268,Table3[#All],2,FALSE)</f>
        <v>SHELTER</v>
      </c>
    </row>
    <row r="269" spans="1:69" ht="28.5" customHeight="1" x14ac:dyDescent="0.25">
      <c r="A269" s="64" t="s">
        <v>171</v>
      </c>
      <c r="B269" s="64" t="s">
        <v>220</v>
      </c>
      <c r="C269" s="64" t="s">
        <v>220</v>
      </c>
      <c r="D269" s="64" t="s">
        <v>186</v>
      </c>
      <c r="E269" s="64" t="s">
        <v>536</v>
      </c>
      <c r="F269" s="64" t="s">
        <v>228</v>
      </c>
      <c r="G269" s="64" t="s">
        <v>177</v>
      </c>
      <c r="H269" s="64"/>
      <c r="I269" s="64"/>
      <c r="J269" s="64"/>
      <c r="K269" s="64"/>
      <c r="L269" s="64"/>
      <c r="M269" s="64" t="s">
        <v>83</v>
      </c>
      <c r="N269" s="64" t="s">
        <v>84</v>
      </c>
      <c r="O269" s="64" t="s">
        <v>916</v>
      </c>
      <c r="P269" s="64" t="s">
        <v>908</v>
      </c>
      <c r="Q269" s="64" t="s">
        <v>179</v>
      </c>
      <c r="R269" s="64" t="s">
        <v>167</v>
      </c>
      <c r="S269" s="64" t="s">
        <v>915</v>
      </c>
      <c r="T269" s="32">
        <v>43709</v>
      </c>
      <c r="U269" s="21">
        <v>43881</v>
      </c>
      <c r="V269" s="64">
        <v>3.2428699999999999</v>
      </c>
      <c r="W269" s="64">
        <v>43.460650999999999</v>
      </c>
      <c r="X269" s="64" t="s">
        <v>189</v>
      </c>
      <c r="Y269" s="1">
        <v>300</v>
      </c>
      <c r="Z269" s="1">
        <v>300</v>
      </c>
      <c r="AA269" s="64">
        <v>50</v>
      </c>
      <c r="AB269" s="64">
        <v>60</v>
      </c>
      <c r="AC269" s="64">
        <v>45</v>
      </c>
      <c r="AD269" s="64">
        <v>105</v>
      </c>
      <c r="AE269" s="64">
        <v>90</v>
      </c>
      <c r="AF269" s="64" t="s">
        <v>195</v>
      </c>
      <c r="AG269" s="26" t="s">
        <v>969</v>
      </c>
      <c r="AH269" s="26" t="s">
        <v>204</v>
      </c>
      <c r="AI269" s="26" t="s">
        <v>917</v>
      </c>
      <c r="AJ269" s="16" t="s">
        <v>966</v>
      </c>
      <c r="AK269" s="16" t="s">
        <v>540</v>
      </c>
      <c r="AM269" s="16" t="s">
        <v>542</v>
      </c>
      <c r="AN269" s="64" t="s">
        <v>968</v>
      </c>
      <c r="AO269" s="26" t="str">
        <f t="shared" si="140"/>
        <v>ACTED</v>
      </c>
      <c r="AP269" s="26" t="str">
        <f t="shared" si="141"/>
        <v>ACTED</v>
      </c>
      <c r="AQ269" s="26" t="str">
        <f t="shared" si="142"/>
        <v>EMERGENCY SHELTER</v>
      </c>
      <c r="AR269" s="26" t="str">
        <f t="shared" si="143"/>
        <v>OFDA</v>
      </c>
      <c r="AS269" s="71" t="str">
        <f>_xlfn.IFNA(VLOOKUP(TRIM(AF269),Lookups!$R$1:$S$12,2,0),"N/A")</f>
        <v>Drought</v>
      </c>
      <c r="AT269" s="29" t="str">
        <f t="shared" si="144"/>
        <v>Completed</v>
      </c>
      <c r="AU269" s="72" t="str">
        <f>IF(TRIM(X269)="", "N/A",VLOOKUP(TRIM(X269),Lookups!$V$1:$W$8,2,0))</f>
        <v>NIDP</v>
      </c>
      <c r="AV269" s="26" t="str">
        <f t="shared" si="145"/>
        <v>Urban</v>
      </c>
      <c r="AW269" s="26" t="str">
        <f t="shared" si="146"/>
        <v>In-Kind</v>
      </c>
      <c r="AX269" s="55" t="str">
        <f>IF(TRIM(M269)="","N/A",VLOOKUP(TRIM(M269),Table2[#All],2,0))</f>
        <v>Bay</v>
      </c>
      <c r="AY269" s="55" t="str">
        <f>IF(TRIM(N269)="","N/A",VLOOKUP(TRIM(N269),Table4[#All],2,0))</f>
        <v>Baidoa</v>
      </c>
      <c r="AZ269" s="55" t="str">
        <f t="shared" si="147"/>
        <v>Hareera Jiife</v>
      </c>
      <c r="BA269" s="32">
        <f t="shared" si="148"/>
        <v>43738</v>
      </c>
      <c r="BB269" s="32">
        <f t="shared" si="149"/>
        <v>43890</v>
      </c>
      <c r="BC269" s="31">
        <f t="shared" si="150"/>
        <v>2020</v>
      </c>
      <c r="BD269" s="33">
        <f t="shared" si="122"/>
        <v>43830</v>
      </c>
      <c r="BE269" s="30">
        <f t="shared" si="151"/>
        <v>300</v>
      </c>
      <c r="BF269" s="30">
        <f t="shared" si="152"/>
        <v>50</v>
      </c>
      <c r="BG269" s="30">
        <f t="shared" si="153"/>
        <v>45</v>
      </c>
      <c r="BH269" s="30">
        <f t="shared" si="154"/>
        <v>60</v>
      </c>
      <c r="BI269" s="30">
        <f t="shared" si="155"/>
        <v>90</v>
      </c>
      <c r="BJ269" s="30">
        <f t="shared" si="156"/>
        <v>90</v>
      </c>
      <c r="BK269" s="30">
        <v>2200000</v>
      </c>
      <c r="BL269" s="30">
        <v>1400000</v>
      </c>
      <c r="BM269" s="30" t="str">
        <f t="shared" si="157"/>
        <v>No</v>
      </c>
      <c r="BN269" s="30" t="str">
        <f t="shared" si="158"/>
        <v>yes</v>
      </c>
      <c r="BO269" s="30">
        <v>2020</v>
      </c>
      <c r="BP269" s="30">
        <v>463</v>
      </c>
      <c r="BQ269" s="30" t="str">
        <f>VLOOKUP(AQ269,Table3[#All],2,FALSE)</f>
        <v>SHELTER</v>
      </c>
    </row>
    <row r="270" spans="1:69" ht="28.5" customHeight="1" x14ac:dyDescent="0.25">
      <c r="A270" s="64" t="s">
        <v>171</v>
      </c>
      <c r="B270" s="64" t="s">
        <v>220</v>
      </c>
      <c r="C270" s="64" t="s">
        <v>220</v>
      </c>
      <c r="D270" s="64" t="s">
        <v>202</v>
      </c>
      <c r="E270" s="64" t="s">
        <v>689</v>
      </c>
      <c r="F270" s="64" t="s">
        <v>228</v>
      </c>
      <c r="G270" s="64" t="s">
        <v>177</v>
      </c>
      <c r="H270" s="64"/>
      <c r="I270" s="64"/>
      <c r="J270" s="64"/>
      <c r="K270" s="64"/>
      <c r="L270" s="64"/>
      <c r="M270" s="64" t="s">
        <v>83</v>
      </c>
      <c r="N270" s="64" t="s">
        <v>84</v>
      </c>
      <c r="O270" s="64" t="s">
        <v>1</v>
      </c>
      <c r="P270" s="64" t="s">
        <v>887</v>
      </c>
      <c r="Q270" s="64" t="s">
        <v>179</v>
      </c>
      <c r="R270" s="64" t="s">
        <v>167</v>
      </c>
      <c r="S270" s="64" t="s">
        <v>685</v>
      </c>
      <c r="T270" s="32">
        <v>43709</v>
      </c>
      <c r="U270" s="21">
        <v>43921</v>
      </c>
      <c r="V270" s="64">
        <v>3.1171799999999998</v>
      </c>
      <c r="W270" s="64">
        <v>43.646900000000002</v>
      </c>
      <c r="X270" s="64" t="s">
        <v>189</v>
      </c>
      <c r="Y270" s="1">
        <v>390</v>
      </c>
      <c r="Z270" s="1">
        <v>390</v>
      </c>
      <c r="AA270" s="64">
        <v>65</v>
      </c>
      <c r="AB270" s="64">
        <v>78</v>
      </c>
      <c r="AC270" s="64">
        <v>59</v>
      </c>
      <c r="AD270" s="64">
        <v>136</v>
      </c>
      <c r="AE270" s="64">
        <v>117</v>
      </c>
      <c r="AF270" s="64" t="s">
        <v>195</v>
      </c>
      <c r="AG270" s="26" t="s">
        <v>970</v>
      </c>
      <c r="AH270" s="26" t="s">
        <v>918</v>
      </c>
      <c r="AI270" s="26" t="s">
        <v>205</v>
      </c>
      <c r="AJ270" s="16" t="s">
        <v>966</v>
      </c>
      <c r="AK270" s="16" t="s">
        <v>540</v>
      </c>
      <c r="AM270" s="16" t="s">
        <v>542</v>
      </c>
      <c r="AN270" s="64" t="s">
        <v>967</v>
      </c>
      <c r="AO270" s="26" t="str">
        <f t="shared" si="140"/>
        <v>ACTED</v>
      </c>
      <c r="AP270" s="26" t="str">
        <f t="shared" si="141"/>
        <v>ACTED</v>
      </c>
      <c r="AQ270" s="26" t="str">
        <f t="shared" si="142"/>
        <v>NFI KITS</v>
      </c>
      <c r="AR270" s="26" t="str">
        <f t="shared" si="143"/>
        <v>OFDA</v>
      </c>
      <c r="AS270" s="71" t="str">
        <f>_xlfn.IFNA(VLOOKUP(TRIM(AF270),Lookups!$R$1:$S$12,2,0),"N/A")</f>
        <v>Drought</v>
      </c>
      <c r="AT270" s="29" t="str">
        <f t="shared" si="144"/>
        <v>Completed</v>
      </c>
      <c r="AU270" s="72" t="str">
        <f>IF(TRIM(X270)="", "N/A",VLOOKUP(TRIM(X270),Lookups!$V$1:$W$8,2,0))</f>
        <v>NIDP</v>
      </c>
      <c r="AV270" s="26" t="str">
        <f t="shared" si="145"/>
        <v>Urban</v>
      </c>
      <c r="AW270" s="26" t="str">
        <f t="shared" si="146"/>
        <v>In-Kind</v>
      </c>
      <c r="AX270" s="55" t="str">
        <f>IF(TRIM(M270)="","N/A",VLOOKUP(TRIM(M270),Table2[#All],2,0))</f>
        <v>Bay</v>
      </c>
      <c r="AY270" s="55" t="str">
        <f>IF(TRIM(N270)="","N/A",VLOOKUP(TRIM(N270),Table4[#All],2,0))</f>
        <v>Baidoa</v>
      </c>
      <c r="AZ270" s="55" t="str">
        <f t="shared" si="147"/>
        <v>Irriroogwiin</v>
      </c>
      <c r="BA270" s="32">
        <f t="shared" si="148"/>
        <v>43738</v>
      </c>
      <c r="BB270" s="32">
        <f t="shared" si="149"/>
        <v>43921</v>
      </c>
      <c r="BC270" s="31">
        <f t="shared" si="150"/>
        <v>2020</v>
      </c>
      <c r="BD270" s="33">
        <f t="shared" si="122"/>
        <v>43830</v>
      </c>
      <c r="BE270" s="30">
        <f t="shared" si="151"/>
        <v>390</v>
      </c>
      <c r="BF270" s="30">
        <f t="shared" si="152"/>
        <v>65</v>
      </c>
      <c r="BG270" s="30">
        <f t="shared" si="153"/>
        <v>59</v>
      </c>
      <c r="BH270" s="30">
        <f t="shared" si="154"/>
        <v>78</v>
      </c>
      <c r="BI270" s="30">
        <f t="shared" si="155"/>
        <v>117</v>
      </c>
      <c r="BJ270" s="30">
        <f t="shared" si="156"/>
        <v>117</v>
      </c>
      <c r="BK270" s="30">
        <v>2200000</v>
      </c>
      <c r="BL270" s="30">
        <v>1400000</v>
      </c>
      <c r="BM270" s="30" t="str">
        <f t="shared" si="157"/>
        <v>Plannned</v>
      </c>
      <c r="BN270" s="30" t="str">
        <f t="shared" si="158"/>
        <v>Yes</v>
      </c>
      <c r="BO270" s="30">
        <v>2020</v>
      </c>
      <c r="BP270" s="30">
        <v>463</v>
      </c>
      <c r="BQ270" s="30" t="str">
        <f>VLOOKUP(AQ270,Table3[#All],2,FALSE)</f>
        <v>NFI</v>
      </c>
    </row>
    <row r="271" spans="1:69" ht="28.5" customHeight="1" x14ac:dyDescent="0.25">
      <c r="A271" s="64" t="s">
        <v>171</v>
      </c>
      <c r="B271" s="64" t="s">
        <v>220</v>
      </c>
      <c r="C271" s="64" t="s">
        <v>220</v>
      </c>
      <c r="D271" s="64" t="s">
        <v>202</v>
      </c>
      <c r="E271" s="64" t="s">
        <v>913</v>
      </c>
      <c r="F271" s="64" t="s">
        <v>228</v>
      </c>
      <c r="G271" s="64" t="s">
        <v>177</v>
      </c>
      <c r="H271" s="64"/>
      <c r="I271" s="64"/>
      <c r="J271" s="64"/>
      <c r="K271" s="64"/>
      <c r="L271" s="64"/>
      <c r="M271" s="64" t="s">
        <v>83</v>
      </c>
      <c r="N271" s="64" t="s">
        <v>84</v>
      </c>
      <c r="O271" s="64" t="s">
        <v>1</v>
      </c>
      <c r="P271" s="64" t="s">
        <v>887</v>
      </c>
      <c r="Q271" s="64" t="s">
        <v>179</v>
      </c>
      <c r="R271" s="64" t="s">
        <v>167</v>
      </c>
      <c r="S271" s="64" t="s">
        <v>685</v>
      </c>
      <c r="T271" s="32">
        <v>43709</v>
      </c>
      <c r="U271" s="21">
        <v>43921</v>
      </c>
      <c r="V271" s="64">
        <v>3.1171799999999998</v>
      </c>
      <c r="W271" s="64">
        <v>43.646900000000002</v>
      </c>
      <c r="X271" s="64" t="s">
        <v>189</v>
      </c>
      <c r="Y271" s="1">
        <v>390</v>
      </c>
      <c r="Z271" s="1">
        <v>390</v>
      </c>
      <c r="AA271" s="64">
        <v>65</v>
      </c>
      <c r="AB271" s="64">
        <v>78</v>
      </c>
      <c r="AC271" s="64">
        <v>59</v>
      </c>
      <c r="AD271" s="64">
        <v>136</v>
      </c>
      <c r="AE271" s="64">
        <v>117</v>
      </c>
      <c r="AF271" s="64" t="s">
        <v>195</v>
      </c>
      <c r="AG271" s="26" t="s">
        <v>971</v>
      </c>
      <c r="AH271" s="26" t="s">
        <v>918</v>
      </c>
      <c r="AI271" s="26" t="s">
        <v>205</v>
      </c>
      <c r="AJ271" s="16" t="s">
        <v>966</v>
      </c>
      <c r="AK271" s="16" t="s">
        <v>540</v>
      </c>
      <c r="AM271" s="16" t="s">
        <v>542</v>
      </c>
      <c r="AN271" s="64" t="s">
        <v>967</v>
      </c>
      <c r="AO271" s="26" t="str">
        <f t="shared" si="140"/>
        <v>ACTED</v>
      </c>
      <c r="AP271" s="26" t="str">
        <f t="shared" si="141"/>
        <v>ACTED</v>
      </c>
      <c r="AQ271" s="26" t="str">
        <f t="shared" si="142"/>
        <v>NFI KITS</v>
      </c>
      <c r="AR271" s="26" t="str">
        <f t="shared" si="143"/>
        <v>OFDA</v>
      </c>
      <c r="AS271" s="71" t="str">
        <f>_xlfn.IFNA(VLOOKUP(TRIM(AF271),Lookups!$R$1:$S$12,2,0),"N/A")</f>
        <v>Drought</v>
      </c>
      <c r="AT271" s="29" t="str">
        <f t="shared" si="144"/>
        <v>Completed</v>
      </c>
      <c r="AU271" s="72" t="str">
        <f>IF(TRIM(X271)="", "N/A",VLOOKUP(TRIM(X271),Lookups!$V$1:$W$8,2,0))</f>
        <v>NIDP</v>
      </c>
      <c r="AV271" s="26" t="str">
        <f t="shared" si="145"/>
        <v>Urban</v>
      </c>
      <c r="AW271" s="26" t="str">
        <f t="shared" si="146"/>
        <v>In-Kind</v>
      </c>
      <c r="AX271" s="55" t="str">
        <f>IF(TRIM(M271)="","N/A",VLOOKUP(TRIM(M271),Table2[#All],2,0))</f>
        <v>Bay</v>
      </c>
      <c r="AY271" s="55" t="str">
        <f>IF(TRIM(N271)="","N/A",VLOOKUP(TRIM(N271),Table4[#All],2,0))</f>
        <v>Baidoa</v>
      </c>
      <c r="AZ271" s="55" t="str">
        <f t="shared" si="147"/>
        <v>Irriroogwiin</v>
      </c>
      <c r="BA271" s="32">
        <f t="shared" si="148"/>
        <v>43738</v>
      </c>
      <c r="BB271" s="32">
        <f t="shared" si="149"/>
        <v>43921</v>
      </c>
      <c r="BC271" s="31">
        <f t="shared" si="150"/>
        <v>2020</v>
      </c>
      <c r="BD271" s="33">
        <f t="shared" si="122"/>
        <v>43830</v>
      </c>
      <c r="BE271" s="30">
        <f t="shared" si="151"/>
        <v>390</v>
      </c>
      <c r="BF271" s="30">
        <f t="shared" si="152"/>
        <v>65</v>
      </c>
      <c r="BG271" s="30">
        <f t="shared" si="153"/>
        <v>59</v>
      </c>
      <c r="BH271" s="30">
        <f t="shared" si="154"/>
        <v>78</v>
      </c>
      <c r="BI271" s="30">
        <f t="shared" si="155"/>
        <v>117</v>
      </c>
      <c r="BJ271" s="30">
        <f t="shared" si="156"/>
        <v>117</v>
      </c>
      <c r="BK271" s="30">
        <v>2200000</v>
      </c>
      <c r="BL271" s="30">
        <v>1400000</v>
      </c>
      <c r="BM271" s="30" t="str">
        <f t="shared" si="157"/>
        <v>Plannned</v>
      </c>
      <c r="BN271" s="30" t="str">
        <f t="shared" si="158"/>
        <v>Yes</v>
      </c>
      <c r="BO271" s="30">
        <v>2020</v>
      </c>
      <c r="BP271" s="30">
        <v>463</v>
      </c>
      <c r="BQ271" s="30" t="str">
        <f>VLOOKUP(AQ271,Table3[#All],2,FALSE)</f>
        <v>NFI</v>
      </c>
    </row>
    <row r="272" spans="1:69" ht="28.5" customHeight="1" x14ac:dyDescent="0.25">
      <c r="A272" s="64" t="s">
        <v>171</v>
      </c>
      <c r="B272" s="64" t="s">
        <v>220</v>
      </c>
      <c r="C272" s="64" t="s">
        <v>220</v>
      </c>
      <c r="D272" s="64" t="s">
        <v>202</v>
      </c>
      <c r="E272" s="64" t="s">
        <v>689</v>
      </c>
      <c r="F272" s="64" t="s">
        <v>228</v>
      </c>
      <c r="G272" s="64" t="s">
        <v>177</v>
      </c>
      <c r="H272" s="64"/>
      <c r="I272" s="64"/>
      <c r="J272" s="64"/>
      <c r="K272" s="64"/>
      <c r="L272" s="64"/>
      <c r="M272" s="64" t="s">
        <v>83</v>
      </c>
      <c r="N272" s="64" t="s">
        <v>84</v>
      </c>
      <c r="O272" s="64" t="s">
        <v>926</v>
      </c>
      <c r="P272" s="64" t="s">
        <v>888</v>
      </c>
      <c r="Q272" s="64" t="s">
        <v>179</v>
      </c>
      <c r="R272" s="64" t="s">
        <v>167</v>
      </c>
      <c r="S272" s="64" t="s">
        <v>685</v>
      </c>
      <c r="T272" s="32">
        <v>43709</v>
      </c>
      <c r="U272" s="21">
        <v>43921</v>
      </c>
      <c r="V272" s="64">
        <v>3.1533500000000001</v>
      </c>
      <c r="W272" s="64">
        <v>43.487319999999997</v>
      </c>
      <c r="X272" s="64" t="s">
        <v>189</v>
      </c>
      <c r="Y272" s="1">
        <v>270</v>
      </c>
      <c r="Z272" s="1">
        <v>270</v>
      </c>
      <c r="AA272" s="64">
        <v>45</v>
      </c>
      <c r="AB272" s="64">
        <v>54</v>
      </c>
      <c r="AC272" s="64">
        <v>41</v>
      </c>
      <c r="AD272" s="64">
        <v>94</v>
      </c>
      <c r="AE272" s="64">
        <v>81</v>
      </c>
      <c r="AF272" s="64" t="s">
        <v>195</v>
      </c>
      <c r="AG272" s="26" t="s">
        <v>970</v>
      </c>
      <c r="AH272" s="26" t="s">
        <v>918</v>
      </c>
      <c r="AI272" s="26" t="s">
        <v>205</v>
      </c>
      <c r="AJ272" s="16" t="s">
        <v>966</v>
      </c>
      <c r="AK272" s="16" t="s">
        <v>540</v>
      </c>
      <c r="AM272" s="16" t="s">
        <v>542</v>
      </c>
      <c r="AN272" s="64" t="s">
        <v>967</v>
      </c>
      <c r="AO272" s="26" t="str">
        <f t="shared" si="140"/>
        <v>ACTED</v>
      </c>
      <c r="AP272" s="26" t="str">
        <f t="shared" si="141"/>
        <v>ACTED</v>
      </c>
      <c r="AQ272" s="26" t="str">
        <f t="shared" si="142"/>
        <v>NFI KITS</v>
      </c>
      <c r="AR272" s="26" t="str">
        <f t="shared" si="143"/>
        <v>OFDA</v>
      </c>
      <c r="AS272" s="71" t="str">
        <f>_xlfn.IFNA(VLOOKUP(TRIM(AF272),Lookups!$R$1:$S$12,2,0),"N/A")</f>
        <v>Drought</v>
      </c>
      <c r="AT272" s="29" t="str">
        <f t="shared" si="144"/>
        <v>Completed</v>
      </c>
      <c r="AU272" s="72" t="str">
        <f>IF(TRIM(X272)="", "N/A",VLOOKUP(TRIM(X272),Lookups!$V$1:$W$8,2,0))</f>
        <v>NIDP</v>
      </c>
      <c r="AV272" s="26" t="str">
        <f t="shared" si="145"/>
        <v>Urban</v>
      </c>
      <c r="AW272" s="26" t="str">
        <f t="shared" si="146"/>
        <v>In-Kind</v>
      </c>
      <c r="AX272" s="55" t="str">
        <f>IF(TRIM(M272)="","N/A",VLOOKUP(TRIM(M272),Table2[#All],2,0))</f>
        <v>Bay</v>
      </c>
      <c r="AY272" s="55" t="str">
        <f>IF(TRIM(N272)="","N/A",VLOOKUP(TRIM(N272),Table4[#All],2,0))</f>
        <v>Baidoa</v>
      </c>
      <c r="AZ272" s="55" t="str">
        <f t="shared" si="147"/>
        <v>Iskari</v>
      </c>
      <c r="BA272" s="32">
        <f t="shared" si="148"/>
        <v>43738</v>
      </c>
      <c r="BB272" s="32">
        <f t="shared" si="149"/>
        <v>43921</v>
      </c>
      <c r="BC272" s="31">
        <f t="shared" si="150"/>
        <v>2020</v>
      </c>
      <c r="BD272" s="33">
        <f t="shared" si="122"/>
        <v>43830</v>
      </c>
      <c r="BE272" s="30">
        <f t="shared" si="151"/>
        <v>270</v>
      </c>
      <c r="BF272" s="30">
        <f t="shared" si="152"/>
        <v>45</v>
      </c>
      <c r="BG272" s="30">
        <f t="shared" si="153"/>
        <v>41</v>
      </c>
      <c r="BH272" s="30">
        <f t="shared" si="154"/>
        <v>54</v>
      </c>
      <c r="BI272" s="30">
        <f t="shared" si="155"/>
        <v>81</v>
      </c>
      <c r="BJ272" s="30">
        <f t="shared" si="156"/>
        <v>81</v>
      </c>
      <c r="BK272" s="30">
        <v>2200000</v>
      </c>
      <c r="BL272" s="30">
        <v>1400000</v>
      </c>
      <c r="BM272" s="30" t="str">
        <f t="shared" si="157"/>
        <v>Plannned</v>
      </c>
      <c r="BN272" s="30" t="str">
        <f t="shared" si="158"/>
        <v>Yes</v>
      </c>
      <c r="BO272" s="30">
        <v>2020</v>
      </c>
      <c r="BP272" s="30">
        <v>463</v>
      </c>
      <c r="BQ272" s="30" t="str">
        <f>VLOOKUP(AQ272,Table3[#All],2,FALSE)</f>
        <v>NFI</v>
      </c>
    </row>
    <row r="273" spans="1:69" ht="28.5" customHeight="1" x14ac:dyDescent="0.25">
      <c r="A273" s="64" t="s">
        <v>171</v>
      </c>
      <c r="B273" s="64" t="s">
        <v>220</v>
      </c>
      <c r="C273" s="64" t="s">
        <v>220</v>
      </c>
      <c r="D273" s="64" t="s">
        <v>202</v>
      </c>
      <c r="E273" s="64" t="s">
        <v>913</v>
      </c>
      <c r="F273" s="64" t="s">
        <v>228</v>
      </c>
      <c r="G273" s="64" t="s">
        <v>177</v>
      </c>
      <c r="H273" s="64"/>
      <c r="I273" s="64"/>
      <c r="J273" s="64"/>
      <c r="K273" s="64"/>
      <c r="L273" s="64"/>
      <c r="M273" s="64" t="s">
        <v>83</v>
      </c>
      <c r="N273" s="64" t="s">
        <v>84</v>
      </c>
      <c r="O273" s="64" t="s">
        <v>926</v>
      </c>
      <c r="P273" s="64" t="s">
        <v>888</v>
      </c>
      <c r="Q273" s="64" t="s">
        <v>179</v>
      </c>
      <c r="R273" s="64" t="s">
        <v>167</v>
      </c>
      <c r="S273" s="64" t="s">
        <v>685</v>
      </c>
      <c r="T273" s="32">
        <v>43709</v>
      </c>
      <c r="U273" s="21">
        <v>43921</v>
      </c>
      <c r="V273" s="64">
        <v>3.1533500000000001</v>
      </c>
      <c r="W273" s="64">
        <v>43.487319999999997</v>
      </c>
      <c r="X273" s="64" t="s">
        <v>189</v>
      </c>
      <c r="Y273" s="1">
        <v>270</v>
      </c>
      <c r="Z273" s="1">
        <v>270</v>
      </c>
      <c r="AA273" s="64">
        <v>45</v>
      </c>
      <c r="AB273" s="64">
        <v>54</v>
      </c>
      <c r="AC273" s="64">
        <v>41</v>
      </c>
      <c r="AD273" s="64">
        <v>94</v>
      </c>
      <c r="AE273" s="64">
        <v>81</v>
      </c>
      <c r="AF273" s="64" t="s">
        <v>195</v>
      </c>
      <c r="AG273" s="26" t="s">
        <v>971</v>
      </c>
      <c r="AH273" s="26" t="s">
        <v>918</v>
      </c>
      <c r="AI273" s="26" t="s">
        <v>205</v>
      </c>
      <c r="AJ273" s="16" t="s">
        <v>966</v>
      </c>
      <c r="AK273" s="16" t="s">
        <v>540</v>
      </c>
      <c r="AM273" s="16" t="s">
        <v>542</v>
      </c>
      <c r="AN273" s="64" t="s">
        <v>967</v>
      </c>
      <c r="AO273" s="26" t="str">
        <f t="shared" si="140"/>
        <v>ACTED</v>
      </c>
      <c r="AP273" s="26" t="str">
        <f t="shared" si="141"/>
        <v>ACTED</v>
      </c>
      <c r="AQ273" s="26" t="str">
        <f t="shared" si="142"/>
        <v>NFI KITS</v>
      </c>
      <c r="AR273" s="26" t="str">
        <f t="shared" si="143"/>
        <v>OFDA</v>
      </c>
      <c r="AS273" s="71" t="str">
        <f>_xlfn.IFNA(VLOOKUP(TRIM(AF273),Lookups!$R$1:$S$12,2,0),"N/A")</f>
        <v>Drought</v>
      </c>
      <c r="AT273" s="29" t="str">
        <f t="shared" si="144"/>
        <v>Completed</v>
      </c>
      <c r="AU273" s="72" t="str">
        <f>IF(TRIM(X273)="", "N/A",VLOOKUP(TRIM(X273),Lookups!$V$1:$W$8,2,0))</f>
        <v>NIDP</v>
      </c>
      <c r="AV273" s="26" t="str">
        <f t="shared" si="145"/>
        <v>Urban</v>
      </c>
      <c r="AW273" s="26" t="str">
        <f t="shared" si="146"/>
        <v>In-Kind</v>
      </c>
      <c r="AX273" s="55" t="str">
        <f>IF(TRIM(M273)="","N/A",VLOOKUP(TRIM(M273),Table2[#All],2,0))</f>
        <v>Bay</v>
      </c>
      <c r="AY273" s="55" t="str">
        <f>IF(TRIM(N273)="","N/A",VLOOKUP(TRIM(N273),Table4[#All],2,0))</f>
        <v>Baidoa</v>
      </c>
      <c r="AZ273" s="55" t="str">
        <f t="shared" si="147"/>
        <v>Iskari</v>
      </c>
      <c r="BA273" s="32">
        <f t="shared" si="148"/>
        <v>43738</v>
      </c>
      <c r="BB273" s="32">
        <f t="shared" si="149"/>
        <v>43921</v>
      </c>
      <c r="BC273" s="31">
        <f t="shared" si="150"/>
        <v>2020</v>
      </c>
      <c r="BD273" s="33">
        <f t="shared" si="122"/>
        <v>43830</v>
      </c>
      <c r="BE273" s="30">
        <f t="shared" si="151"/>
        <v>270</v>
      </c>
      <c r="BF273" s="30">
        <f t="shared" si="152"/>
        <v>45</v>
      </c>
      <c r="BG273" s="30">
        <f t="shared" si="153"/>
        <v>41</v>
      </c>
      <c r="BH273" s="30">
        <f t="shared" si="154"/>
        <v>54</v>
      </c>
      <c r="BI273" s="30">
        <f t="shared" si="155"/>
        <v>81</v>
      </c>
      <c r="BJ273" s="30">
        <f t="shared" si="156"/>
        <v>81</v>
      </c>
      <c r="BK273" s="30">
        <v>2200000</v>
      </c>
      <c r="BL273" s="30">
        <v>1400000</v>
      </c>
      <c r="BM273" s="30" t="str">
        <f t="shared" si="157"/>
        <v>Plannned</v>
      </c>
      <c r="BN273" s="30" t="str">
        <f t="shared" si="158"/>
        <v>Yes</v>
      </c>
      <c r="BO273" s="30">
        <v>2020</v>
      </c>
      <c r="BP273" s="30">
        <v>463</v>
      </c>
      <c r="BQ273" s="30" t="str">
        <f>VLOOKUP(AQ273,Table3[#All],2,FALSE)</f>
        <v>NFI</v>
      </c>
    </row>
    <row r="274" spans="1:69" ht="28.5" customHeight="1" x14ac:dyDescent="0.25">
      <c r="A274" s="64" t="s">
        <v>171</v>
      </c>
      <c r="B274" s="64" t="s">
        <v>220</v>
      </c>
      <c r="C274" s="64" t="s">
        <v>220</v>
      </c>
      <c r="D274" s="64" t="s">
        <v>186</v>
      </c>
      <c r="E274" s="64" t="s">
        <v>909</v>
      </c>
      <c r="F274" s="64" t="s">
        <v>228</v>
      </c>
      <c r="G274" s="64" t="s">
        <v>177</v>
      </c>
      <c r="H274" s="64"/>
      <c r="I274" s="64"/>
      <c r="J274" s="64"/>
      <c r="K274" s="64"/>
      <c r="L274" s="64"/>
      <c r="M274" s="64" t="s">
        <v>83</v>
      </c>
      <c r="N274" s="64" t="s">
        <v>84</v>
      </c>
      <c r="O274" s="64" t="s">
        <v>1</v>
      </c>
      <c r="P274" s="64" t="s">
        <v>251</v>
      </c>
      <c r="Q274" s="64" t="s">
        <v>179</v>
      </c>
      <c r="R274" s="64" t="s">
        <v>167</v>
      </c>
      <c r="S274" s="64" t="s">
        <v>685</v>
      </c>
      <c r="T274" s="32">
        <v>43709</v>
      </c>
      <c r="U274" s="21">
        <v>43921</v>
      </c>
      <c r="V274" s="64">
        <v>3.1171799999999998</v>
      </c>
      <c r="W274" s="64">
        <v>43.646900000000002</v>
      </c>
      <c r="X274" s="64" t="s">
        <v>189</v>
      </c>
      <c r="Y274" s="1">
        <v>300</v>
      </c>
      <c r="Z274" s="1">
        <v>300</v>
      </c>
      <c r="AA274" s="64">
        <v>50</v>
      </c>
      <c r="AB274" s="64">
        <v>60</v>
      </c>
      <c r="AC274" s="64">
        <v>45</v>
      </c>
      <c r="AD274" s="64">
        <v>105</v>
      </c>
      <c r="AE274" s="64">
        <v>90</v>
      </c>
      <c r="AF274" s="64" t="s">
        <v>195</v>
      </c>
      <c r="AG274" s="26" t="s">
        <v>965</v>
      </c>
      <c r="AH274" s="26" t="s">
        <v>205</v>
      </c>
      <c r="AI274" s="26" t="s">
        <v>205</v>
      </c>
      <c r="AJ274" s="16" t="s">
        <v>966</v>
      </c>
      <c r="AK274" s="16" t="s">
        <v>540</v>
      </c>
      <c r="AM274" s="16" t="s">
        <v>542</v>
      </c>
      <c r="AN274" s="64" t="s">
        <v>967</v>
      </c>
      <c r="AO274" s="26" t="str">
        <f t="shared" si="140"/>
        <v>ACTED</v>
      </c>
      <c r="AP274" s="26" t="str">
        <f t="shared" si="141"/>
        <v>ACTED</v>
      </c>
      <c r="AQ274" s="26" t="str">
        <f t="shared" si="142"/>
        <v>EMERGENCY SHELTER</v>
      </c>
      <c r="AR274" s="26" t="str">
        <f t="shared" si="143"/>
        <v>OFDA</v>
      </c>
      <c r="AS274" s="71" t="str">
        <f>_xlfn.IFNA(VLOOKUP(TRIM(AF274),Lookups!$R$1:$S$12,2,0),"N/A")</f>
        <v>Drought</v>
      </c>
      <c r="AT274" s="29" t="str">
        <f t="shared" si="144"/>
        <v>Completed</v>
      </c>
      <c r="AU274" s="72" t="str">
        <f>IF(TRIM(X274)="", "N/A",VLOOKUP(TRIM(X274),Lookups!$V$1:$W$8,2,0))</f>
        <v>NIDP</v>
      </c>
      <c r="AV274" s="26" t="str">
        <f t="shared" si="145"/>
        <v>Urban</v>
      </c>
      <c r="AW274" s="26" t="str">
        <f t="shared" si="146"/>
        <v>In-Kind</v>
      </c>
      <c r="AX274" s="55" t="str">
        <f>IF(TRIM(M274)="","N/A",VLOOKUP(TRIM(M274),Table2[#All],2,0))</f>
        <v>Bay</v>
      </c>
      <c r="AY274" s="55" t="str">
        <f>IF(TRIM(N274)="","N/A",VLOOKUP(TRIM(N274),Table4[#All],2,0))</f>
        <v>Baidoa</v>
      </c>
      <c r="AZ274" s="55" t="str">
        <f t="shared" si="147"/>
        <v>Jubada Dhaxe</v>
      </c>
      <c r="BA274" s="32">
        <f t="shared" si="148"/>
        <v>43738</v>
      </c>
      <c r="BB274" s="32">
        <f t="shared" si="149"/>
        <v>43921</v>
      </c>
      <c r="BC274" s="31">
        <f t="shared" si="150"/>
        <v>2020</v>
      </c>
      <c r="BD274" s="33">
        <f t="shared" si="122"/>
        <v>43830</v>
      </c>
      <c r="BE274" s="30">
        <f t="shared" si="151"/>
        <v>300</v>
      </c>
      <c r="BF274" s="30">
        <f t="shared" si="152"/>
        <v>50</v>
      </c>
      <c r="BG274" s="30">
        <f t="shared" si="153"/>
        <v>45</v>
      </c>
      <c r="BH274" s="30">
        <f t="shared" si="154"/>
        <v>60</v>
      </c>
      <c r="BI274" s="30">
        <f t="shared" si="155"/>
        <v>90</v>
      </c>
      <c r="BJ274" s="30">
        <f t="shared" si="156"/>
        <v>90</v>
      </c>
      <c r="BK274" s="30">
        <v>2200000</v>
      </c>
      <c r="BL274" s="30">
        <v>1400000</v>
      </c>
      <c r="BM274" s="30" t="str">
        <f t="shared" si="157"/>
        <v>Yes</v>
      </c>
      <c r="BN274" s="30" t="str">
        <f t="shared" si="158"/>
        <v>Yes</v>
      </c>
      <c r="BO274" s="30">
        <v>2020</v>
      </c>
      <c r="BP274" s="30">
        <v>463</v>
      </c>
      <c r="BQ274" s="30" t="str">
        <f>VLOOKUP(AQ274,Table3[#All],2,FALSE)</f>
        <v>SHELTER</v>
      </c>
    </row>
    <row r="275" spans="1:69" ht="28.5" customHeight="1" x14ac:dyDescent="0.25">
      <c r="A275" s="64" t="s">
        <v>171</v>
      </c>
      <c r="B275" s="64" t="s">
        <v>220</v>
      </c>
      <c r="C275" s="64" t="s">
        <v>220</v>
      </c>
      <c r="D275" s="64" t="s">
        <v>202</v>
      </c>
      <c r="E275" s="64" t="s">
        <v>689</v>
      </c>
      <c r="F275" s="64" t="s">
        <v>228</v>
      </c>
      <c r="G275" s="64" t="s">
        <v>177</v>
      </c>
      <c r="H275" s="64"/>
      <c r="I275" s="64"/>
      <c r="J275" s="64"/>
      <c r="K275" s="64"/>
      <c r="L275" s="64"/>
      <c r="M275" s="64" t="s">
        <v>83</v>
      </c>
      <c r="N275" s="64" t="s">
        <v>84</v>
      </c>
      <c r="O275" s="64" t="s">
        <v>1</v>
      </c>
      <c r="P275" s="64" t="s">
        <v>905</v>
      </c>
      <c r="Q275" s="64" t="s">
        <v>179</v>
      </c>
      <c r="R275" s="64" t="s">
        <v>167</v>
      </c>
      <c r="S275" s="64" t="s">
        <v>685</v>
      </c>
      <c r="T275" s="32">
        <v>43709</v>
      </c>
      <c r="U275" s="21">
        <v>43921</v>
      </c>
      <c r="V275" s="64">
        <v>3.1171799999999998</v>
      </c>
      <c r="W275" s="64">
        <v>43.646900000000002</v>
      </c>
      <c r="X275" s="64" t="s">
        <v>189</v>
      </c>
      <c r="Y275" s="1">
        <v>240</v>
      </c>
      <c r="Z275" s="1">
        <v>240</v>
      </c>
      <c r="AA275" s="64">
        <v>40</v>
      </c>
      <c r="AB275" s="64">
        <v>48</v>
      </c>
      <c r="AC275" s="64">
        <v>36</v>
      </c>
      <c r="AD275" s="64">
        <v>84</v>
      </c>
      <c r="AE275" s="64">
        <v>72</v>
      </c>
      <c r="AF275" s="64" t="s">
        <v>195</v>
      </c>
      <c r="AG275" s="26" t="s">
        <v>970</v>
      </c>
      <c r="AH275" s="26" t="s">
        <v>918</v>
      </c>
      <c r="AI275" s="26" t="s">
        <v>205</v>
      </c>
      <c r="AJ275" s="16" t="s">
        <v>966</v>
      </c>
      <c r="AK275" s="16" t="s">
        <v>540</v>
      </c>
      <c r="AM275" s="16" t="s">
        <v>542</v>
      </c>
      <c r="AN275" s="64" t="s">
        <v>967</v>
      </c>
      <c r="AO275" s="26" t="str">
        <f t="shared" si="140"/>
        <v>ACTED</v>
      </c>
      <c r="AP275" s="26" t="str">
        <f t="shared" si="141"/>
        <v>ACTED</v>
      </c>
      <c r="AQ275" s="26" t="str">
        <f t="shared" si="142"/>
        <v>NFI KITS</v>
      </c>
      <c r="AR275" s="26" t="str">
        <f t="shared" si="143"/>
        <v>OFDA</v>
      </c>
      <c r="AS275" s="71" t="str">
        <f>_xlfn.IFNA(VLOOKUP(TRIM(AF275),Lookups!$R$1:$S$12,2,0),"N/A")</f>
        <v>Drought</v>
      </c>
      <c r="AT275" s="29" t="str">
        <f t="shared" si="144"/>
        <v>Completed</v>
      </c>
      <c r="AU275" s="72" t="str">
        <f>IF(TRIM(X275)="", "N/A",VLOOKUP(TRIM(X275),Lookups!$V$1:$W$8,2,0))</f>
        <v>NIDP</v>
      </c>
      <c r="AV275" s="26" t="str">
        <f t="shared" si="145"/>
        <v>Urban</v>
      </c>
      <c r="AW275" s="26" t="str">
        <f t="shared" si="146"/>
        <v>In-Kind</v>
      </c>
      <c r="AX275" s="55" t="str">
        <f>IF(TRIM(M275)="","N/A",VLOOKUP(TRIM(M275),Table2[#All],2,0))</f>
        <v>Bay</v>
      </c>
      <c r="AY275" s="55" t="str">
        <f>IF(TRIM(N275)="","N/A",VLOOKUP(TRIM(N275),Table4[#All],2,0))</f>
        <v>Baidoa</v>
      </c>
      <c r="AZ275" s="55" t="str">
        <f t="shared" si="147"/>
        <v>Kalamey</v>
      </c>
      <c r="BA275" s="32">
        <f t="shared" si="148"/>
        <v>43738</v>
      </c>
      <c r="BB275" s="32">
        <f t="shared" si="149"/>
        <v>43921</v>
      </c>
      <c r="BC275" s="31">
        <f t="shared" si="150"/>
        <v>2020</v>
      </c>
      <c r="BD275" s="33">
        <f t="shared" si="122"/>
        <v>43830</v>
      </c>
      <c r="BE275" s="30">
        <f t="shared" si="151"/>
        <v>240</v>
      </c>
      <c r="BF275" s="30">
        <f t="shared" si="152"/>
        <v>40</v>
      </c>
      <c r="BG275" s="30">
        <f t="shared" si="153"/>
        <v>36</v>
      </c>
      <c r="BH275" s="30">
        <f t="shared" si="154"/>
        <v>48</v>
      </c>
      <c r="BI275" s="30">
        <f t="shared" si="155"/>
        <v>72</v>
      </c>
      <c r="BJ275" s="30">
        <f t="shared" si="156"/>
        <v>72</v>
      </c>
      <c r="BK275" s="30">
        <v>2200000</v>
      </c>
      <c r="BL275" s="30">
        <v>1400000</v>
      </c>
      <c r="BM275" s="30" t="str">
        <f t="shared" si="157"/>
        <v>Plannned</v>
      </c>
      <c r="BN275" s="30" t="str">
        <f t="shared" si="158"/>
        <v>Yes</v>
      </c>
      <c r="BO275" s="30">
        <v>2020</v>
      </c>
      <c r="BP275" s="30">
        <v>463</v>
      </c>
      <c r="BQ275" s="30" t="str">
        <f>VLOOKUP(AQ275,Table3[#All],2,FALSE)</f>
        <v>NFI</v>
      </c>
    </row>
    <row r="276" spans="1:69" ht="28.5" customHeight="1" x14ac:dyDescent="0.25">
      <c r="A276" s="64" t="s">
        <v>171</v>
      </c>
      <c r="B276" s="64" t="s">
        <v>220</v>
      </c>
      <c r="C276" s="64" t="s">
        <v>220</v>
      </c>
      <c r="D276" s="64" t="s">
        <v>202</v>
      </c>
      <c r="E276" s="64" t="s">
        <v>913</v>
      </c>
      <c r="F276" s="64" t="s">
        <v>228</v>
      </c>
      <c r="G276" s="64" t="s">
        <v>177</v>
      </c>
      <c r="H276" s="64"/>
      <c r="I276" s="64"/>
      <c r="J276" s="64"/>
      <c r="K276" s="64"/>
      <c r="L276" s="64"/>
      <c r="M276" s="64" t="s">
        <v>83</v>
      </c>
      <c r="N276" s="64" t="s">
        <v>84</v>
      </c>
      <c r="O276" s="64" t="s">
        <v>1</v>
      </c>
      <c r="P276" s="64" t="s">
        <v>905</v>
      </c>
      <c r="Q276" s="64" t="s">
        <v>179</v>
      </c>
      <c r="R276" s="64" t="s">
        <v>167</v>
      </c>
      <c r="S276" s="64" t="s">
        <v>685</v>
      </c>
      <c r="T276" s="32">
        <v>43709</v>
      </c>
      <c r="U276" s="21">
        <v>43921</v>
      </c>
      <c r="V276" s="64">
        <v>3.1171799999999998</v>
      </c>
      <c r="W276" s="64">
        <v>43.646900000000002</v>
      </c>
      <c r="X276" s="64" t="s">
        <v>189</v>
      </c>
      <c r="Y276" s="1">
        <v>240</v>
      </c>
      <c r="Z276" s="1">
        <v>240</v>
      </c>
      <c r="AA276" s="64">
        <v>40</v>
      </c>
      <c r="AB276" s="64">
        <v>48</v>
      </c>
      <c r="AC276" s="64">
        <v>36</v>
      </c>
      <c r="AD276" s="64">
        <v>84</v>
      </c>
      <c r="AE276" s="64">
        <v>72</v>
      </c>
      <c r="AF276" s="64" t="s">
        <v>195</v>
      </c>
      <c r="AG276" s="26" t="s">
        <v>971</v>
      </c>
      <c r="AH276" s="26" t="s">
        <v>918</v>
      </c>
      <c r="AI276" s="26" t="s">
        <v>205</v>
      </c>
      <c r="AJ276" s="16" t="s">
        <v>966</v>
      </c>
      <c r="AK276" s="16" t="s">
        <v>540</v>
      </c>
      <c r="AM276" s="16" t="s">
        <v>542</v>
      </c>
      <c r="AN276" s="64" t="s">
        <v>967</v>
      </c>
      <c r="AO276" s="26" t="str">
        <f t="shared" si="140"/>
        <v>ACTED</v>
      </c>
      <c r="AP276" s="26" t="str">
        <f t="shared" si="141"/>
        <v>ACTED</v>
      </c>
      <c r="AQ276" s="26" t="str">
        <f t="shared" si="142"/>
        <v>NFI KITS</v>
      </c>
      <c r="AR276" s="26" t="str">
        <f t="shared" si="143"/>
        <v>OFDA</v>
      </c>
      <c r="AS276" s="71" t="str">
        <f>_xlfn.IFNA(VLOOKUP(TRIM(AF276),Lookups!$R$1:$S$12,2,0),"N/A")</f>
        <v>Drought</v>
      </c>
      <c r="AT276" s="29" t="str">
        <f t="shared" si="144"/>
        <v>Completed</v>
      </c>
      <c r="AU276" s="72" t="str">
        <f>IF(TRIM(X276)="", "N/A",VLOOKUP(TRIM(X276),Lookups!$V$1:$W$8,2,0))</f>
        <v>NIDP</v>
      </c>
      <c r="AV276" s="26" t="str">
        <f t="shared" si="145"/>
        <v>Urban</v>
      </c>
      <c r="AW276" s="26" t="str">
        <f t="shared" si="146"/>
        <v>In-Kind</v>
      </c>
      <c r="AX276" s="55" t="str">
        <f>IF(TRIM(M276)="","N/A",VLOOKUP(TRIM(M276),Table2[#All],2,0))</f>
        <v>Bay</v>
      </c>
      <c r="AY276" s="55" t="str">
        <f>IF(TRIM(N276)="","N/A",VLOOKUP(TRIM(N276),Table4[#All],2,0))</f>
        <v>Baidoa</v>
      </c>
      <c r="AZ276" s="55" t="str">
        <f t="shared" si="147"/>
        <v>Kalamey</v>
      </c>
      <c r="BA276" s="32">
        <f t="shared" si="148"/>
        <v>43738</v>
      </c>
      <c r="BB276" s="32">
        <f t="shared" si="149"/>
        <v>43921</v>
      </c>
      <c r="BC276" s="31">
        <f t="shared" si="150"/>
        <v>2020</v>
      </c>
      <c r="BD276" s="33">
        <f t="shared" si="122"/>
        <v>43830</v>
      </c>
      <c r="BE276" s="30">
        <f t="shared" si="151"/>
        <v>240</v>
      </c>
      <c r="BF276" s="30">
        <f t="shared" si="152"/>
        <v>40</v>
      </c>
      <c r="BG276" s="30">
        <f t="shared" si="153"/>
        <v>36</v>
      </c>
      <c r="BH276" s="30">
        <f t="shared" si="154"/>
        <v>48</v>
      </c>
      <c r="BI276" s="30">
        <f t="shared" si="155"/>
        <v>72</v>
      </c>
      <c r="BJ276" s="30">
        <f t="shared" si="156"/>
        <v>72</v>
      </c>
      <c r="BK276" s="30">
        <v>2200000</v>
      </c>
      <c r="BL276" s="30">
        <v>1400000</v>
      </c>
      <c r="BM276" s="30" t="str">
        <f t="shared" si="157"/>
        <v>Plannned</v>
      </c>
      <c r="BN276" s="30" t="str">
        <f t="shared" si="158"/>
        <v>Yes</v>
      </c>
      <c r="BO276" s="30">
        <v>2020</v>
      </c>
      <c r="BP276" s="30">
        <v>463</v>
      </c>
      <c r="BQ276" s="30" t="str">
        <f>VLOOKUP(AQ276,Table3[#All],2,FALSE)</f>
        <v>NFI</v>
      </c>
    </row>
    <row r="277" spans="1:69" ht="28.5" customHeight="1" x14ac:dyDescent="0.25">
      <c r="A277" s="64" t="s">
        <v>171</v>
      </c>
      <c r="B277" s="64" t="s">
        <v>220</v>
      </c>
      <c r="C277" s="64" t="s">
        <v>220</v>
      </c>
      <c r="D277" s="64" t="s">
        <v>202</v>
      </c>
      <c r="E277" s="64" t="s">
        <v>689</v>
      </c>
      <c r="F277" s="64" t="s">
        <v>228</v>
      </c>
      <c r="G277" s="64" t="s">
        <v>177</v>
      </c>
      <c r="H277" s="64"/>
      <c r="I277" s="64"/>
      <c r="J277" s="64"/>
      <c r="K277" s="64"/>
      <c r="L277" s="64"/>
      <c r="M277" s="64" t="s">
        <v>83</v>
      </c>
      <c r="N277" s="64" t="s">
        <v>84</v>
      </c>
      <c r="O277" s="64" t="s">
        <v>1</v>
      </c>
      <c r="P277" s="64" t="s">
        <v>893</v>
      </c>
      <c r="Q277" s="64" t="s">
        <v>179</v>
      </c>
      <c r="R277" s="64" t="s">
        <v>167</v>
      </c>
      <c r="S277" s="64" t="s">
        <v>685</v>
      </c>
      <c r="T277" s="32">
        <v>43709</v>
      </c>
      <c r="U277" s="21">
        <v>43921</v>
      </c>
      <c r="V277" s="64">
        <v>3.1171799999999998</v>
      </c>
      <c r="W277" s="64">
        <v>43.646900000000002</v>
      </c>
      <c r="X277" s="64" t="s">
        <v>189</v>
      </c>
      <c r="Y277" s="1">
        <v>330</v>
      </c>
      <c r="Z277" s="1">
        <v>330</v>
      </c>
      <c r="AA277" s="64">
        <v>55</v>
      </c>
      <c r="AB277" s="64">
        <v>66</v>
      </c>
      <c r="AC277" s="64">
        <v>50</v>
      </c>
      <c r="AD277" s="64">
        <v>115</v>
      </c>
      <c r="AE277" s="64">
        <v>99</v>
      </c>
      <c r="AF277" s="64" t="s">
        <v>195</v>
      </c>
      <c r="AG277" s="26" t="s">
        <v>973</v>
      </c>
      <c r="AH277" s="26" t="s">
        <v>918</v>
      </c>
      <c r="AI277" s="26" t="s">
        <v>205</v>
      </c>
      <c r="AJ277" s="16" t="s">
        <v>966</v>
      </c>
      <c r="AK277" s="16" t="s">
        <v>540</v>
      </c>
      <c r="AM277" s="16" t="s">
        <v>542</v>
      </c>
      <c r="AN277" s="64" t="s">
        <v>967</v>
      </c>
      <c r="AO277" s="26" t="str">
        <f t="shared" si="140"/>
        <v>ACTED</v>
      </c>
      <c r="AP277" s="26" t="str">
        <f t="shared" si="141"/>
        <v>ACTED</v>
      </c>
      <c r="AQ277" s="26" t="str">
        <f t="shared" si="142"/>
        <v>NFI KITS</v>
      </c>
      <c r="AR277" s="26" t="str">
        <f t="shared" si="143"/>
        <v>OFDA</v>
      </c>
      <c r="AS277" s="71" t="str">
        <f>_xlfn.IFNA(VLOOKUP(TRIM(AF277),Lookups!$R$1:$S$12,2,0),"N/A")</f>
        <v>Drought</v>
      </c>
      <c r="AT277" s="29" t="str">
        <f t="shared" si="144"/>
        <v>Completed</v>
      </c>
      <c r="AU277" s="72" t="str">
        <f>IF(TRIM(X277)="", "N/A",VLOOKUP(TRIM(X277),Lookups!$V$1:$W$8,2,0))</f>
        <v>NIDP</v>
      </c>
      <c r="AV277" s="26" t="str">
        <f t="shared" si="145"/>
        <v>Urban</v>
      </c>
      <c r="AW277" s="26" t="str">
        <f t="shared" si="146"/>
        <v>In-Kind</v>
      </c>
      <c r="AX277" s="55" t="str">
        <f>IF(TRIM(M277)="","N/A",VLOOKUP(TRIM(M277),Table2[#All],2,0))</f>
        <v>Bay</v>
      </c>
      <c r="AY277" s="55" t="str">
        <f>IF(TRIM(N277)="","N/A",VLOOKUP(TRIM(N277),Table4[#All],2,0))</f>
        <v>Baidoa</v>
      </c>
      <c r="AZ277" s="55" t="str">
        <f t="shared" si="147"/>
        <v>Kalkaal</v>
      </c>
      <c r="BA277" s="32">
        <f t="shared" si="148"/>
        <v>43738</v>
      </c>
      <c r="BB277" s="32">
        <f t="shared" si="149"/>
        <v>43921</v>
      </c>
      <c r="BC277" s="31">
        <f t="shared" si="150"/>
        <v>2020</v>
      </c>
      <c r="BD277" s="33">
        <f t="shared" si="122"/>
        <v>43830</v>
      </c>
      <c r="BE277" s="30">
        <f t="shared" si="151"/>
        <v>330</v>
      </c>
      <c r="BF277" s="30">
        <f t="shared" si="152"/>
        <v>55</v>
      </c>
      <c r="BG277" s="30">
        <f t="shared" si="153"/>
        <v>50</v>
      </c>
      <c r="BH277" s="30">
        <f t="shared" si="154"/>
        <v>66</v>
      </c>
      <c r="BI277" s="30">
        <f t="shared" si="155"/>
        <v>99</v>
      </c>
      <c r="BJ277" s="30">
        <f t="shared" si="156"/>
        <v>99</v>
      </c>
      <c r="BK277" s="30">
        <v>2200000</v>
      </c>
      <c r="BL277" s="30">
        <v>1400000</v>
      </c>
      <c r="BM277" s="30" t="str">
        <f t="shared" si="157"/>
        <v>Plannned</v>
      </c>
      <c r="BN277" s="30" t="str">
        <f t="shared" si="158"/>
        <v>Yes</v>
      </c>
      <c r="BO277" s="30">
        <v>2020</v>
      </c>
      <c r="BP277" s="30">
        <v>463</v>
      </c>
      <c r="BQ277" s="30" t="str">
        <f>VLOOKUP(AQ277,Table3[#All],2,FALSE)</f>
        <v>NFI</v>
      </c>
    </row>
    <row r="278" spans="1:69" ht="28.5" customHeight="1" x14ac:dyDescent="0.25">
      <c r="A278" s="64" t="s">
        <v>171</v>
      </c>
      <c r="B278" s="64" t="s">
        <v>220</v>
      </c>
      <c r="C278" s="64" t="s">
        <v>220</v>
      </c>
      <c r="D278" s="64" t="s">
        <v>202</v>
      </c>
      <c r="E278" s="64" t="s">
        <v>689</v>
      </c>
      <c r="F278" s="64" t="s">
        <v>228</v>
      </c>
      <c r="G278" s="64" t="s">
        <v>177</v>
      </c>
      <c r="H278" s="64"/>
      <c r="I278" s="64"/>
      <c r="J278" s="64"/>
      <c r="K278" s="64"/>
      <c r="L278" s="64"/>
      <c r="M278" s="64" t="s">
        <v>83</v>
      </c>
      <c r="N278" s="64" t="s">
        <v>84</v>
      </c>
      <c r="O278" s="64" t="s">
        <v>927</v>
      </c>
      <c r="P278" s="64" t="s">
        <v>891</v>
      </c>
      <c r="Q278" s="64" t="s">
        <v>179</v>
      </c>
      <c r="R278" s="64" t="s">
        <v>167</v>
      </c>
      <c r="S278" s="64" t="s">
        <v>685</v>
      </c>
      <c r="T278" s="32">
        <v>43709</v>
      </c>
      <c r="U278" s="21">
        <v>43921</v>
      </c>
      <c r="V278" s="64">
        <v>3.1507999999999998</v>
      </c>
      <c r="W278" s="64">
        <v>43.216411999999998</v>
      </c>
      <c r="X278" s="64" t="s">
        <v>189</v>
      </c>
      <c r="Y278" s="1">
        <v>240</v>
      </c>
      <c r="Z278" s="1">
        <v>240</v>
      </c>
      <c r="AA278" s="64">
        <v>40</v>
      </c>
      <c r="AB278" s="64">
        <v>48</v>
      </c>
      <c r="AC278" s="64">
        <v>36</v>
      </c>
      <c r="AD278" s="64">
        <v>84</v>
      </c>
      <c r="AE278" s="64">
        <v>72</v>
      </c>
      <c r="AF278" s="64" t="s">
        <v>195</v>
      </c>
      <c r="AG278" s="26" t="s">
        <v>970</v>
      </c>
      <c r="AH278" s="26" t="s">
        <v>918</v>
      </c>
      <c r="AI278" s="26" t="s">
        <v>205</v>
      </c>
      <c r="AJ278" s="16" t="s">
        <v>966</v>
      </c>
      <c r="AK278" s="16" t="s">
        <v>540</v>
      </c>
      <c r="AM278" s="16" t="s">
        <v>542</v>
      </c>
      <c r="AN278" s="64" t="s">
        <v>967</v>
      </c>
      <c r="AO278" s="26" t="str">
        <f t="shared" si="140"/>
        <v>ACTED</v>
      </c>
      <c r="AP278" s="26" t="str">
        <f t="shared" si="141"/>
        <v>ACTED</v>
      </c>
      <c r="AQ278" s="26" t="str">
        <f t="shared" si="142"/>
        <v>NFI KITS</v>
      </c>
      <c r="AR278" s="26" t="str">
        <f t="shared" si="143"/>
        <v>OFDA</v>
      </c>
      <c r="AS278" s="71" t="str">
        <f>_xlfn.IFNA(VLOOKUP(TRIM(AF278),Lookups!$R$1:$S$12,2,0),"N/A")</f>
        <v>Drought</v>
      </c>
      <c r="AT278" s="29" t="str">
        <f t="shared" si="144"/>
        <v>Completed</v>
      </c>
      <c r="AU278" s="72" t="str">
        <f>IF(TRIM(X278)="", "N/A",VLOOKUP(TRIM(X278),Lookups!$V$1:$W$8,2,0))</f>
        <v>NIDP</v>
      </c>
      <c r="AV278" s="26" t="str">
        <f t="shared" si="145"/>
        <v>Urban</v>
      </c>
      <c r="AW278" s="26" t="str">
        <f t="shared" si="146"/>
        <v>In-Kind</v>
      </c>
      <c r="AX278" s="55" t="str">
        <f>IF(TRIM(M278)="","N/A",VLOOKUP(TRIM(M278),Table2[#All],2,0))</f>
        <v>Bay</v>
      </c>
      <c r="AY278" s="55" t="str">
        <f>IF(TRIM(N278)="","N/A",VLOOKUP(TRIM(N278),Table4[#All],2,0))</f>
        <v>Baidoa</v>
      </c>
      <c r="AZ278" s="55" t="str">
        <f t="shared" si="147"/>
        <v>Kormari/Humow Bay</v>
      </c>
      <c r="BA278" s="32">
        <f t="shared" si="148"/>
        <v>43738</v>
      </c>
      <c r="BB278" s="32">
        <f t="shared" si="149"/>
        <v>43921</v>
      </c>
      <c r="BC278" s="31">
        <f t="shared" si="150"/>
        <v>2020</v>
      </c>
      <c r="BD278" s="33">
        <f t="shared" si="122"/>
        <v>43830</v>
      </c>
      <c r="BE278" s="30">
        <f t="shared" si="151"/>
        <v>240</v>
      </c>
      <c r="BF278" s="30">
        <f t="shared" si="152"/>
        <v>40</v>
      </c>
      <c r="BG278" s="30">
        <f t="shared" si="153"/>
        <v>36</v>
      </c>
      <c r="BH278" s="30">
        <f t="shared" si="154"/>
        <v>48</v>
      </c>
      <c r="BI278" s="30">
        <f t="shared" si="155"/>
        <v>72</v>
      </c>
      <c r="BJ278" s="30">
        <f t="shared" si="156"/>
        <v>72</v>
      </c>
      <c r="BK278" s="30">
        <v>2200000</v>
      </c>
      <c r="BL278" s="30">
        <v>1400000</v>
      </c>
      <c r="BM278" s="30" t="str">
        <f t="shared" si="157"/>
        <v>Plannned</v>
      </c>
      <c r="BN278" s="30" t="str">
        <f t="shared" si="158"/>
        <v>Yes</v>
      </c>
      <c r="BO278" s="30">
        <v>2020</v>
      </c>
      <c r="BP278" s="30">
        <v>463</v>
      </c>
      <c r="BQ278" s="30" t="str">
        <f>VLOOKUP(AQ278,Table3[#All],2,FALSE)</f>
        <v>NFI</v>
      </c>
    </row>
    <row r="279" spans="1:69" ht="28.5" customHeight="1" x14ac:dyDescent="0.25">
      <c r="A279" s="64" t="s">
        <v>171</v>
      </c>
      <c r="B279" s="64" t="s">
        <v>220</v>
      </c>
      <c r="C279" s="64" t="s">
        <v>220</v>
      </c>
      <c r="D279" s="64" t="s">
        <v>202</v>
      </c>
      <c r="E279" s="64" t="s">
        <v>913</v>
      </c>
      <c r="F279" s="64" t="s">
        <v>228</v>
      </c>
      <c r="G279" s="64" t="s">
        <v>177</v>
      </c>
      <c r="H279" s="64"/>
      <c r="I279" s="64"/>
      <c r="J279" s="64"/>
      <c r="K279" s="64"/>
      <c r="L279" s="64"/>
      <c r="M279" s="64" t="s">
        <v>83</v>
      </c>
      <c r="N279" s="64" t="s">
        <v>84</v>
      </c>
      <c r="O279" s="64" t="s">
        <v>927</v>
      </c>
      <c r="P279" s="64" t="s">
        <v>891</v>
      </c>
      <c r="Q279" s="64" t="s">
        <v>179</v>
      </c>
      <c r="R279" s="64" t="s">
        <v>167</v>
      </c>
      <c r="S279" s="64" t="s">
        <v>685</v>
      </c>
      <c r="T279" s="32">
        <v>43709</v>
      </c>
      <c r="U279" s="21">
        <v>43921</v>
      </c>
      <c r="V279" s="64">
        <v>3.1507999999999998</v>
      </c>
      <c r="W279" s="64">
        <v>43.216411999999998</v>
      </c>
      <c r="X279" s="64" t="s">
        <v>189</v>
      </c>
      <c r="Y279" s="1">
        <v>240</v>
      </c>
      <c r="Z279" s="1">
        <v>240</v>
      </c>
      <c r="AA279" s="64">
        <v>40</v>
      </c>
      <c r="AB279" s="64">
        <v>48</v>
      </c>
      <c r="AC279" s="64">
        <v>36</v>
      </c>
      <c r="AD279" s="64">
        <v>84</v>
      </c>
      <c r="AE279" s="64">
        <v>72</v>
      </c>
      <c r="AF279" s="64" t="s">
        <v>195</v>
      </c>
      <c r="AG279" s="26" t="s">
        <v>971</v>
      </c>
      <c r="AH279" s="26" t="s">
        <v>918</v>
      </c>
      <c r="AI279" s="26" t="s">
        <v>205</v>
      </c>
      <c r="AJ279" s="16" t="s">
        <v>966</v>
      </c>
      <c r="AK279" s="16" t="s">
        <v>540</v>
      </c>
      <c r="AM279" s="16" t="s">
        <v>542</v>
      </c>
      <c r="AN279" s="64" t="s">
        <v>967</v>
      </c>
      <c r="AO279" s="26" t="str">
        <f t="shared" si="140"/>
        <v>ACTED</v>
      </c>
      <c r="AP279" s="26" t="str">
        <f t="shared" si="141"/>
        <v>ACTED</v>
      </c>
      <c r="AQ279" s="26" t="str">
        <f t="shared" si="142"/>
        <v>NFI KITS</v>
      </c>
      <c r="AR279" s="26" t="str">
        <f t="shared" si="143"/>
        <v>OFDA</v>
      </c>
      <c r="AS279" s="71" t="str">
        <f>_xlfn.IFNA(VLOOKUP(TRIM(AF279),Lookups!$R$1:$S$12,2,0),"N/A")</f>
        <v>Drought</v>
      </c>
      <c r="AT279" s="29" t="str">
        <f t="shared" si="144"/>
        <v>Completed</v>
      </c>
      <c r="AU279" s="72" t="str">
        <f>IF(TRIM(X279)="", "N/A",VLOOKUP(TRIM(X279),Lookups!$V$1:$W$8,2,0))</f>
        <v>NIDP</v>
      </c>
      <c r="AV279" s="26" t="str">
        <f t="shared" si="145"/>
        <v>Urban</v>
      </c>
      <c r="AW279" s="26" t="str">
        <f t="shared" si="146"/>
        <v>In-Kind</v>
      </c>
      <c r="AX279" s="55" t="str">
        <f>IF(TRIM(M279)="","N/A",VLOOKUP(TRIM(M279),Table2[#All],2,0))</f>
        <v>Bay</v>
      </c>
      <c r="AY279" s="55" t="str">
        <f>IF(TRIM(N279)="","N/A",VLOOKUP(TRIM(N279),Table4[#All],2,0))</f>
        <v>Baidoa</v>
      </c>
      <c r="AZ279" s="55" t="str">
        <f t="shared" si="147"/>
        <v>Kormari/Humow Bay</v>
      </c>
      <c r="BA279" s="32">
        <f t="shared" si="148"/>
        <v>43738</v>
      </c>
      <c r="BB279" s="32">
        <f t="shared" si="149"/>
        <v>43921</v>
      </c>
      <c r="BC279" s="31">
        <f t="shared" si="150"/>
        <v>2020</v>
      </c>
      <c r="BD279" s="33">
        <f t="shared" si="122"/>
        <v>43830</v>
      </c>
      <c r="BE279" s="30">
        <f t="shared" si="151"/>
        <v>240</v>
      </c>
      <c r="BF279" s="30">
        <f t="shared" si="152"/>
        <v>40</v>
      </c>
      <c r="BG279" s="30">
        <f t="shared" si="153"/>
        <v>36</v>
      </c>
      <c r="BH279" s="30">
        <f t="shared" si="154"/>
        <v>48</v>
      </c>
      <c r="BI279" s="30">
        <f t="shared" si="155"/>
        <v>72</v>
      </c>
      <c r="BJ279" s="30">
        <f t="shared" si="156"/>
        <v>72</v>
      </c>
      <c r="BK279" s="30">
        <v>2200000</v>
      </c>
      <c r="BL279" s="30">
        <v>1400000</v>
      </c>
      <c r="BM279" s="30" t="str">
        <f t="shared" si="157"/>
        <v>Plannned</v>
      </c>
      <c r="BN279" s="30" t="str">
        <f t="shared" si="158"/>
        <v>Yes</v>
      </c>
      <c r="BO279" s="30">
        <v>2020</v>
      </c>
      <c r="BP279" s="30">
        <v>463</v>
      </c>
      <c r="BQ279" s="30" t="str">
        <f>VLOOKUP(AQ279,Table3[#All],2,FALSE)</f>
        <v>NFI</v>
      </c>
    </row>
    <row r="280" spans="1:69" ht="28.5" customHeight="1" x14ac:dyDescent="0.25">
      <c r="A280" s="64" t="s">
        <v>171</v>
      </c>
      <c r="B280" s="64" t="s">
        <v>220</v>
      </c>
      <c r="C280" s="64" t="s">
        <v>220</v>
      </c>
      <c r="D280" s="64" t="s">
        <v>202</v>
      </c>
      <c r="E280" s="64" t="s">
        <v>689</v>
      </c>
      <c r="F280" s="64" t="s">
        <v>228</v>
      </c>
      <c r="G280" s="64" t="s">
        <v>177</v>
      </c>
      <c r="H280" s="64"/>
      <c r="I280" s="64"/>
      <c r="J280" s="64"/>
      <c r="K280" s="64"/>
      <c r="L280" s="64"/>
      <c r="M280" s="64" t="s">
        <v>83</v>
      </c>
      <c r="N280" s="64" t="s">
        <v>84</v>
      </c>
      <c r="O280" s="64" t="s">
        <v>1</v>
      </c>
      <c r="P280" s="64" t="s">
        <v>885</v>
      </c>
      <c r="Q280" s="64" t="s">
        <v>179</v>
      </c>
      <c r="R280" s="64" t="s">
        <v>167</v>
      </c>
      <c r="S280" s="64" t="s">
        <v>685</v>
      </c>
      <c r="T280" s="32">
        <v>43709</v>
      </c>
      <c r="U280" s="21">
        <v>43921</v>
      </c>
      <c r="V280" s="64">
        <v>3.1171799999999998</v>
      </c>
      <c r="W280" s="64">
        <v>43.646900000000002</v>
      </c>
      <c r="X280" s="64" t="s">
        <v>189</v>
      </c>
      <c r="Y280" s="1">
        <v>450</v>
      </c>
      <c r="Z280" s="1">
        <v>450</v>
      </c>
      <c r="AA280" s="64">
        <v>75</v>
      </c>
      <c r="AB280" s="64">
        <v>89</v>
      </c>
      <c r="AC280" s="64">
        <v>69</v>
      </c>
      <c r="AD280" s="64">
        <v>157</v>
      </c>
      <c r="AE280" s="64">
        <v>135</v>
      </c>
      <c r="AF280" s="64" t="s">
        <v>195</v>
      </c>
      <c r="AG280" s="26" t="s">
        <v>970</v>
      </c>
      <c r="AH280" s="26" t="s">
        <v>918</v>
      </c>
      <c r="AI280" s="26" t="s">
        <v>205</v>
      </c>
      <c r="AJ280" s="16" t="s">
        <v>966</v>
      </c>
      <c r="AK280" s="16" t="s">
        <v>540</v>
      </c>
      <c r="AM280" s="16" t="s">
        <v>542</v>
      </c>
      <c r="AN280" s="64" t="s">
        <v>967</v>
      </c>
      <c r="AO280" s="26" t="str">
        <f t="shared" si="140"/>
        <v>ACTED</v>
      </c>
      <c r="AP280" s="26" t="str">
        <f t="shared" si="141"/>
        <v>ACTED</v>
      </c>
      <c r="AQ280" s="26" t="str">
        <f t="shared" si="142"/>
        <v>NFI KITS</v>
      </c>
      <c r="AR280" s="26" t="str">
        <f t="shared" si="143"/>
        <v>OFDA</v>
      </c>
      <c r="AS280" s="71" t="str">
        <f>_xlfn.IFNA(VLOOKUP(TRIM(AF280),Lookups!$R$1:$S$12,2,0),"N/A")</f>
        <v>Drought</v>
      </c>
      <c r="AT280" s="29" t="str">
        <f t="shared" si="144"/>
        <v>Completed</v>
      </c>
      <c r="AU280" s="72" t="str">
        <f>IF(TRIM(X280)="", "N/A",VLOOKUP(TRIM(X280),Lookups!$V$1:$W$8,2,0))</f>
        <v>NIDP</v>
      </c>
      <c r="AV280" s="26" t="str">
        <f t="shared" si="145"/>
        <v>Urban</v>
      </c>
      <c r="AW280" s="26" t="str">
        <f t="shared" si="146"/>
        <v>In-Kind</v>
      </c>
      <c r="AX280" s="55" t="str">
        <f>IF(TRIM(M280)="","N/A",VLOOKUP(TRIM(M280),Table2[#All],2,0))</f>
        <v>Bay</v>
      </c>
      <c r="AY280" s="55" t="str">
        <f>IF(TRIM(N280)="","N/A",VLOOKUP(TRIM(N280),Table4[#All],2,0))</f>
        <v>Baidoa</v>
      </c>
      <c r="AZ280" s="55" t="str">
        <f t="shared" si="147"/>
        <v>Maka dhogol 2</v>
      </c>
      <c r="BA280" s="32">
        <f t="shared" si="148"/>
        <v>43738</v>
      </c>
      <c r="BB280" s="32">
        <f t="shared" si="149"/>
        <v>43921</v>
      </c>
      <c r="BC280" s="31">
        <f t="shared" si="150"/>
        <v>2020</v>
      </c>
      <c r="BD280" s="33">
        <f t="shared" si="122"/>
        <v>43830</v>
      </c>
      <c r="BE280" s="30">
        <f t="shared" si="151"/>
        <v>450</v>
      </c>
      <c r="BF280" s="30">
        <f t="shared" si="152"/>
        <v>75</v>
      </c>
      <c r="BG280" s="30">
        <f t="shared" si="153"/>
        <v>69</v>
      </c>
      <c r="BH280" s="30">
        <f t="shared" si="154"/>
        <v>89</v>
      </c>
      <c r="BI280" s="30">
        <f t="shared" si="155"/>
        <v>135</v>
      </c>
      <c r="BJ280" s="30">
        <f t="shared" si="156"/>
        <v>135</v>
      </c>
      <c r="BK280" s="30">
        <v>2200000</v>
      </c>
      <c r="BL280" s="30">
        <v>1400000</v>
      </c>
      <c r="BM280" s="30" t="str">
        <f t="shared" si="157"/>
        <v>Plannned</v>
      </c>
      <c r="BN280" s="30" t="str">
        <f t="shared" si="158"/>
        <v>Yes</v>
      </c>
      <c r="BO280" s="30">
        <v>2020</v>
      </c>
      <c r="BP280" s="30">
        <v>463</v>
      </c>
      <c r="BQ280" s="30" t="str">
        <f>VLOOKUP(AQ280,Table3[#All],2,FALSE)</f>
        <v>NFI</v>
      </c>
    </row>
    <row r="281" spans="1:69" ht="28.5" customHeight="1" x14ac:dyDescent="0.25">
      <c r="A281" s="64" t="s">
        <v>171</v>
      </c>
      <c r="B281" s="64" t="s">
        <v>220</v>
      </c>
      <c r="C281" s="64" t="s">
        <v>220</v>
      </c>
      <c r="D281" s="64" t="s">
        <v>202</v>
      </c>
      <c r="E281" s="64" t="s">
        <v>913</v>
      </c>
      <c r="F281" s="64" t="s">
        <v>228</v>
      </c>
      <c r="G281" s="64" t="s">
        <v>177</v>
      </c>
      <c r="H281" s="64"/>
      <c r="I281" s="64"/>
      <c r="J281" s="64"/>
      <c r="K281" s="64"/>
      <c r="L281" s="64"/>
      <c r="M281" s="64" t="s">
        <v>83</v>
      </c>
      <c r="N281" s="64" t="s">
        <v>84</v>
      </c>
      <c r="O281" s="64" t="s">
        <v>1</v>
      </c>
      <c r="P281" s="64" t="s">
        <v>885</v>
      </c>
      <c r="Q281" s="64" t="s">
        <v>179</v>
      </c>
      <c r="R281" s="64" t="s">
        <v>167</v>
      </c>
      <c r="S281" s="64" t="s">
        <v>685</v>
      </c>
      <c r="T281" s="32">
        <v>43709</v>
      </c>
      <c r="U281" s="21">
        <v>43921</v>
      </c>
      <c r="V281" s="64">
        <v>3.1171799999999998</v>
      </c>
      <c r="W281" s="64">
        <v>43.646900000000002</v>
      </c>
      <c r="X281" s="64" t="s">
        <v>189</v>
      </c>
      <c r="Y281" s="1">
        <v>450</v>
      </c>
      <c r="Z281" s="1">
        <v>450</v>
      </c>
      <c r="AA281" s="64">
        <v>75</v>
      </c>
      <c r="AB281" s="64">
        <v>89</v>
      </c>
      <c r="AC281" s="64">
        <v>69</v>
      </c>
      <c r="AD281" s="64">
        <v>157</v>
      </c>
      <c r="AE281" s="64">
        <v>135</v>
      </c>
      <c r="AF281" s="64" t="s">
        <v>195</v>
      </c>
      <c r="AG281" s="26" t="s">
        <v>971</v>
      </c>
      <c r="AH281" s="26" t="s">
        <v>918</v>
      </c>
      <c r="AI281" s="26" t="s">
        <v>205</v>
      </c>
      <c r="AJ281" s="16" t="s">
        <v>966</v>
      </c>
      <c r="AK281" s="16" t="s">
        <v>540</v>
      </c>
      <c r="AM281" s="16" t="s">
        <v>542</v>
      </c>
      <c r="AN281" s="64" t="s">
        <v>967</v>
      </c>
      <c r="AO281" s="26" t="str">
        <f t="shared" si="140"/>
        <v>ACTED</v>
      </c>
      <c r="AP281" s="26" t="str">
        <f t="shared" si="141"/>
        <v>ACTED</v>
      </c>
      <c r="AQ281" s="26" t="str">
        <f t="shared" si="142"/>
        <v>NFI KITS</v>
      </c>
      <c r="AR281" s="26" t="str">
        <f t="shared" si="143"/>
        <v>OFDA</v>
      </c>
      <c r="AS281" s="71" t="str">
        <f>_xlfn.IFNA(VLOOKUP(TRIM(AF281),Lookups!$R$1:$S$12,2,0),"N/A")</f>
        <v>Drought</v>
      </c>
      <c r="AT281" s="29" t="str">
        <f t="shared" si="144"/>
        <v>Completed</v>
      </c>
      <c r="AU281" s="72" t="str">
        <f>IF(TRIM(X281)="", "N/A",VLOOKUP(TRIM(X281),Lookups!$V$1:$W$8,2,0))</f>
        <v>NIDP</v>
      </c>
      <c r="AV281" s="26" t="str">
        <f t="shared" si="145"/>
        <v>Urban</v>
      </c>
      <c r="AW281" s="26" t="str">
        <f t="shared" si="146"/>
        <v>In-Kind</v>
      </c>
      <c r="AX281" s="55" t="str">
        <f>IF(TRIM(M281)="","N/A",VLOOKUP(TRIM(M281),Table2[#All],2,0))</f>
        <v>Bay</v>
      </c>
      <c r="AY281" s="55" t="str">
        <f>IF(TRIM(N281)="","N/A",VLOOKUP(TRIM(N281),Table4[#All],2,0))</f>
        <v>Baidoa</v>
      </c>
      <c r="AZ281" s="55" t="str">
        <f t="shared" si="147"/>
        <v>Maka dhogol 2</v>
      </c>
      <c r="BA281" s="32">
        <f t="shared" si="148"/>
        <v>43738</v>
      </c>
      <c r="BB281" s="32">
        <f t="shared" si="149"/>
        <v>43921</v>
      </c>
      <c r="BC281" s="31">
        <f t="shared" si="150"/>
        <v>2020</v>
      </c>
      <c r="BD281" s="33">
        <f t="shared" si="122"/>
        <v>43830</v>
      </c>
      <c r="BE281" s="30">
        <f t="shared" si="151"/>
        <v>450</v>
      </c>
      <c r="BF281" s="30">
        <f t="shared" si="152"/>
        <v>75</v>
      </c>
      <c r="BG281" s="30">
        <f t="shared" si="153"/>
        <v>69</v>
      </c>
      <c r="BH281" s="30">
        <f t="shared" si="154"/>
        <v>89</v>
      </c>
      <c r="BI281" s="30">
        <f t="shared" si="155"/>
        <v>135</v>
      </c>
      <c r="BJ281" s="30">
        <f t="shared" si="156"/>
        <v>135</v>
      </c>
      <c r="BK281" s="30">
        <v>2200000</v>
      </c>
      <c r="BL281" s="30">
        <v>1400000</v>
      </c>
      <c r="BM281" s="30" t="str">
        <f t="shared" si="157"/>
        <v>Plannned</v>
      </c>
      <c r="BN281" s="30" t="str">
        <f t="shared" si="158"/>
        <v>Yes</v>
      </c>
      <c r="BO281" s="30">
        <v>2020</v>
      </c>
      <c r="BP281" s="30">
        <v>463</v>
      </c>
      <c r="BQ281" s="30" t="str">
        <f>VLOOKUP(AQ281,Table3[#All],2,FALSE)</f>
        <v>NFI</v>
      </c>
    </row>
    <row r="282" spans="1:69" ht="28.5" customHeight="1" x14ac:dyDescent="0.25">
      <c r="A282" s="64" t="s">
        <v>171</v>
      </c>
      <c r="B282" s="64" t="s">
        <v>220</v>
      </c>
      <c r="C282" s="64" t="s">
        <v>220</v>
      </c>
      <c r="D282" s="64" t="s">
        <v>202</v>
      </c>
      <c r="E282" s="64" t="s">
        <v>689</v>
      </c>
      <c r="F282" s="64" t="s">
        <v>228</v>
      </c>
      <c r="G282" s="64" t="s">
        <v>177</v>
      </c>
      <c r="H282" s="64"/>
      <c r="I282" s="64"/>
      <c r="J282" s="64"/>
      <c r="K282" s="64"/>
      <c r="L282" s="64"/>
      <c r="M282" s="64" t="s">
        <v>83</v>
      </c>
      <c r="N282" s="64" t="s">
        <v>84</v>
      </c>
      <c r="O282" s="64" t="s">
        <v>1</v>
      </c>
      <c r="P282" s="64" t="s">
        <v>901</v>
      </c>
      <c r="Q282" s="64" t="s">
        <v>179</v>
      </c>
      <c r="R282" s="64" t="s">
        <v>167</v>
      </c>
      <c r="S282" s="64" t="s">
        <v>685</v>
      </c>
      <c r="T282" s="32">
        <v>43709</v>
      </c>
      <c r="U282" s="21">
        <v>43921</v>
      </c>
      <c r="V282" s="64">
        <v>3.1171799999999998</v>
      </c>
      <c r="W282" s="64">
        <v>43.646900000000002</v>
      </c>
      <c r="X282" s="64" t="s">
        <v>189</v>
      </c>
      <c r="Y282" s="1">
        <v>360</v>
      </c>
      <c r="Z282" s="1">
        <v>360</v>
      </c>
      <c r="AA282" s="64">
        <v>60</v>
      </c>
      <c r="AB282" s="64">
        <v>72</v>
      </c>
      <c r="AC282" s="64">
        <v>54</v>
      </c>
      <c r="AD282" s="64">
        <v>125.99999999999999</v>
      </c>
      <c r="AE282" s="64">
        <v>108</v>
      </c>
      <c r="AF282" s="64" t="s">
        <v>195</v>
      </c>
      <c r="AG282" s="26" t="s">
        <v>970</v>
      </c>
      <c r="AH282" s="26" t="s">
        <v>918</v>
      </c>
      <c r="AI282" s="26" t="s">
        <v>205</v>
      </c>
      <c r="AJ282" s="16" t="s">
        <v>966</v>
      </c>
      <c r="AK282" s="16" t="s">
        <v>540</v>
      </c>
      <c r="AM282" s="16" t="s">
        <v>542</v>
      </c>
      <c r="AN282" s="64" t="s">
        <v>967</v>
      </c>
      <c r="AO282" s="26" t="str">
        <f t="shared" si="140"/>
        <v>ACTED</v>
      </c>
      <c r="AP282" s="26" t="str">
        <f t="shared" si="141"/>
        <v>ACTED</v>
      </c>
      <c r="AQ282" s="26" t="str">
        <f t="shared" si="142"/>
        <v>NFI KITS</v>
      </c>
      <c r="AR282" s="26" t="str">
        <f t="shared" si="143"/>
        <v>OFDA</v>
      </c>
      <c r="AS282" s="71" t="str">
        <f>_xlfn.IFNA(VLOOKUP(TRIM(AF282),Lookups!$R$1:$S$12,2,0),"N/A")</f>
        <v>Drought</v>
      </c>
      <c r="AT282" s="29" t="str">
        <f t="shared" si="144"/>
        <v>Completed</v>
      </c>
      <c r="AU282" s="72" t="str">
        <f>IF(TRIM(X282)="", "N/A",VLOOKUP(TRIM(X282),Lookups!$V$1:$W$8,2,0))</f>
        <v>NIDP</v>
      </c>
      <c r="AV282" s="26" t="str">
        <f t="shared" si="145"/>
        <v>Urban</v>
      </c>
      <c r="AW282" s="26" t="str">
        <f t="shared" si="146"/>
        <v>In-Kind</v>
      </c>
      <c r="AX282" s="55" t="str">
        <f>IF(TRIM(M282)="","N/A",VLOOKUP(TRIM(M282),Table2[#All],2,0))</f>
        <v>Bay</v>
      </c>
      <c r="AY282" s="55" t="str">
        <f>IF(TRIM(N282)="","N/A",VLOOKUP(TRIM(N282),Table4[#All],2,0))</f>
        <v>Baidoa</v>
      </c>
      <c r="AZ282" s="55" t="str">
        <f t="shared" si="147"/>
        <v>Meegagle</v>
      </c>
      <c r="BA282" s="32">
        <f t="shared" si="148"/>
        <v>43738</v>
      </c>
      <c r="BB282" s="32">
        <f t="shared" si="149"/>
        <v>43921</v>
      </c>
      <c r="BC282" s="31">
        <f t="shared" si="150"/>
        <v>2020</v>
      </c>
      <c r="BD282" s="33">
        <f t="shared" si="122"/>
        <v>43830</v>
      </c>
      <c r="BE282" s="30">
        <f t="shared" si="151"/>
        <v>360</v>
      </c>
      <c r="BF282" s="30">
        <f t="shared" si="152"/>
        <v>60</v>
      </c>
      <c r="BG282" s="30">
        <f t="shared" si="153"/>
        <v>54</v>
      </c>
      <c r="BH282" s="30">
        <f t="shared" si="154"/>
        <v>72</v>
      </c>
      <c r="BI282" s="30">
        <f t="shared" si="155"/>
        <v>108</v>
      </c>
      <c r="BJ282" s="30">
        <f t="shared" si="156"/>
        <v>108</v>
      </c>
      <c r="BK282" s="30">
        <v>2200000</v>
      </c>
      <c r="BL282" s="30">
        <v>1400000</v>
      </c>
      <c r="BM282" s="30" t="str">
        <f t="shared" si="157"/>
        <v>Plannned</v>
      </c>
      <c r="BN282" s="30" t="str">
        <f t="shared" si="158"/>
        <v>Yes</v>
      </c>
      <c r="BO282" s="30">
        <v>2020</v>
      </c>
      <c r="BP282" s="30">
        <v>463</v>
      </c>
      <c r="BQ282" s="30" t="str">
        <f>VLOOKUP(AQ282,Table3[#All],2,FALSE)</f>
        <v>NFI</v>
      </c>
    </row>
    <row r="283" spans="1:69" ht="28.5" customHeight="1" x14ac:dyDescent="0.25">
      <c r="A283" s="64" t="s">
        <v>171</v>
      </c>
      <c r="B283" s="64" t="s">
        <v>220</v>
      </c>
      <c r="C283" s="64" t="s">
        <v>220</v>
      </c>
      <c r="D283" s="64" t="s">
        <v>187</v>
      </c>
      <c r="E283" s="64" t="s">
        <v>911</v>
      </c>
      <c r="F283" s="64" t="s">
        <v>228</v>
      </c>
      <c r="G283" s="64" t="s">
        <v>177</v>
      </c>
      <c r="H283" s="64"/>
      <c r="I283" s="64"/>
      <c r="J283" s="64"/>
      <c r="K283" s="64"/>
      <c r="L283" s="64"/>
      <c r="M283" s="64" t="s">
        <v>83</v>
      </c>
      <c r="N283" s="64" t="s">
        <v>84</v>
      </c>
      <c r="O283" s="64" t="s">
        <v>1</v>
      </c>
      <c r="P283" s="64" t="s">
        <v>912</v>
      </c>
      <c r="Q283" s="64" t="s">
        <v>179</v>
      </c>
      <c r="R283" s="64" t="s">
        <v>167</v>
      </c>
      <c r="S283" s="64" t="s">
        <v>685</v>
      </c>
      <c r="T283" s="32">
        <v>43709</v>
      </c>
      <c r="U283" s="21">
        <v>43921</v>
      </c>
      <c r="V283" s="64">
        <v>3.1171799999999998</v>
      </c>
      <c r="W283" s="64">
        <v>43.646900000000002</v>
      </c>
      <c r="X283" s="64" t="s">
        <v>189</v>
      </c>
      <c r="Y283" s="1">
        <v>240</v>
      </c>
      <c r="Z283" s="1">
        <v>240</v>
      </c>
      <c r="AA283" s="64">
        <v>40</v>
      </c>
      <c r="AB283" s="64">
        <v>48</v>
      </c>
      <c r="AC283" s="64">
        <v>36</v>
      </c>
      <c r="AD283" s="64">
        <v>84</v>
      </c>
      <c r="AE283" s="64">
        <v>72</v>
      </c>
      <c r="AF283" s="64" t="s">
        <v>195</v>
      </c>
      <c r="AG283" s="26" t="s">
        <v>974</v>
      </c>
      <c r="AH283" s="26" t="s">
        <v>205</v>
      </c>
      <c r="AI283" s="26" t="s">
        <v>205</v>
      </c>
      <c r="AJ283" s="16" t="s">
        <v>966</v>
      </c>
      <c r="AK283" s="16" t="s">
        <v>540</v>
      </c>
      <c r="AM283" s="16" t="s">
        <v>542</v>
      </c>
      <c r="AN283" s="64" t="s">
        <v>967</v>
      </c>
      <c r="AO283" s="26" t="str">
        <f t="shared" si="140"/>
        <v>ACTED</v>
      </c>
      <c r="AP283" s="26" t="str">
        <f t="shared" si="141"/>
        <v>ACTED</v>
      </c>
      <c r="AQ283" s="26" t="str">
        <f t="shared" si="142"/>
        <v>TRANSITIONAL SHELTER</v>
      </c>
      <c r="AR283" s="26" t="str">
        <f t="shared" si="143"/>
        <v>OFDA</v>
      </c>
      <c r="AS283" s="71" t="str">
        <f>_xlfn.IFNA(VLOOKUP(TRIM(AF283),Lookups!$R$1:$S$12,2,0),"N/A")</f>
        <v>Drought</v>
      </c>
      <c r="AT283" s="29" t="str">
        <f t="shared" si="144"/>
        <v>Completed</v>
      </c>
      <c r="AU283" s="72" t="str">
        <f>IF(TRIM(X283)="", "N/A",VLOOKUP(TRIM(X283),Lookups!$V$1:$W$8,2,0))</f>
        <v>NIDP</v>
      </c>
      <c r="AV283" s="26" t="str">
        <f t="shared" si="145"/>
        <v>Urban</v>
      </c>
      <c r="AW283" s="26" t="str">
        <f t="shared" si="146"/>
        <v>In-Kind</v>
      </c>
      <c r="AX283" s="55" t="str">
        <f>IF(TRIM(M283)="","N/A",VLOOKUP(TRIM(M283),Table2[#All],2,0))</f>
        <v>Bay</v>
      </c>
      <c r="AY283" s="55" t="str">
        <f>IF(TRIM(N283)="","N/A",VLOOKUP(TRIM(N283),Table4[#All],2,0))</f>
        <v>Baidoa</v>
      </c>
      <c r="AZ283" s="55" t="str">
        <f t="shared" si="147"/>
        <v>Megaagle</v>
      </c>
      <c r="BA283" s="32">
        <f t="shared" si="148"/>
        <v>43738</v>
      </c>
      <c r="BB283" s="32">
        <f t="shared" si="149"/>
        <v>43921</v>
      </c>
      <c r="BC283" s="31">
        <f t="shared" si="150"/>
        <v>2020</v>
      </c>
      <c r="BD283" s="33">
        <f t="shared" si="122"/>
        <v>43830</v>
      </c>
      <c r="BE283" s="30">
        <f t="shared" si="151"/>
        <v>240</v>
      </c>
      <c r="BF283" s="30">
        <f t="shared" si="152"/>
        <v>40</v>
      </c>
      <c r="BG283" s="30">
        <f t="shared" si="153"/>
        <v>36</v>
      </c>
      <c r="BH283" s="30">
        <f t="shared" si="154"/>
        <v>48</v>
      </c>
      <c r="BI283" s="30">
        <f t="shared" si="155"/>
        <v>72</v>
      </c>
      <c r="BJ283" s="30">
        <f t="shared" si="156"/>
        <v>72</v>
      </c>
      <c r="BK283" s="30">
        <v>2200000</v>
      </c>
      <c r="BL283" s="30">
        <v>1400000</v>
      </c>
      <c r="BM283" s="30" t="str">
        <f t="shared" si="157"/>
        <v>Yes</v>
      </c>
      <c r="BN283" s="30" t="str">
        <f t="shared" si="158"/>
        <v>Yes</v>
      </c>
      <c r="BO283" s="30">
        <v>2020</v>
      </c>
      <c r="BP283" s="30">
        <v>463</v>
      </c>
      <c r="BQ283" s="30" t="str">
        <f>VLOOKUP(AQ283,Table3[#All],2,FALSE)</f>
        <v>SHELTER</v>
      </c>
    </row>
    <row r="284" spans="1:69" ht="28.5" customHeight="1" x14ac:dyDescent="0.25">
      <c r="A284" s="64" t="s">
        <v>171</v>
      </c>
      <c r="B284" s="64" t="s">
        <v>220</v>
      </c>
      <c r="C284" s="64" t="s">
        <v>220</v>
      </c>
      <c r="D284" s="64" t="s">
        <v>202</v>
      </c>
      <c r="E284" s="64" t="s">
        <v>689</v>
      </c>
      <c r="F284" s="64" t="s">
        <v>228</v>
      </c>
      <c r="G284" s="64" t="s">
        <v>177</v>
      </c>
      <c r="H284" s="64"/>
      <c r="I284" s="64"/>
      <c r="J284" s="64"/>
      <c r="K284" s="64"/>
      <c r="L284" s="64"/>
      <c r="M284" s="64" t="s">
        <v>83</v>
      </c>
      <c r="N284" s="64" t="s">
        <v>84</v>
      </c>
      <c r="O284" s="64" t="s">
        <v>1</v>
      </c>
      <c r="P284" s="64" t="s">
        <v>894</v>
      </c>
      <c r="Q284" s="64" t="s">
        <v>179</v>
      </c>
      <c r="R284" s="64" t="s">
        <v>167</v>
      </c>
      <c r="S284" s="64" t="s">
        <v>685</v>
      </c>
      <c r="T284" s="32">
        <v>43709</v>
      </c>
      <c r="U284" s="21">
        <v>43921</v>
      </c>
      <c r="V284" s="64">
        <v>3.1171799999999998</v>
      </c>
      <c r="W284" s="64">
        <v>43.646900000000002</v>
      </c>
      <c r="X284" s="64" t="s">
        <v>189</v>
      </c>
      <c r="Y284" s="1">
        <v>480</v>
      </c>
      <c r="Z284" s="1">
        <v>480</v>
      </c>
      <c r="AA284" s="64">
        <v>80</v>
      </c>
      <c r="AB284" s="64">
        <v>96</v>
      </c>
      <c r="AC284" s="64">
        <v>72</v>
      </c>
      <c r="AD284" s="64">
        <v>168</v>
      </c>
      <c r="AE284" s="64">
        <v>144</v>
      </c>
      <c r="AF284" s="64" t="s">
        <v>195</v>
      </c>
      <c r="AG284" s="26" t="s">
        <v>970</v>
      </c>
      <c r="AH284" s="26" t="s">
        <v>918</v>
      </c>
      <c r="AI284" s="26" t="s">
        <v>205</v>
      </c>
      <c r="AJ284" s="16" t="s">
        <v>966</v>
      </c>
      <c r="AK284" s="16" t="s">
        <v>540</v>
      </c>
      <c r="AM284" s="16" t="s">
        <v>542</v>
      </c>
      <c r="AN284" s="64" t="s">
        <v>967</v>
      </c>
      <c r="AO284" s="26" t="str">
        <f t="shared" si="140"/>
        <v>ACTED</v>
      </c>
      <c r="AP284" s="26" t="str">
        <f t="shared" si="141"/>
        <v>ACTED</v>
      </c>
      <c r="AQ284" s="26" t="str">
        <f t="shared" si="142"/>
        <v>NFI KITS</v>
      </c>
      <c r="AR284" s="26" t="str">
        <f t="shared" si="143"/>
        <v>OFDA</v>
      </c>
      <c r="AS284" s="71" t="str">
        <f>_xlfn.IFNA(VLOOKUP(TRIM(AF284),Lookups!$R$1:$S$12,2,0),"N/A")</f>
        <v>Drought</v>
      </c>
      <c r="AT284" s="29" t="str">
        <f t="shared" si="144"/>
        <v>Completed</v>
      </c>
      <c r="AU284" s="72" t="str">
        <f>IF(TRIM(X284)="", "N/A",VLOOKUP(TRIM(X284),Lookups!$V$1:$W$8,2,0))</f>
        <v>NIDP</v>
      </c>
      <c r="AV284" s="26" t="str">
        <f t="shared" si="145"/>
        <v>Urban</v>
      </c>
      <c r="AW284" s="26" t="str">
        <f t="shared" si="146"/>
        <v>In-Kind</v>
      </c>
      <c r="AX284" s="55" t="str">
        <f>IF(TRIM(M284)="","N/A",VLOOKUP(TRIM(M284),Table2[#All],2,0))</f>
        <v>Bay</v>
      </c>
      <c r="AY284" s="55" t="str">
        <f>IF(TRIM(N284)="","N/A",VLOOKUP(TRIM(N284),Table4[#All],2,0))</f>
        <v>Baidoa</v>
      </c>
      <c r="AZ284" s="55" t="str">
        <f t="shared" si="147"/>
        <v>Mitaano Ween</v>
      </c>
      <c r="BA284" s="32">
        <f t="shared" si="148"/>
        <v>43738</v>
      </c>
      <c r="BB284" s="32">
        <f t="shared" si="149"/>
        <v>43921</v>
      </c>
      <c r="BC284" s="31">
        <f t="shared" si="150"/>
        <v>2020</v>
      </c>
      <c r="BD284" s="33">
        <f t="shared" si="122"/>
        <v>43830</v>
      </c>
      <c r="BE284" s="30">
        <f t="shared" si="151"/>
        <v>480</v>
      </c>
      <c r="BF284" s="30">
        <f t="shared" si="152"/>
        <v>80</v>
      </c>
      <c r="BG284" s="30">
        <f t="shared" si="153"/>
        <v>72</v>
      </c>
      <c r="BH284" s="30">
        <f t="shared" si="154"/>
        <v>96</v>
      </c>
      <c r="BI284" s="30">
        <f t="shared" si="155"/>
        <v>144</v>
      </c>
      <c r="BJ284" s="30">
        <f t="shared" si="156"/>
        <v>144</v>
      </c>
      <c r="BK284" s="30">
        <v>2200000</v>
      </c>
      <c r="BL284" s="30">
        <v>1400000</v>
      </c>
      <c r="BM284" s="30" t="str">
        <f t="shared" si="157"/>
        <v>Plannned</v>
      </c>
      <c r="BN284" s="30" t="str">
        <f t="shared" si="158"/>
        <v>Yes</v>
      </c>
      <c r="BO284" s="30">
        <v>2020</v>
      </c>
      <c r="BP284" s="30">
        <v>463</v>
      </c>
      <c r="BQ284" s="30" t="str">
        <f>VLOOKUP(AQ284,Table3[#All],2,FALSE)</f>
        <v>NFI</v>
      </c>
    </row>
    <row r="285" spans="1:69" ht="28.5" customHeight="1" x14ac:dyDescent="0.25">
      <c r="A285" s="64" t="s">
        <v>171</v>
      </c>
      <c r="B285" s="64" t="s">
        <v>220</v>
      </c>
      <c r="C285" s="64" t="s">
        <v>220</v>
      </c>
      <c r="D285" s="64" t="s">
        <v>186</v>
      </c>
      <c r="E285" s="64" t="s">
        <v>909</v>
      </c>
      <c r="F285" s="64" t="s">
        <v>228</v>
      </c>
      <c r="G285" s="64" t="s">
        <v>177</v>
      </c>
      <c r="H285" s="64"/>
      <c r="I285" s="64"/>
      <c r="J285" s="64"/>
      <c r="K285" s="64"/>
      <c r="L285" s="64"/>
      <c r="M285" s="64" t="s">
        <v>83</v>
      </c>
      <c r="N285" s="64" t="s">
        <v>84</v>
      </c>
      <c r="O285" s="64" t="s">
        <v>1</v>
      </c>
      <c r="P285" s="64" t="s">
        <v>245</v>
      </c>
      <c r="Q285" s="64" t="s">
        <v>179</v>
      </c>
      <c r="R285" s="64" t="s">
        <v>167</v>
      </c>
      <c r="S285" s="64" t="s">
        <v>685</v>
      </c>
      <c r="T285" s="32">
        <v>43709</v>
      </c>
      <c r="U285" s="21">
        <v>43921</v>
      </c>
      <c r="V285" s="64">
        <v>3.1171799999999998</v>
      </c>
      <c r="W285" s="64">
        <v>43.646900000000002</v>
      </c>
      <c r="X285" s="64" t="s">
        <v>189</v>
      </c>
      <c r="Y285" s="1">
        <v>180</v>
      </c>
      <c r="Z285" s="1">
        <v>180</v>
      </c>
      <c r="AA285" s="64">
        <v>30</v>
      </c>
      <c r="AB285" s="64">
        <v>36</v>
      </c>
      <c r="AC285" s="64">
        <v>27</v>
      </c>
      <c r="AD285" s="64">
        <v>62.999999999999993</v>
      </c>
      <c r="AE285" s="64">
        <v>54</v>
      </c>
      <c r="AF285" s="64" t="s">
        <v>195</v>
      </c>
      <c r="AG285" s="26" t="s">
        <v>965</v>
      </c>
      <c r="AH285" s="26" t="s">
        <v>205</v>
      </c>
      <c r="AI285" s="26" t="s">
        <v>205</v>
      </c>
      <c r="AJ285" s="16" t="s">
        <v>966</v>
      </c>
      <c r="AK285" s="16" t="s">
        <v>540</v>
      </c>
      <c r="AM285" s="16" t="s">
        <v>542</v>
      </c>
      <c r="AN285" s="64" t="s">
        <v>967</v>
      </c>
      <c r="AO285" s="26" t="str">
        <f t="shared" si="140"/>
        <v>ACTED</v>
      </c>
      <c r="AP285" s="26" t="str">
        <f t="shared" si="141"/>
        <v>ACTED</v>
      </c>
      <c r="AQ285" s="26" t="str">
        <f t="shared" si="142"/>
        <v>EMERGENCY SHELTER</v>
      </c>
      <c r="AR285" s="26" t="str">
        <f t="shared" si="143"/>
        <v>OFDA</v>
      </c>
      <c r="AS285" s="71" t="str">
        <f>_xlfn.IFNA(VLOOKUP(TRIM(AF285),Lookups!$R$1:$S$12,2,0),"N/A")</f>
        <v>Drought</v>
      </c>
      <c r="AT285" s="29" t="str">
        <f t="shared" si="144"/>
        <v>Completed</v>
      </c>
      <c r="AU285" s="72" t="str">
        <f>IF(TRIM(X285)="", "N/A",VLOOKUP(TRIM(X285),Lookups!$V$1:$W$8,2,0))</f>
        <v>NIDP</v>
      </c>
      <c r="AV285" s="26" t="str">
        <f t="shared" si="145"/>
        <v>Urban</v>
      </c>
      <c r="AW285" s="26" t="str">
        <f t="shared" si="146"/>
        <v>In-Kind</v>
      </c>
      <c r="AX285" s="55" t="str">
        <f>IF(TRIM(M285)="","N/A",VLOOKUP(TRIM(M285),Table2[#All],2,0))</f>
        <v>Bay</v>
      </c>
      <c r="AY285" s="55" t="str">
        <f>IF(TRIM(N285)="","N/A",VLOOKUP(TRIM(N285),Table4[#All],2,0))</f>
        <v>Baidoa</v>
      </c>
      <c r="AZ285" s="55" t="str">
        <f t="shared" si="147"/>
        <v>Mogar Arow</v>
      </c>
      <c r="BA285" s="32">
        <f t="shared" si="148"/>
        <v>43738</v>
      </c>
      <c r="BB285" s="32">
        <f t="shared" si="149"/>
        <v>43921</v>
      </c>
      <c r="BC285" s="31">
        <f t="shared" si="150"/>
        <v>2020</v>
      </c>
      <c r="BD285" s="33">
        <f t="shared" si="122"/>
        <v>43830</v>
      </c>
      <c r="BE285" s="30">
        <f t="shared" si="151"/>
        <v>180</v>
      </c>
      <c r="BF285" s="30">
        <f t="shared" si="152"/>
        <v>30</v>
      </c>
      <c r="BG285" s="30">
        <f t="shared" si="153"/>
        <v>27</v>
      </c>
      <c r="BH285" s="30">
        <f t="shared" si="154"/>
        <v>36</v>
      </c>
      <c r="BI285" s="30">
        <f t="shared" si="155"/>
        <v>54</v>
      </c>
      <c r="BJ285" s="30">
        <f t="shared" si="156"/>
        <v>54</v>
      </c>
      <c r="BK285" s="30">
        <v>2200000</v>
      </c>
      <c r="BL285" s="30">
        <v>1400000</v>
      </c>
      <c r="BM285" s="30" t="str">
        <f t="shared" si="157"/>
        <v>Yes</v>
      </c>
      <c r="BN285" s="30" t="str">
        <f t="shared" si="158"/>
        <v>Yes</v>
      </c>
      <c r="BO285" s="30">
        <v>2020</v>
      </c>
      <c r="BP285" s="30">
        <v>463</v>
      </c>
      <c r="BQ285" s="30" t="str">
        <f>VLOOKUP(AQ285,Table3[#All],2,FALSE)</f>
        <v>SHELTER</v>
      </c>
    </row>
    <row r="286" spans="1:69" ht="28.5" customHeight="1" x14ac:dyDescent="0.25">
      <c r="A286" s="64" t="s">
        <v>171</v>
      </c>
      <c r="B286" s="64" t="s">
        <v>220</v>
      </c>
      <c r="C286" s="64" t="s">
        <v>220</v>
      </c>
      <c r="D286" s="64" t="s">
        <v>202</v>
      </c>
      <c r="E286" s="64" t="s">
        <v>689</v>
      </c>
      <c r="F286" s="64" t="s">
        <v>228</v>
      </c>
      <c r="G286" s="64" t="s">
        <v>177</v>
      </c>
      <c r="H286" s="64"/>
      <c r="I286" s="64"/>
      <c r="J286" s="64"/>
      <c r="K286" s="64"/>
      <c r="L286" s="64"/>
      <c r="M286" s="64" t="s">
        <v>83</v>
      </c>
      <c r="N286" s="64" t="s">
        <v>84</v>
      </c>
      <c r="O286" s="64" t="s">
        <v>928</v>
      </c>
      <c r="P286" s="64" t="s">
        <v>892</v>
      </c>
      <c r="Q286" s="64" t="s">
        <v>179</v>
      </c>
      <c r="R286" s="64" t="s">
        <v>167</v>
      </c>
      <c r="S286" s="64" t="s">
        <v>685</v>
      </c>
      <c r="T286" s="32">
        <v>43709</v>
      </c>
      <c r="U286" s="21">
        <v>43921</v>
      </c>
      <c r="V286" s="64">
        <v>3.2017099999999998</v>
      </c>
      <c r="W286" s="64">
        <v>43.856099999999998</v>
      </c>
      <c r="X286" s="64" t="s">
        <v>189</v>
      </c>
      <c r="Y286" s="1">
        <v>360</v>
      </c>
      <c r="Z286" s="1">
        <v>360</v>
      </c>
      <c r="AA286" s="64">
        <v>60</v>
      </c>
      <c r="AB286" s="64">
        <v>72</v>
      </c>
      <c r="AC286" s="64">
        <v>54</v>
      </c>
      <c r="AD286" s="64">
        <v>125.99999999999999</v>
      </c>
      <c r="AE286" s="64">
        <v>108</v>
      </c>
      <c r="AF286" s="64" t="s">
        <v>195</v>
      </c>
      <c r="AG286" s="26" t="s">
        <v>970</v>
      </c>
      <c r="AH286" s="26" t="s">
        <v>918</v>
      </c>
      <c r="AI286" s="26" t="s">
        <v>205</v>
      </c>
      <c r="AJ286" s="16" t="s">
        <v>966</v>
      </c>
      <c r="AK286" s="16" t="s">
        <v>540</v>
      </c>
      <c r="AM286" s="16" t="s">
        <v>542</v>
      </c>
      <c r="AN286" s="64" t="s">
        <v>967</v>
      </c>
      <c r="AO286" s="26" t="str">
        <f t="shared" si="140"/>
        <v>ACTED</v>
      </c>
      <c r="AP286" s="26" t="str">
        <f t="shared" si="141"/>
        <v>ACTED</v>
      </c>
      <c r="AQ286" s="26" t="str">
        <f t="shared" si="142"/>
        <v>NFI KITS</v>
      </c>
      <c r="AR286" s="26" t="str">
        <f t="shared" si="143"/>
        <v>OFDA</v>
      </c>
      <c r="AS286" s="71" t="str">
        <f>_xlfn.IFNA(VLOOKUP(TRIM(AF286),Lookups!$R$1:$S$12,2,0),"N/A")</f>
        <v>Drought</v>
      </c>
      <c r="AT286" s="29" t="str">
        <f t="shared" si="144"/>
        <v>Completed</v>
      </c>
      <c r="AU286" s="72" t="str">
        <f>IF(TRIM(X286)="", "N/A",VLOOKUP(TRIM(X286),Lookups!$V$1:$W$8,2,0))</f>
        <v>NIDP</v>
      </c>
      <c r="AV286" s="26" t="str">
        <f t="shared" si="145"/>
        <v>Urban</v>
      </c>
      <c r="AW286" s="26" t="str">
        <f t="shared" si="146"/>
        <v>In-Kind</v>
      </c>
      <c r="AX286" s="55" t="str">
        <f>IF(TRIM(M286)="","N/A",VLOOKUP(TRIM(M286),Table2[#All],2,0))</f>
        <v>Bay</v>
      </c>
      <c r="AY286" s="55" t="str">
        <f>IF(TRIM(N286)="","N/A",VLOOKUP(TRIM(N286),Table4[#All],2,0))</f>
        <v>Baidoa</v>
      </c>
      <c r="AZ286" s="55" t="str">
        <f t="shared" si="147"/>
        <v>Nebsoy</v>
      </c>
      <c r="BA286" s="32">
        <f t="shared" si="148"/>
        <v>43738</v>
      </c>
      <c r="BB286" s="32">
        <f t="shared" si="149"/>
        <v>43921</v>
      </c>
      <c r="BC286" s="31">
        <f t="shared" si="150"/>
        <v>2020</v>
      </c>
      <c r="BD286" s="33">
        <f t="shared" si="122"/>
        <v>43830</v>
      </c>
      <c r="BE286" s="30">
        <f t="shared" si="151"/>
        <v>360</v>
      </c>
      <c r="BF286" s="30">
        <f t="shared" si="152"/>
        <v>60</v>
      </c>
      <c r="BG286" s="30">
        <f t="shared" si="153"/>
        <v>54</v>
      </c>
      <c r="BH286" s="30">
        <f t="shared" si="154"/>
        <v>72</v>
      </c>
      <c r="BI286" s="30">
        <f t="shared" si="155"/>
        <v>108</v>
      </c>
      <c r="BJ286" s="30">
        <f t="shared" si="156"/>
        <v>108</v>
      </c>
      <c r="BK286" s="30">
        <v>2200000</v>
      </c>
      <c r="BL286" s="30">
        <v>1400000</v>
      </c>
      <c r="BM286" s="30" t="str">
        <f t="shared" si="157"/>
        <v>Plannned</v>
      </c>
      <c r="BN286" s="30" t="str">
        <f t="shared" si="158"/>
        <v>Yes</v>
      </c>
      <c r="BO286" s="30">
        <v>2020</v>
      </c>
      <c r="BP286" s="30">
        <v>463</v>
      </c>
      <c r="BQ286" s="30" t="str">
        <f>VLOOKUP(AQ286,Table3[#All],2,FALSE)</f>
        <v>NFI</v>
      </c>
    </row>
    <row r="287" spans="1:69" ht="28.5" customHeight="1" x14ac:dyDescent="0.25">
      <c r="A287" s="64" t="s">
        <v>171</v>
      </c>
      <c r="B287" s="64" t="s">
        <v>220</v>
      </c>
      <c r="C287" s="64" t="s">
        <v>220</v>
      </c>
      <c r="D287" s="64" t="s">
        <v>186</v>
      </c>
      <c r="E287" s="64" t="s">
        <v>909</v>
      </c>
      <c r="F287" s="64" t="s">
        <v>228</v>
      </c>
      <c r="G287" s="64" t="s">
        <v>177</v>
      </c>
      <c r="H287" s="64"/>
      <c r="I287" s="64"/>
      <c r="J287" s="64"/>
      <c r="K287" s="64"/>
      <c r="L287" s="64"/>
      <c r="M287" s="64" t="s">
        <v>83</v>
      </c>
      <c r="N287" s="64" t="s">
        <v>84</v>
      </c>
      <c r="O287" s="64" t="s">
        <v>1</v>
      </c>
      <c r="P287" s="64" t="s">
        <v>910</v>
      </c>
      <c r="Q287" s="64" t="s">
        <v>179</v>
      </c>
      <c r="R287" s="64" t="s">
        <v>167</v>
      </c>
      <c r="S287" s="64" t="s">
        <v>685</v>
      </c>
      <c r="T287" s="32">
        <v>43709</v>
      </c>
      <c r="U287" s="21">
        <v>43921</v>
      </c>
      <c r="V287" s="64">
        <v>3.1171799999999998</v>
      </c>
      <c r="W287" s="64">
        <v>43.646900000000002</v>
      </c>
      <c r="X287" s="64" t="s">
        <v>189</v>
      </c>
      <c r="Y287" s="1">
        <v>240</v>
      </c>
      <c r="Z287" s="1">
        <v>240</v>
      </c>
      <c r="AA287" s="64">
        <v>40</v>
      </c>
      <c r="AB287" s="64">
        <v>48</v>
      </c>
      <c r="AC287" s="64">
        <v>36</v>
      </c>
      <c r="AD287" s="64">
        <v>84</v>
      </c>
      <c r="AE287" s="64">
        <v>72</v>
      </c>
      <c r="AF287" s="64" t="s">
        <v>195</v>
      </c>
      <c r="AG287" s="26" t="s">
        <v>965</v>
      </c>
      <c r="AH287" s="26" t="s">
        <v>205</v>
      </c>
      <c r="AI287" s="26" t="s">
        <v>205</v>
      </c>
      <c r="AJ287" s="16" t="s">
        <v>966</v>
      </c>
      <c r="AK287" s="16" t="s">
        <v>540</v>
      </c>
      <c r="AM287" s="16" t="s">
        <v>542</v>
      </c>
      <c r="AN287" s="64" t="s">
        <v>967</v>
      </c>
      <c r="AO287" s="26" t="str">
        <f t="shared" si="140"/>
        <v>ACTED</v>
      </c>
      <c r="AP287" s="26" t="str">
        <f t="shared" si="141"/>
        <v>ACTED</v>
      </c>
      <c r="AQ287" s="26" t="str">
        <f t="shared" si="142"/>
        <v>EMERGENCY SHELTER</v>
      </c>
      <c r="AR287" s="26" t="str">
        <f t="shared" si="143"/>
        <v>OFDA</v>
      </c>
      <c r="AS287" s="71" t="str">
        <f>_xlfn.IFNA(VLOOKUP(TRIM(AF287),Lookups!$R$1:$S$12,2,0),"N/A")</f>
        <v>Drought</v>
      </c>
      <c r="AT287" s="29" t="str">
        <f t="shared" si="144"/>
        <v>Completed</v>
      </c>
      <c r="AU287" s="72" t="str">
        <f>IF(TRIM(X287)="", "N/A",VLOOKUP(TRIM(X287),Lookups!$V$1:$W$8,2,0))</f>
        <v>NIDP</v>
      </c>
      <c r="AV287" s="26" t="str">
        <f t="shared" si="145"/>
        <v>Urban</v>
      </c>
      <c r="AW287" s="26" t="str">
        <f t="shared" si="146"/>
        <v>In-Kind</v>
      </c>
      <c r="AX287" s="55" t="str">
        <f>IF(TRIM(M287)="","N/A",VLOOKUP(TRIM(M287),Table2[#All],2,0))</f>
        <v>Bay</v>
      </c>
      <c r="AY287" s="55" t="str">
        <f>IF(TRIM(N287)="","N/A",VLOOKUP(TRIM(N287),Table4[#All],2,0))</f>
        <v>Baidoa</v>
      </c>
      <c r="AZ287" s="55" t="str">
        <f t="shared" si="147"/>
        <v>Oomane</v>
      </c>
      <c r="BA287" s="32">
        <f t="shared" si="148"/>
        <v>43738</v>
      </c>
      <c r="BB287" s="32">
        <f t="shared" si="149"/>
        <v>43921</v>
      </c>
      <c r="BC287" s="31">
        <f t="shared" si="150"/>
        <v>2020</v>
      </c>
      <c r="BD287" s="33">
        <f t="shared" si="122"/>
        <v>43830</v>
      </c>
      <c r="BE287" s="30">
        <f t="shared" si="151"/>
        <v>240</v>
      </c>
      <c r="BF287" s="30">
        <f t="shared" si="152"/>
        <v>40</v>
      </c>
      <c r="BG287" s="30">
        <f t="shared" si="153"/>
        <v>36</v>
      </c>
      <c r="BH287" s="30">
        <f t="shared" si="154"/>
        <v>48</v>
      </c>
      <c r="BI287" s="30">
        <f t="shared" si="155"/>
        <v>72</v>
      </c>
      <c r="BJ287" s="30">
        <f t="shared" si="156"/>
        <v>72</v>
      </c>
      <c r="BK287" s="30">
        <v>2200000</v>
      </c>
      <c r="BL287" s="30">
        <v>1400000</v>
      </c>
      <c r="BM287" s="30" t="str">
        <f t="shared" si="157"/>
        <v>Yes</v>
      </c>
      <c r="BN287" s="30" t="str">
        <f t="shared" si="158"/>
        <v>Yes</v>
      </c>
      <c r="BO287" s="30">
        <v>2020</v>
      </c>
      <c r="BP287" s="30">
        <v>463</v>
      </c>
      <c r="BQ287" s="30" t="str">
        <f>VLOOKUP(AQ287,Table3[#All],2,FALSE)</f>
        <v>SHELTER</v>
      </c>
    </row>
    <row r="288" spans="1:69" ht="28.5" customHeight="1" x14ac:dyDescent="0.25">
      <c r="A288" s="64" t="s">
        <v>171</v>
      </c>
      <c r="B288" s="64" t="s">
        <v>220</v>
      </c>
      <c r="C288" s="64" t="s">
        <v>220</v>
      </c>
      <c r="D288" s="64" t="s">
        <v>202</v>
      </c>
      <c r="E288" s="64" t="s">
        <v>689</v>
      </c>
      <c r="F288" s="64" t="s">
        <v>228</v>
      </c>
      <c r="G288" s="64" t="s">
        <v>177</v>
      </c>
      <c r="H288" s="64"/>
      <c r="I288" s="64"/>
      <c r="J288" s="64"/>
      <c r="K288" s="64"/>
      <c r="L288" s="64"/>
      <c r="M288" s="64" t="s">
        <v>83</v>
      </c>
      <c r="N288" s="64" t="s">
        <v>84</v>
      </c>
      <c r="O288" s="64" t="s">
        <v>1</v>
      </c>
      <c r="P288" s="64" t="s">
        <v>900</v>
      </c>
      <c r="Q288" s="64" t="s">
        <v>179</v>
      </c>
      <c r="R288" s="64" t="s">
        <v>167</v>
      </c>
      <c r="S288" s="64" t="s">
        <v>685</v>
      </c>
      <c r="T288" s="32">
        <v>43709</v>
      </c>
      <c r="U288" s="21">
        <v>43921</v>
      </c>
      <c r="V288" s="64">
        <v>3.1171799999999998</v>
      </c>
      <c r="W288" s="64">
        <v>43.646900000000002</v>
      </c>
      <c r="X288" s="64" t="s">
        <v>189</v>
      </c>
      <c r="Y288" s="1">
        <v>300</v>
      </c>
      <c r="Z288" s="1">
        <v>300</v>
      </c>
      <c r="AA288" s="64">
        <v>50</v>
      </c>
      <c r="AB288" s="64">
        <v>60</v>
      </c>
      <c r="AC288" s="64">
        <v>45</v>
      </c>
      <c r="AD288" s="64">
        <v>105</v>
      </c>
      <c r="AE288" s="64">
        <v>90</v>
      </c>
      <c r="AF288" s="64" t="s">
        <v>195</v>
      </c>
      <c r="AG288" s="26" t="s">
        <v>970</v>
      </c>
      <c r="AH288" s="26" t="s">
        <v>918</v>
      </c>
      <c r="AI288" s="26" t="s">
        <v>205</v>
      </c>
      <c r="AJ288" s="16" t="s">
        <v>966</v>
      </c>
      <c r="AK288" s="16" t="s">
        <v>540</v>
      </c>
      <c r="AM288" s="16" t="s">
        <v>542</v>
      </c>
      <c r="AN288" s="64" t="s">
        <v>967</v>
      </c>
      <c r="AO288" s="26" t="str">
        <f t="shared" si="140"/>
        <v>ACTED</v>
      </c>
      <c r="AP288" s="26" t="str">
        <f t="shared" si="141"/>
        <v>ACTED</v>
      </c>
      <c r="AQ288" s="26" t="str">
        <f t="shared" si="142"/>
        <v>NFI KITS</v>
      </c>
      <c r="AR288" s="26" t="str">
        <f t="shared" si="143"/>
        <v>OFDA</v>
      </c>
      <c r="AS288" s="71" t="str">
        <f>_xlfn.IFNA(VLOOKUP(TRIM(AF288),Lookups!$R$1:$S$12,2,0),"N/A")</f>
        <v>Drought</v>
      </c>
      <c r="AT288" s="29" t="str">
        <f t="shared" si="144"/>
        <v>Completed</v>
      </c>
      <c r="AU288" s="72" t="str">
        <f>IF(TRIM(X288)="", "N/A",VLOOKUP(TRIM(X288),Lookups!$V$1:$W$8,2,0))</f>
        <v>NIDP</v>
      </c>
      <c r="AV288" s="26" t="str">
        <f t="shared" si="145"/>
        <v>Urban</v>
      </c>
      <c r="AW288" s="26" t="str">
        <f t="shared" si="146"/>
        <v>In-Kind</v>
      </c>
      <c r="AX288" s="55" t="str">
        <f>IF(TRIM(M288)="","N/A",VLOOKUP(TRIM(M288),Table2[#All],2,0))</f>
        <v>Bay</v>
      </c>
      <c r="AY288" s="55" t="str">
        <f>IF(TRIM(N288)="","N/A",VLOOKUP(TRIM(N288),Table4[#All],2,0))</f>
        <v>Baidoa</v>
      </c>
      <c r="AZ288" s="55" t="str">
        <f t="shared" si="147"/>
        <v>Roobdaye</v>
      </c>
      <c r="BA288" s="32">
        <f t="shared" si="148"/>
        <v>43738</v>
      </c>
      <c r="BB288" s="32">
        <f t="shared" si="149"/>
        <v>43921</v>
      </c>
      <c r="BC288" s="31">
        <f t="shared" si="150"/>
        <v>2020</v>
      </c>
      <c r="BD288" s="33">
        <f t="shared" ref="BD288:BD351" si="159">DATE(2019,12,31)</f>
        <v>43830</v>
      </c>
      <c r="BE288" s="30">
        <f t="shared" si="151"/>
        <v>300</v>
      </c>
      <c r="BF288" s="30">
        <f t="shared" si="152"/>
        <v>50</v>
      </c>
      <c r="BG288" s="30">
        <f t="shared" si="153"/>
        <v>45</v>
      </c>
      <c r="BH288" s="30">
        <f t="shared" si="154"/>
        <v>60</v>
      </c>
      <c r="BI288" s="30">
        <f t="shared" si="155"/>
        <v>90</v>
      </c>
      <c r="BJ288" s="30">
        <f t="shared" si="156"/>
        <v>90</v>
      </c>
      <c r="BK288" s="30">
        <v>2200000</v>
      </c>
      <c r="BL288" s="30">
        <v>1400000</v>
      </c>
      <c r="BM288" s="30" t="str">
        <f t="shared" si="157"/>
        <v>Plannned</v>
      </c>
      <c r="BN288" s="30" t="str">
        <f t="shared" si="158"/>
        <v>Yes</v>
      </c>
      <c r="BO288" s="30">
        <v>2020</v>
      </c>
      <c r="BP288" s="30">
        <v>463</v>
      </c>
      <c r="BQ288" s="30" t="str">
        <f>VLOOKUP(AQ288,Table3[#All],2,FALSE)</f>
        <v>NFI</v>
      </c>
    </row>
    <row r="289" spans="1:69" ht="28.5" customHeight="1" x14ac:dyDescent="0.25">
      <c r="A289" s="64" t="s">
        <v>171</v>
      </c>
      <c r="B289" s="64" t="s">
        <v>220</v>
      </c>
      <c r="C289" s="64" t="s">
        <v>220</v>
      </c>
      <c r="D289" s="64" t="s">
        <v>186</v>
      </c>
      <c r="E289" s="64" t="s">
        <v>909</v>
      </c>
      <c r="F289" s="64" t="s">
        <v>228</v>
      </c>
      <c r="G289" s="64" t="s">
        <v>177</v>
      </c>
      <c r="H289" s="64"/>
      <c r="I289" s="64"/>
      <c r="J289" s="64"/>
      <c r="K289" s="64"/>
      <c r="L289" s="64"/>
      <c r="M289" s="64" t="s">
        <v>83</v>
      </c>
      <c r="N289" s="64" t="s">
        <v>84</v>
      </c>
      <c r="O289" s="64" t="s">
        <v>4</v>
      </c>
      <c r="P289" s="64" t="s">
        <v>32</v>
      </c>
      <c r="Q289" s="64" t="s">
        <v>179</v>
      </c>
      <c r="R289" s="64" t="s">
        <v>167</v>
      </c>
      <c r="S289" s="64" t="s">
        <v>685</v>
      </c>
      <c r="T289" s="32">
        <v>43709</v>
      </c>
      <c r="U289" s="21">
        <v>43921</v>
      </c>
      <c r="V289" s="64">
        <v>3.3685</v>
      </c>
      <c r="W289" s="64">
        <v>43.672600000000003</v>
      </c>
      <c r="X289" s="64" t="s">
        <v>189</v>
      </c>
      <c r="Y289" s="1">
        <v>120</v>
      </c>
      <c r="Z289" s="1">
        <v>120</v>
      </c>
      <c r="AA289" s="64">
        <v>20</v>
      </c>
      <c r="AB289" s="64">
        <v>25</v>
      </c>
      <c r="AC289" s="64">
        <v>18</v>
      </c>
      <c r="AD289" s="64">
        <v>42</v>
      </c>
      <c r="AE289" s="64">
        <v>36</v>
      </c>
      <c r="AF289" s="64" t="s">
        <v>195</v>
      </c>
      <c r="AG289" s="26" t="s">
        <v>965</v>
      </c>
      <c r="AH289" s="26" t="s">
        <v>205</v>
      </c>
      <c r="AI289" s="26" t="s">
        <v>205</v>
      </c>
      <c r="AJ289" s="16" t="s">
        <v>966</v>
      </c>
      <c r="AK289" s="16" t="s">
        <v>540</v>
      </c>
      <c r="AM289" s="16" t="s">
        <v>542</v>
      </c>
      <c r="AN289" s="64" t="s">
        <v>967</v>
      </c>
      <c r="AO289" s="26" t="str">
        <f t="shared" si="140"/>
        <v>ACTED</v>
      </c>
      <c r="AP289" s="26" t="str">
        <f t="shared" si="141"/>
        <v>ACTED</v>
      </c>
      <c r="AQ289" s="26" t="str">
        <f t="shared" si="142"/>
        <v>EMERGENCY SHELTER</v>
      </c>
      <c r="AR289" s="26" t="str">
        <f t="shared" si="143"/>
        <v>OFDA</v>
      </c>
      <c r="AS289" s="71" t="str">
        <f>_xlfn.IFNA(VLOOKUP(TRIM(AF289),Lookups!$R$1:$S$12,2,0),"N/A")</f>
        <v>Drought</v>
      </c>
      <c r="AT289" s="29" t="str">
        <f t="shared" si="144"/>
        <v>Completed</v>
      </c>
      <c r="AU289" s="72" t="str">
        <f>IF(TRIM(X289)="", "N/A",VLOOKUP(TRIM(X289),Lookups!$V$1:$W$8,2,0))</f>
        <v>NIDP</v>
      </c>
      <c r="AV289" s="26" t="str">
        <f t="shared" si="145"/>
        <v>Urban</v>
      </c>
      <c r="AW289" s="26" t="str">
        <f t="shared" si="146"/>
        <v>In-Kind</v>
      </c>
      <c r="AX289" s="55" t="str">
        <f>IF(TRIM(M289)="","N/A",VLOOKUP(TRIM(M289),Table2[#All],2,0))</f>
        <v>Bay</v>
      </c>
      <c r="AY289" s="55" t="str">
        <f>IF(TRIM(N289)="","N/A",VLOOKUP(TRIM(N289),Table4[#All],2,0))</f>
        <v>Baidoa</v>
      </c>
      <c r="AZ289" s="55" t="str">
        <f t="shared" si="147"/>
        <v>Saydheelow</v>
      </c>
      <c r="BA289" s="32">
        <f t="shared" si="148"/>
        <v>43738</v>
      </c>
      <c r="BB289" s="32">
        <f t="shared" si="149"/>
        <v>43921</v>
      </c>
      <c r="BC289" s="31">
        <f t="shared" si="150"/>
        <v>2020</v>
      </c>
      <c r="BD289" s="33">
        <f t="shared" si="159"/>
        <v>43830</v>
      </c>
      <c r="BE289" s="30">
        <f t="shared" si="151"/>
        <v>120</v>
      </c>
      <c r="BF289" s="30">
        <f t="shared" si="152"/>
        <v>20</v>
      </c>
      <c r="BG289" s="30">
        <f t="shared" si="153"/>
        <v>18</v>
      </c>
      <c r="BH289" s="30">
        <f t="shared" si="154"/>
        <v>25</v>
      </c>
      <c r="BI289" s="30">
        <f t="shared" si="155"/>
        <v>36</v>
      </c>
      <c r="BJ289" s="30">
        <f t="shared" si="156"/>
        <v>36</v>
      </c>
      <c r="BK289" s="30">
        <v>2200000</v>
      </c>
      <c r="BL289" s="30">
        <v>1400000</v>
      </c>
      <c r="BM289" s="30" t="str">
        <f t="shared" si="157"/>
        <v>Yes</v>
      </c>
      <c r="BN289" s="30" t="str">
        <f t="shared" si="158"/>
        <v>Yes</v>
      </c>
      <c r="BO289" s="30">
        <v>2020</v>
      </c>
      <c r="BP289" s="30">
        <v>463</v>
      </c>
      <c r="BQ289" s="30" t="str">
        <f>VLOOKUP(AQ289,Table3[#All],2,FALSE)</f>
        <v>SHELTER</v>
      </c>
    </row>
    <row r="290" spans="1:69" ht="28.5" customHeight="1" x14ac:dyDescent="0.25">
      <c r="A290" s="64" t="s">
        <v>171</v>
      </c>
      <c r="B290" s="64" t="s">
        <v>220</v>
      </c>
      <c r="C290" s="64" t="s">
        <v>220</v>
      </c>
      <c r="D290" s="64" t="s">
        <v>186</v>
      </c>
      <c r="E290" s="64" t="s">
        <v>909</v>
      </c>
      <c r="F290" s="64" t="s">
        <v>228</v>
      </c>
      <c r="G290" s="64" t="s">
        <v>177</v>
      </c>
      <c r="H290" s="64"/>
      <c r="I290" s="64"/>
      <c r="J290" s="64"/>
      <c r="K290" s="64"/>
      <c r="L290" s="64"/>
      <c r="M290" s="64" t="s">
        <v>83</v>
      </c>
      <c r="N290" s="64" t="s">
        <v>84</v>
      </c>
      <c r="O290" s="64" t="s">
        <v>4</v>
      </c>
      <c r="P290" s="64" t="s">
        <v>32</v>
      </c>
      <c r="Q290" s="64" t="s">
        <v>179</v>
      </c>
      <c r="R290" s="64" t="s">
        <v>167</v>
      </c>
      <c r="S290" s="64" t="s">
        <v>915</v>
      </c>
      <c r="T290" s="32">
        <v>43709</v>
      </c>
      <c r="U290" s="21">
        <v>43881</v>
      </c>
      <c r="V290" s="64">
        <v>3.3685</v>
      </c>
      <c r="W290" s="64">
        <v>43.672600000000003</v>
      </c>
      <c r="X290" s="64" t="s">
        <v>189</v>
      </c>
      <c r="Y290" s="1">
        <v>120</v>
      </c>
      <c r="Z290" s="1">
        <v>120</v>
      </c>
      <c r="AA290" s="64">
        <v>20</v>
      </c>
      <c r="AB290" s="64">
        <v>25</v>
      </c>
      <c r="AC290" s="64">
        <v>18</v>
      </c>
      <c r="AD290" s="64">
        <v>42</v>
      </c>
      <c r="AE290" s="64">
        <v>36</v>
      </c>
      <c r="AF290" s="64" t="s">
        <v>195</v>
      </c>
      <c r="AG290" s="26" t="s">
        <v>965</v>
      </c>
      <c r="AH290" s="26" t="s">
        <v>204</v>
      </c>
      <c r="AI290" s="26" t="s">
        <v>917</v>
      </c>
      <c r="AJ290" s="16" t="s">
        <v>966</v>
      </c>
      <c r="AK290" s="16" t="s">
        <v>540</v>
      </c>
      <c r="AM290" s="16" t="s">
        <v>542</v>
      </c>
      <c r="AN290" s="64" t="s">
        <v>968</v>
      </c>
      <c r="AO290" s="26" t="str">
        <f t="shared" si="140"/>
        <v>ACTED</v>
      </c>
      <c r="AP290" s="26" t="str">
        <f t="shared" si="141"/>
        <v>ACTED</v>
      </c>
      <c r="AQ290" s="26" t="str">
        <f t="shared" si="142"/>
        <v>EMERGENCY SHELTER</v>
      </c>
      <c r="AR290" s="26" t="str">
        <f t="shared" si="143"/>
        <v>OFDA</v>
      </c>
      <c r="AS290" s="71" t="str">
        <f>_xlfn.IFNA(VLOOKUP(TRIM(AF290),Lookups!$R$1:$S$12,2,0),"N/A")</f>
        <v>Drought</v>
      </c>
      <c r="AT290" s="29" t="str">
        <f t="shared" si="144"/>
        <v>Completed</v>
      </c>
      <c r="AU290" s="72" t="str">
        <f>IF(TRIM(X290)="", "N/A",VLOOKUP(TRIM(X290),Lookups!$V$1:$W$8,2,0))</f>
        <v>NIDP</v>
      </c>
      <c r="AV290" s="26" t="str">
        <f t="shared" si="145"/>
        <v>Urban</v>
      </c>
      <c r="AW290" s="26" t="str">
        <f t="shared" si="146"/>
        <v>In-Kind</v>
      </c>
      <c r="AX290" s="55" t="str">
        <f>IF(TRIM(M290)="","N/A",VLOOKUP(TRIM(M290),Table2[#All],2,0))</f>
        <v>Bay</v>
      </c>
      <c r="AY290" s="55" t="str">
        <f>IF(TRIM(N290)="","N/A",VLOOKUP(TRIM(N290),Table4[#All],2,0))</f>
        <v>Baidoa</v>
      </c>
      <c r="AZ290" s="55" t="str">
        <f t="shared" si="147"/>
        <v>Saydheelow</v>
      </c>
      <c r="BA290" s="32">
        <f t="shared" si="148"/>
        <v>43738</v>
      </c>
      <c r="BB290" s="32">
        <f t="shared" si="149"/>
        <v>43890</v>
      </c>
      <c r="BC290" s="31">
        <f t="shared" si="150"/>
        <v>2020</v>
      </c>
      <c r="BD290" s="33">
        <f t="shared" si="159"/>
        <v>43830</v>
      </c>
      <c r="BE290" s="30">
        <f t="shared" si="151"/>
        <v>120</v>
      </c>
      <c r="BF290" s="30">
        <f t="shared" si="152"/>
        <v>20</v>
      </c>
      <c r="BG290" s="30">
        <f t="shared" si="153"/>
        <v>18</v>
      </c>
      <c r="BH290" s="30">
        <f t="shared" si="154"/>
        <v>25</v>
      </c>
      <c r="BI290" s="30">
        <f t="shared" si="155"/>
        <v>36</v>
      </c>
      <c r="BJ290" s="30">
        <f t="shared" si="156"/>
        <v>36</v>
      </c>
      <c r="BK290" s="30">
        <v>2200000</v>
      </c>
      <c r="BL290" s="30">
        <v>1400000</v>
      </c>
      <c r="BM290" s="30" t="str">
        <f t="shared" si="157"/>
        <v>No</v>
      </c>
      <c r="BN290" s="30" t="str">
        <f t="shared" si="158"/>
        <v>yes</v>
      </c>
      <c r="BO290" s="30">
        <v>2020</v>
      </c>
      <c r="BP290" s="30">
        <v>463</v>
      </c>
      <c r="BQ290" s="30" t="str">
        <f>VLOOKUP(AQ290,Table3[#All],2,FALSE)</f>
        <v>SHELTER</v>
      </c>
    </row>
    <row r="291" spans="1:69" ht="28.5" customHeight="1" x14ac:dyDescent="0.25">
      <c r="A291" s="64" t="s">
        <v>171</v>
      </c>
      <c r="B291" s="64" t="s">
        <v>220</v>
      </c>
      <c r="C291" s="64" t="s">
        <v>220</v>
      </c>
      <c r="D291" s="64" t="s">
        <v>202</v>
      </c>
      <c r="E291" s="64" t="s">
        <v>689</v>
      </c>
      <c r="F291" s="64" t="s">
        <v>228</v>
      </c>
      <c r="G291" s="64" t="s">
        <v>177</v>
      </c>
      <c r="H291" s="64"/>
      <c r="I291" s="64"/>
      <c r="J291" s="64"/>
      <c r="K291" s="64"/>
      <c r="L291" s="64"/>
      <c r="M291" s="64" t="s">
        <v>83</v>
      </c>
      <c r="N291" s="64" t="s">
        <v>84</v>
      </c>
      <c r="O291" s="64" t="s">
        <v>5</v>
      </c>
      <c r="P291" s="64" t="s">
        <v>241</v>
      </c>
      <c r="Q291" s="64" t="s">
        <v>179</v>
      </c>
      <c r="R291" s="64" t="s">
        <v>167</v>
      </c>
      <c r="S291" s="64" t="s">
        <v>685</v>
      </c>
      <c r="T291" s="32">
        <v>43709</v>
      </c>
      <c r="U291" s="21">
        <v>43921</v>
      </c>
      <c r="V291" s="64">
        <v>2.9560599999999999</v>
      </c>
      <c r="W291" s="64">
        <v>43.486899999999999</v>
      </c>
      <c r="X291" s="64" t="s">
        <v>189</v>
      </c>
      <c r="Y291" s="1">
        <v>420</v>
      </c>
      <c r="Z291" s="1">
        <v>420</v>
      </c>
      <c r="AA291" s="64">
        <v>70</v>
      </c>
      <c r="AB291" s="64">
        <v>84</v>
      </c>
      <c r="AC291" s="64">
        <v>63</v>
      </c>
      <c r="AD291" s="64">
        <v>147</v>
      </c>
      <c r="AE291" s="64">
        <v>126</v>
      </c>
      <c r="AF291" s="64" t="s">
        <v>195</v>
      </c>
      <c r="AG291" s="26" t="s">
        <v>970</v>
      </c>
      <c r="AH291" s="26" t="s">
        <v>918</v>
      </c>
      <c r="AI291" s="26" t="s">
        <v>205</v>
      </c>
      <c r="AJ291" s="16" t="s">
        <v>966</v>
      </c>
      <c r="AK291" s="16" t="s">
        <v>540</v>
      </c>
      <c r="AM291" s="16" t="s">
        <v>542</v>
      </c>
      <c r="AN291" s="64" t="s">
        <v>967</v>
      </c>
      <c r="AO291" s="26" t="str">
        <f t="shared" si="140"/>
        <v>ACTED</v>
      </c>
      <c r="AP291" s="26" t="str">
        <f t="shared" si="141"/>
        <v>ACTED</v>
      </c>
      <c r="AQ291" s="26" t="str">
        <f t="shared" si="142"/>
        <v>NFI KITS</v>
      </c>
      <c r="AR291" s="26" t="str">
        <f t="shared" si="143"/>
        <v>OFDA</v>
      </c>
      <c r="AS291" s="71" t="str">
        <f>_xlfn.IFNA(VLOOKUP(TRIM(AF291),Lookups!$R$1:$S$12,2,0),"N/A")</f>
        <v>Drought</v>
      </c>
      <c r="AT291" s="29" t="str">
        <f t="shared" si="144"/>
        <v>Completed</v>
      </c>
      <c r="AU291" s="72" t="str">
        <f>IF(TRIM(X291)="", "N/A",VLOOKUP(TRIM(X291),Lookups!$V$1:$W$8,2,0))</f>
        <v>NIDP</v>
      </c>
      <c r="AV291" s="26" t="str">
        <f t="shared" si="145"/>
        <v>Urban</v>
      </c>
      <c r="AW291" s="26" t="str">
        <f t="shared" si="146"/>
        <v>In-Kind</v>
      </c>
      <c r="AX291" s="55" t="str">
        <f>IF(TRIM(M291)="","N/A",VLOOKUP(TRIM(M291),Table2[#All],2,0))</f>
        <v>Bay</v>
      </c>
      <c r="AY291" s="55" t="str">
        <f>IF(TRIM(N291)="","N/A",VLOOKUP(TRIM(N291),Table4[#All],2,0))</f>
        <v>Baidoa</v>
      </c>
      <c r="AZ291" s="55" t="str">
        <f t="shared" si="147"/>
        <v>Shabelow Bay</v>
      </c>
      <c r="BA291" s="32">
        <f t="shared" si="148"/>
        <v>43738</v>
      </c>
      <c r="BB291" s="32">
        <f t="shared" si="149"/>
        <v>43921</v>
      </c>
      <c r="BC291" s="31">
        <f t="shared" si="150"/>
        <v>2020</v>
      </c>
      <c r="BD291" s="33">
        <f t="shared" si="159"/>
        <v>43830</v>
      </c>
      <c r="BE291" s="30">
        <f t="shared" si="151"/>
        <v>420</v>
      </c>
      <c r="BF291" s="30">
        <f t="shared" si="152"/>
        <v>70</v>
      </c>
      <c r="BG291" s="30">
        <f t="shared" si="153"/>
        <v>63</v>
      </c>
      <c r="BH291" s="30">
        <f t="shared" si="154"/>
        <v>84</v>
      </c>
      <c r="BI291" s="30">
        <f t="shared" si="155"/>
        <v>126</v>
      </c>
      <c r="BJ291" s="30">
        <f t="shared" si="156"/>
        <v>126</v>
      </c>
      <c r="BK291" s="30">
        <v>2200000</v>
      </c>
      <c r="BL291" s="30">
        <v>1400000</v>
      </c>
      <c r="BM291" s="30" t="str">
        <f t="shared" si="157"/>
        <v>Plannned</v>
      </c>
      <c r="BN291" s="30" t="str">
        <f t="shared" si="158"/>
        <v>Yes</v>
      </c>
      <c r="BO291" s="30">
        <v>2020</v>
      </c>
      <c r="BP291" s="30">
        <v>463</v>
      </c>
      <c r="BQ291" s="30" t="str">
        <f>VLOOKUP(AQ291,Table3[#All],2,FALSE)</f>
        <v>NFI</v>
      </c>
    </row>
    <row r="292" spans="1:69" ht="28.5" customHeight="1" x14ac:dyDescent="0.25">
      <c r="A292" s="64" t="s">
        <v>171</v>
      </c>
      <c r="B292" s="64" t="s">
        <v>220</v>
      </c>
      <c r="C292" s="64" t="s">
        <v>220</v>
      </c>
      <c r="D292" s="64" t="s">
        <v>202</v>
      </c>
      <c r="E292" s="64" t="s">
        <v>913</v>
      </c>
      <c r="F292" s="64" t="s">
        <v>228</v>
      </c>
      <c r="G292" s="64" t="s">
        <v>177</v>
      </c>
      <c r="H292" s="64"/>
      <c r="I292" s="64"/>
      <c r="J292" s="64"/>
      <c r="K292" s="64"/>
      <c r="L292" s="64"/>
      <c r="M292" s="64" t="s">
        <v>83</v>
      </c>
      <c r="N292" s="64" t="s">
        <v>84</v>
      </c>
      <c r="O292" s="64" t="s">
        <v>5</v>
      </c>
      <c r="P292" s="64" t="s">
        <v>241</v>
      </c>
      <c r="Q292" s="64" t="s">
        <v>179</v>
      </c>
      <c r="R292" s="64" t="s">
        <v>167</v>
      </c>
      <c r="S292" s="64" t="s">
        <v>685</v>
      </c>
      <c r="T292" s="32">
        <v>43709</v>
      </c>
      <c r="U292" s="21">
        <v>43921</v>
      </c>
      <c r="V292" s="64">
        <v>2.9560599999999999</v>
      </c>
      <c r="W292" s="64">
        <v>43.486899999999999</v>
      </c>
      <c r="X292" s="64" t="s">
        <v>189</v>
      </c>
      <c r="Y292" s="1">
        <v>420</v>
      </c>
      <c r="Z292" s="1">
        <v>420</v>
      </c>
      <c r="AA292" s="64">
        <v>70</v>
      </c>
      <c r="AB292" s="64">
        <v>84</v>
      </c>
      <c r="AC292" s="64">
        <v>63</v>
      </c>
      <c r="AD292" s="64">
        <v>147</v>
      </c>
      <c r="AE292" s="64">
        <v>126</v>
      </c>
      <c r="AF292" s="64" t="s">
        <v>195</v>
      </c>
      <c r="AG292" s="26" t="s">
        <v>971</v>
      </c>
      <c r="AH292" s="26" t="s">
        <v>918</v>
      </c>
      <c r="AI292" s="26" t="s">
        <v>205</v>
      </c>
      <c r="AJ292" s="16" t="s">
        <v>966</v>
      </c>
      <c r="AK292" s="16" t="s">
        <v>540</v>
      </c>
      <c r="AM292" s="16" t="s">
        <v>542</v>
      </c>
      <c r="AN292" s="64" t="s">
        <v>967</v>
      </c>
      <c r="AO292" s="26" t="str">
        <f t="shared" si="140"/>
        <v>ACTED</v>
      </c>
      <c r="AP292" s="26" t="str">
        <f t="shared" si="141"/>
        <v>ACTED</v>
      </c>
      <c r="AQ292" s="26" t="str">
        <f t="shared" si="142"/>
        <v>NFI KITS</v>
      </c>
      <c r="AR292" s="26" t="str">
        <f t="shared" si="143"/>
        <v>OFDA</v>
      </c>
      <c r="AS292" s="71" t="str">
        <f>_xlfn.IFNA(VLOOKUP(TRIM(AF292),Lookups!$R$1:$S$12,2,0),"N/A")</f>
        <v>Drought</v>
      </c>
      <c r="AT292" s="29" t="str">
        <f t="shared" si="144"/>
        <v>Completed</v>
      </c>
      <c r="AU292" s="72" t="str">
        <f>IF(TRIM(X292)="", "N/A",VLOOKUP(TRIM(X292),Lookups!$V$1:$W$8,2,0))</f>
        <v>NIDP</v>
      </c>
      <c r="AV292" s="26" t="str">
        <f t="shared" si="145"/>
        <v>Urban</v>
      </c>
      <c r="AW292" s="26" t="str">
        <f t="shared" si="146"/>
        <v>In-Kind</v>
      </c>
      <c r="AX292" s="55" t="str">
        <f>IF(TRIM(M292)="","N/A",VLOOKUP(TRIM(M292),Table2[#All],2,0))</f>
        <v>Bay</v>
      </c>
      <c r="AY292" s="55" t="str">
        <f>IF(TRIM(N292)="","N/A",VLOOKUP(TRIM(N292),Table4[#All],2,0))</f>
        <v>Baidoa</v>
      </c>
      <c r="AZ292" s="55" t="str">
        <f t="shared" si="147"/>
        <v>Shabelow Bay</v>
      </c>
      <c r="BA292" s="32">
        <f t="shared" si="148"/>
        <v>43738</v>
      </c>
      <c r="BB292" s="32">
        <f t="shared" si="149"/>
        <v>43921</v>
      </c>
      <c r="BC292" s="31">
        <f t="shared" si="150"/>
        <v>2020</v>
      </c>
      <c r="BD292" s="33">
        <f t="shared" si="159"/>
        <v>43830</v>
      </c>
      <c r="BE292" s="30">
        <f t="shared" si="151"/>
        <v>420</v>
      </c>
      <c r="BF292" s="30">
        <f t="shared" si="152"/>
        <v>70</v>
      </c>
      <c r="BG292" s="30">
        <f t="shared" si="153"/>
        <v>63</v>
      </c>
      <c r="BH292" s="30">
        <f t="shared" si="154"/>
        <v>84</v>
      </c>
      <c r="BI292" s="30">
        <f t="shared" si="155"/>
        <v>126</v>
      </c>
      <c r="BJ292" s="30">
        <f t="shared" si="156"/>
        <v>126</v>
      </c>
      <c r="BK292" s="30">
        <v>2200000</v>
      </c>
      <c r="BL292" s="30">
        <v>1400000</v>
      </c>
      <c r="BM292" s="30" t="str">
        <f t="shared" si="157"/>
        <v>Plannned</v>
      </c>
      <c r="BN292" s="30" t="str">
        <f t="shared" si="158"/>
        <v>Yes</v>
      </c>
      <c r="BO292" s="30">
        <v>2020</v>
      </c>
      <c r="BP292" s="30">
        <v>463</v>
      </c>
      <c r="BQ292" s="30" t="str">
        <f>VLOOKUP(AQ292,Table3[#All],2,FALSE)</f>
        <v>NFI</v>
      </c>
    </row>
    <row r="293" spans="1:69" ht="28.5" customHeight="1" x14ac:dyDescent="0.25">
      <c r="A293" s="64" t="s">
        <v>171</v>
      </c>
      <c r="B293" s="64" t="s">
        <v>220</v>
      </c>
      <c r="C293" s="64" t="s">
        <v>220</v>
      </c>
      <c r="D293" s="64" t="s">
        <v>202</v>
      </c>
      <c r="E293" s="64" t="s">
        <v>689</v>
      </c>
      <c r="F293" s="64" t="s">
        <v>228</v>
      </c>
      <c r="G293" s="64" t="s">
        <v>177</v>
      </c>
      <c r="H293" s="64"/>
      <c r="I293" s="64"/>
      <c r="J293" s="64"/>
      <c r="K293" s="64"/>
      <c r="L293" s="64"/>
      <c r="M293" s="64" t="s">
        <v>83</v>
      </c>
      <c r="N293" s="64" t="s">
        <v>84</v>
      </c>
      <c r="O293" s="64" t="s">
        <v>1</v>
      </c>
      <c r="P293" s="64" t="s">
        <v>898</v>
      </c>
      <c r="Q293" s="64" t="s">
        <v>179</v>
      </c>
      <c r="R293" s="64" t="s">
        <v>167</v>
      </c>
      <c r="S293" s="64" t="s">
        <v>685</v>
      </c>
      <c r="T293" s="32">
        <v>43709</v>
      </c>
      <c r="U293" s="21">
        <v>43921</v>
      </c>
      <c r="V293" s="64">
        <v>3.1171799999999998</v>
      </c>
      <c r="W293" s="64">
        <v>43.646900000000002</v>
      </c>
      <c r="X293" s="64" t="s">
        <v>189</v>
      </c>
      <c r="Y293" s="1">
        <v>270</v>
      </c>
      <c r="Z293" s="1">
        <v>270</v>
      </c>
      <c r="AA293" s="64">
        <v>45</v>
      </c>
      <c r="AB293" s="64">
        <v>54</v>
      </c>
      <c r="AC293" s="64">
        <v>41</v>
      </c>
      <c r="AD293" s="64">
        <v>94</v>
      </c>
      <c r="AE293" s="64">
        <v>81</v>
      </c>
      <c r="AF293" s="64" t="s">
        <v>195</v>
      </c>
      <c r="AG293" s="26" t="s">
        <v>970</v>
      </c>
      <c r="AH293" s="26" t="s">
        <v>918</v>
      </c>
      <c r="AI293" s="26" t="s">
        <v>205</v>
      </c>
      <c r="AJ293" s="16" t="s">
        <v>966</v>
      </c>
      <c r="AK293" s="16" t="s">
        <v>540</v>
      </c>
      <c r="AM293" s="16" t="s">
        <v>542</v>
      </c>
      <c r="AN293" s="64" t="s">
        <v>967</v>
      </c>
      <c r="AO293" s="26" t="str">
        <f t="shared" si="140"/>
        <v>ACTED</v>
      </c>
      <c r="AP293" s="26" t="str">
        <f t="shared" si="141"/>
        <v>ACTED</v>
      </c>
      <c r="AQ293" s="26" t="str">
        <f t="shared" si="142"/>
        <v>NFI KITS</v>
      </c>
      <c r="AR293" s="26" t="str">
        <f t="shared" si="143"/>
        <v>OFDA</v>
      </c>
      <c r="AS293" s="71" t="str">
        <f>_xlfn.IFNA(VLOOKUP(TRIM(AF293),Lookups!$R$1:$S$12,2,0),"N/A")</f>
        <v>Drought</v>
      </c>
      <c r="AT293" s="29" t="str">
        <f t="shared" si="144"/>
        <v>Completed</v>
      </c>
      <c r="AU293" s="72" t="str">
        <f>IF(TRIM(X293)="", "N/A",VLOOKUP(TRIM(X293),Lookups!$V$1:$W$8,2,0))</f>
        <v>NIDP</v>
      </c>
      <c r="AV293" s="26" t="str">
        <f t="shared" si="145"/>
        <v>Urban</v>
      </c>
      <c r="AW293" s="26" t="str">
        <f t="shared" si="146"/>
        <v>In-Kind</v>
      </c>
      <c r="AX293" s="55" t="str">
        <f>IF(TRIM(M293)="","N/A",VLOOKUP(TRIM(M293),Table2[#All],2,0))</f>
        <v>Bay</v>
      </c>
      <c r="AY293" s="55" t="str">
        <f>IF(TRIM(N293)="","N/A",VLOOKUP(TRIM(N293),Table4[#All],2,0))</f>
        <v>Baidoa</v>
      </c>
      <c r="AZ293" s="55" t="str">
        <f t="shared" si="147"/>
        <v>Siiga dheer 2</v>
      </c>
      <c r="BA293" s="32">
        <f t="shared" si="148"/>
        <v>43738</v>
      </c>
      <c r="BB293" s="32">
        <f t="shared" si="149"/>
        <v>43921</v>
      </c>
      <c r="BC293" s="31">
        <f t="shared" si="150"/>
        <v>2020</v>
      </c>
      <c r="BD293" s="33">
        <f t="shared" si="159"/>
        <v>43830</v>
      </c>
      <c r="BE293" s="30">
        <f t="shared" si="151"/>
        <v>270</v>
      </c>
      <c r="BF293" s="30">
        <f t="shared" si="152"/>
        <v>45</v>
      </c>
      <c r="BG293" s="30">
        <f t="shared" si="153"/>
        <v>41</v>
      </c>
      <c r="BH293" s="30">
        <f t="shared" si="154"/>
        <v>54</v>
      </c>
      <c r="BI293" s="30">
        <f t="shared" si="155"/>
        <v>81</v>
      </c>
      <c r="BJ293" s="30">
        <f t="shared" si="156"/>
        <v>81</v>
      </c>
      <c r="BK293" s="30">
        <v>2200000</v>
      </c>
      <c r="BL293" s="30">
        <v>1400000</v>
      </c>
      <c r="BM293" s="30" t="str">
        <f t="shared" si="157"/>
        <v>Plannned</v>
      </c>
      <c r="BN293" s="30" t="str">
        <f t="shared" si="158"/>
        <v>Yes</v>
      </c>
      <c r="BO293" s="30">
        <v>2020</v>
      </c>
      <c r="BP293" s="30">
        <v>463</v>
      </c>
      <c r="BQ293" s="30" t="str">
        <f>VLOOKUP(AQ293,Table3[#All],2,FALSE)</f>
        <v>NFI</v>
      </c>
    </row>
    <row r="294" spans="1:69" ht="28.5" customHeight="1" x14ac:dyDescent="0.25">
      <c r="A294" s="64" t="s">
        <v>171</v>
      </c>
      <c r="B294" s="64" t="s">
        <v>220</v>
      </c>
      <c r="C294" s="64" t="s">
        <v>220</v>
      </c>
      <c r="D294" s="64" t="s">
        <v>202</v>
      </c>
      <c r="E294" s="64" t="s">
        <v>913</v>
      </c>
      <c r="F294" s="64" t="s">
        <v>228</v>
      </c>
      <c r="G294" s="64" t="s">
        <v>177</v>
      </c>
      <c r="H294" s="64"/>
      <c r="I294" s="64"/>
      <c r="J294" s="64"/>
      <c r="K294" s="64"/>
      <c r="L294" s="64"/>
      <c r="M294" s="64" t="s">
        <v>83</v>
      </c>
      <c r="N294" s="64" t="s">
        <v>84</v>
      </c>
      <c r="O294" s="64" t="s">
        <v>1</v>
      </c>
      <c r="P294" s="64" t="s">
        <v>898</v>
      </c>
      <c r="Q294" s="64" t="s">
        <v>179</v>
      </c>
      <c r="R294" s="64" t="s">
        <v>167</v>
      </c>
      <c r="S294" s="64" t="s">
        <v>685</v>
      </c>
      <c r="T294" s="32">
        <v>43709</v>
      </c>
      <c r="U294" s="21">
        <v>43921</v>
      </c>
      <c r="V294" s="64">
        <v>3.1171799999999998</v>
      </c>
      <c r="W294" s="64">
        <v>43.646900000000002</v>
      </c>
      <c r="X294" s="64" t="s">
        <v>189</v>
      </c>
      <c r="Y294" s="1">
        <v>270</v>
      </c>
      <c r="Z294" s="1">
        <v>270</v>
      </c>
      <c r="AA294" s="64">
        <v>45</v>
      </c>
      <c r="AB294" s="64">
        <v>54</v>
      </c>
      <c r="AC294" s="64">
        <v>41</v>
      </c>
      <c r="AD294" s="64">
        <v>94</v>
      </c>
      <c r="AE294" s="64">
        <v>81</v>
      </c>
      <c r="AF294" s="64" t="s">
        <v>195</v>
      </c>
      <c r="AG294" s="26" t="s">
        <v>971</v>
      </c>
      <c r="AH294" s="26" t="s">
        <v>918</v>
      </c>
      <c r="AI294" s="26" t="s">
        <v>205</v>
      </c>
      <c r="AJ294" s="16" t="s">
        <v>966</v>
      </c>
      <c r="AK294" s="16" t="s">
        <v>540</v>
      </c>
      <c r="AM294" s="16" t="s">
        <v>542</v>
      </c>
      <c r="AN294" s="64" t="s">
        <v>967</v>
      </c>
      <c r="AO294" s="26" t="str">
        <f t="shared" si="140"/>
        <v>ACTED</v>
      </c>
      <c r="AP294" s="26" t="str">
        <f t="shared" si="141"/>
        <v>ACTED</v>
      </c>
      <c r="AQ294" s="26" t="str">
        <f t="shared" si="142"/>
        <v>NFI KITS</v>
      </c>
      <c r="AR294" s="26" t="str">
        <f t="shared" si="143"/>
        <v>OFDA</v>
      </c>
      <c r="AS294" s="71" t="str">
        <f>_xlfn.IFNA(VLOOKUP(TRIM(AF294),Lookups!$R$1:$S$12,2,0),"N/A")</f>
        <v>Drought</v>
      </c>
      <c r="AT294" s="29" t="str">
        <f t="shared" si="144"/>
        <v>Completed</v>
      </c>
      <c r="AU294" s="72" t="str">
        <f>IF(TRIM(X294)="", "N/A",VLOOKUP(TRIM(X294),Lookups!$V$1:$W$8,2,0))</f>
        <v>NIDP</v>
      </c>
      <c r="AV294" s="26" t="str">
        <f t="shared" si="145"/>
        <v>Urban</v>
      </c>
      <c r="AW294" s="26" t="str">
        <f t="shared" si="146"/>
        <v>In-Kind</v>
      </c>
      <c r="AX294" s="55" t="str">
        <f>IF(TRIM(M294)="","N/A",VLOOKUP(TRIM(M294),Table2[#All],2,0))</f>
        <v>Bay</v>
      </c>
      <c r="AY294" s="55" t="str">
        <f>IF(TRIM(N294)="","N/A",VLOOKUP(TRIM(N294),Table4[#All],2,0))</f>
        <v>Baidoa</v>
      </c>
      <c r="AZ294" s="55" t="str">
        <f t="shared" si="147"/>
        <v>Siiga dheer 2</v>
      </c>
      <c r="BA294" s="32">
        <f t="shared" si="148"/>
        <v>43738</v>
      </c>
      <c r="BB294" s="32">
        <f t="shared" si="149"/>
        <v>43921</v>
      </c>
      <c r="BC294" s="31">
        <f t="shared" si="150"/>
        <v>2020</v>
      </c>
      <c r="BD294" s="33">
        <f t="shared" si="159"/>
        <v>43830</v>
      </c>
      <c r="BE294" s="30">
        <f t="shared" si="151"/>
        <v>270</v>
      </c>
      <c r="BF294" s="30">
        <f t="shared" si="152"/>
        <v>45</v>
      </c>
      <c r="BG294" s="30">
        <f t="shared" si="153"/>
        <v>41</v>
      </c>
      <c r="BH294" s="30">
        <f t="shared" si="154"/>
        <v>54</v>
      </c>
      <c r="BI294" s="30">
        <f t="shared" si="155"/>
        <v>81</v>
      </c>
      <c r="BJ294" s="30">
        <f t="shared" si="156"/>
        <v>81</v>
      </c>
      <c r="BK294" s="30">
        <v>2200000</v>
      </c>
      <c r="BL294" s="30">
        <v>1400000</v>
      </c>
      <c r="BM294" s="30" t="str">
        <f t="shared" si="157"/>
        <v>Plannned</v>
      </c>
      <c r="BN294" s="30" t="str">
        <f t="shared" si="158"/>
        <v>Yes</v>
      </c>
      <c r="BO294" s="30">
        <v>2020</v>
      </c>
      <c r="BP294" s="30">
        <v>463</v>
      </c>
      <c r="BQ294" s="30" t="str">
        <f>VLOOKUP(AQ294,Table3[#All],2,FALSE)</f>
        <v>NFI</v>
      </c>
    </row>
    <row r="295" spans="1:69" ht="28.5" customHeight="1" x14ac:dyDescent="0.25">
      <c r="A295" s="64" t="s">
        <v>171</v>
      </c>
      <c r="B295" s="64" t="s">
        <v>220</v>
      </c>
      <c r="C295" s="64" t="s">
        <v>220</v>
      </c>
      <c r="D295" s="64" t="s">
        <v>202</v>
      </c>
      <c r="E295" s="64" t="s">
        <v>689</v>
      </c>
      <c r="F295" s="64" t="s">
        <v>228</v>
      </c>
      <c r="G295" s="64" t="s">
        <v>177</v>
      </c>
      <c r="H295" s="64"/>
      <c r="I295" s="64"/>
      <c r="J295" s="64"/>
      <c r="K295" s="64"/>
      <c r="L295" s="64"/>
      <c r="M295" s="64" t="s">
        <v>83</v>
      </c>
      <c r="N295" s="64" t="s">
        <v>84</v>
      </c>
      <c r="O295" s="64" t="s">
        <v>543</v>
      </c>
      <c r="P295" s="64" t="s">
        <v>906</v>
      </c>
      <c r="Q295" s="64" t="s">
        <v>179</v>
      </c>
      <c r="R295" s="64" t="s">
        <v>167</v>
      </c>
      <c r="S295" s="64" t="s">
        <v>685</v>
      </c>
      <c r="T295" s="32">
        <v>43709</v>
      </c>
      <c r="U295" s="21">
        <v>43921</v>
      </c>
      <c r="V295" s="64">
        <v>3.1200999999999999</v>
      </c>
      <c r="W295" s="64">
        <v>43.644300000000001</v>
      </c>
      <c r="X295" s="64" t="s">
        <v>189</v>
      </c>
      <c r="Y295" s="1">
        <v>300</v>
      </c>
      <c r="Z295" s="1">
        <v>300</v>
      </c>
      <c r="AA295" s="64">
        <v>50</v>
      </c>
      <c r="AB295" s="64">
        <v>60</v>
      </c>
      <c r="AC295" s="64">
        <v>45</v>
      </c>
      <c r="AD295" s="64">
        <v>105</v>
      </c>
      <c r="AE295" s="64">
        <v>90</v>
      </c>
      <c r="AF295" s="64" t="s">
        <v>195</v>
      </c>
      <c r="AG295" s="26" t="s">
        <v>970</v>
      </c>
      <c r="AH295" s="26" t="s">
        <v>918</v>
      </c>
      <c r="AI295" s="26" t="s">
        <v>205</v>
      </c>
      <c r="AJ295" s="16" t="s">
        <v>966</v>
      </c>
      <c r="AK295" s="16" t="s">
        <v>540</v>
      </c>
      <c r="AM295" s="16" t="s">
        <v>542</v>
      </c>
      <c r="AN295" s="64" t="s">
        <v>967</v>
      </c>
      <c r="AO295" s="26" t="str">
        <f t="shared" si="140"/>
        <v>ACTED</v>
      </c>
      <c r="AP295" s="26" t="str">
        <f t="shared" si="141"/>
        <v>ACTED</v>
      </c>
      <c r="AQ295" s="26" t="str">
        <f t="shared" si="142"/>
        <v>NFI KITS</v>
      </c>
      <c r="AR295" s="26" t="str">
        <f t="shared" si="143"/>
        <v>OFDA</v>
      </c>
      <c r="AS295" s="71" t="str">
        <f>_xlfn.IFNA(VLOOKUP(TRIM(AF295),Lookups!$R$1:$S$12,2,0),"N/A")</f>
        <v>Drought</v>
      </c>
      <c r="AT295" s="29" t="str">
        <f t="shared" si="144"/>
        <v>Completed</v>
      </c>
      <c r="AU295" s="72" t="str">
        <f>IF(TRIM(X295)="", "N/A",VLOOKUP(TRIM(X295),Lookups!$V$1:$W$8,2,0))</f>
        <v>NIDP</v>
      </c>
      <c r="AV295" s="26" t="str">
        <f t="shared" si="145"/>
        <v>Urban</v>
      </c>
      <c r="AW295" s="26" t="str">
        <f t="shared" si="146"/>
        <v>In-Kind</v>
      </c>
      <c r="AX295" s="55" t="str">
        <f>IF(TRIM(M295)="","N/A",VLOOKUP(TRIM(M295),Table2[#All],2,0))</f>
        <v>Bay</v>
      </c>
      <c r="AY295" s="55" t="str">
        <f>IF(TRIM(N295)="","N/A",VLOOKUP(TRIM(N295),Table4[#All],2,0))</f>
        <v>Baidoa</v>
      </c>
      <c r="AZ295" s="55" t="str">
        <f t="shared" si="147"/>
        <v>Tawakal 2 Dinsor</v>
      </c>
      <c r="BA295" s="32">
        <f t="shared" si="148"/>
        <v>43738</v>
      </c>
      <c r="BB295" s="32">
        <f t="shared" si="149"/>
        <v>43921</v>
      </c>
      <c r="BC295" s="31">
        <f t="shared" si="150"/>
        <v>2020</v>
      </c>
      <c r="BD295" s="33">
        <f t="shared" si="159"/>
        <v>43830</v>
      </c>
      <c r="BE295" s="30">
        <f t="shared" si="151"/>
        <v>300</v>
      </c>
      <c r="BF295" s="30">
        <f t="shared" si="152"/>
        <v>50</v>
      </c>
      <c r="BG295" s="30">
        <f t="shared" si="153"/>
        <v>45</v>
      </c>
      <c r="BH295" s="30">
        <f t="shared" si="154"/>
        <v>60</v>
      </c>
      <c r="BI295" s="30">
        <f t="shared" si="155"/>
        <v>90</v>
      </c>
      <c r="BJ295" s="30">
        <f t="shared" si="156"/>
        <v>90</v>
      </c>
      <c r="BK295" s="30">
        <v>2200000</v>
      </c>
      <c r="BL295" s="30">
        <v>1400000</v>
      </c>
      <c r="BM295" s="30" t="str">
        <f t="shared" si="157"/>
        <v>Plannned</v>
      </c>
      <c r="BN295" s="30" t="str">
        <f t="shared" si="158"/>
        <v>Yes</v>
      </c>
      <c r="BO295" s="30">
        <v>2020</v>
      </c>
      <c r="BP295" s="30">
        <v>463</v>
      </c>
      <c r="BQ295" s="30" t="str">
        <f>VLOOKUP(AQ295,Table3[#All],2,FALSE)</f>
        <v>NFI</v>
      </c>
    </row>
    <row r="296" spans="1:69" ht="28.5" customHeight="1" x14ac:dyDescent="0.25">
      <c r="A296" s="64" t="s">
        <v>171</v>
      </c>
      <c r="B296" s="64" t="s">
        <v>220</v>
      </c>
      <c r="C296" s="64" t="s">
        <v>220</v>
      </c>
      <c r="D296" s="64" t="s">
        <v>202</v>
      </c>
      <c r="E296" s="64" t="s">
        <v>913</v>
      </c>
      <c r="F296" s="64" t="s">
        <v>228</v>
      </c>
      <c r="G296" s="64" t="s">
        <v>177</v>
      </c>
      <c r="H296" s="64"/>
      <c r="I296" s="64"/>
      <c r="J296" s="64"/>
      <c r="K296" s="64"/>
      <c r="L296" s="64"/>
      <c r="M296" s="64" t="s">
        <v>83</v>
      </c>
      <c r="N296" s="64" t="s">
        <v>84</v>
      </c>
      <c r="O296" s="64" t="s">
        <v>543</v>
      </c>
      <c r="P296" s="64" t="s">
        <v>906</v>
      </c>
      <c r="Q296" s="64" t="s">
        <v>179</v>
      </c>
      <c r="R296" s="64" t="s">
        <v>167</v>
      </c>
      <c r="S296" s="64" t="s">
        <v>685</v>
      </c>
      <c r="T296" s="32">
        <v>43709</v>
      </c>
      <c r="U296" s="21">
        <v>43921</v>
      </c>
      <c r="V296" s="64">
        <v>3.1200999999999999</v>
      </c>
      <c r="W296" s="64">
        <v>43.644300000000001</v>
      </c>
      <c r="X296" s="64" t="s">
        <v>189</v>
      </c>
      <c r="Y296" s="1">
        <v>300</v>
      </c>
      <c r="Z296" s="1">
        <v>300</v>
      </c>
      <c r="AA296" s="64">
        <v>50</v>
      </c>
      <c r="AB296" s="64">
        <v>60</v>
      </c>
      <c r="AC296" s="64">
        <v>45</v>
      </c>
      <c r="AD296" s="64">
        <v>105</v>
      </c>
      <c r="AE296" s="64">
        <v>90</v>
      </c>
      <c r="AF296" s="64" t="s">
        <v>195</v>
      </c>
      <c r="AG296" s="26" t="s">
        <v>971</v>
      </c>
      <c r="AH296" s="26" t="s">
        <v>918</v>
      </c>
      <c r="AI296" s="26" t="s">
        <v>205</v>
      </c>
      <c r="AJ296" s="16" t="s">
        <v>966</v>
      </c>
      <c r="AK296" s="16" t="s">
        <v>540</v>
      </c>
      <c r="AM296" s="16" t="s">
        <v>542</v>
      </c>
      <c r="AN296" s="64" t="s">
        <v>967</v>
      </c>
      <c r="AO296" s="26" t="str">
        <f t="shared" si="140"/>
        <v>ACTED</v>
      </c>
      <c r="AP296" s="26" t="str">
        <f t="shared" si="141"/>
        <v>ACTED</v>
      </c>
      <c r="AQ296" s="26" t="str">
        <f t="shared" si="142"/>
        <v>NFI KITS</v>
      </c>
      <c r="AR296" s="26" t="str">
        <f t="shared" si="143"/>
        <v>OFDA</v>
      </c>
      <c r="AS296" s="71" t="str">
        <f>_xlfn.IFNA(VLOOKUP(TRIM(AF296),Lookups!$R$1:$S$12,2,0),"N/A")</f>
        <v>Drought</v>
      </c>
      <c r="AT296" s="29" t="str">
        <f t="shared" si="144"/>
        <v>Completed</v>
      </c>
      <c r="AU296" s="72" t="str">
        <f>IF(TRIM(X296)="", "N/A",VLOOKUP(TRIM(X296),Lookups!$V$1:$W$8,2,0))</f>
        <v>NIDP</v>
      </c>
      <c r="AV296" s="26" t="str">
        <f t="shared" si="145"/>
        <v>Urban</v>
      </c>
      <c r="AW296" s="26" t="str">
        <f t="shared" si="146"/>
        <v>In-Kind</v>
      </c>
      <c r="AX296" s="55" t="str">
        <f>IF(TRIM(M296)="","N/A",VLOOKUP(TRIM(M296),Table2[#All],2,0))</f>
        <v>Bay</v>
      </c>
      <c r="AY296" s="55" t="str">
        <f>IF(TRIM(N296)="","N/A",VLOOKUP(TRIM(N296),Table4[#All],2,0))</f>
        <v>Baidoa</v>
      </c>
      <c r="AZ296" s="55" t="str">
        <f t="shared" si="147"/>
        <v>Tawakal 2 Dinsor</v>
      </c>
      <c r="BA296" s="32">
        <f t="shared" si="148"/>
        <v>43738</v>
      </c>
      <c r="BB296" s="32">
        <f t="shared" si="149"/>
        <v>43921</v>
      </c>
      <c r="BC296" s="31">
        <f t="shared" si="150"/>
        <v>2020</v>
      </c>
      <c r="BD296" s="33">
        <f t="shared" si="159"/>
        <v>43830</v>
      </c>
      <c r="BE296" s="30">
        <f t="shared" si="151"/>
        <v>300</v>
      </c>
      <c r="BF296" s="30">
        <f t="shared" si="152"/>
        <v>50</v>
      </c>
      <c r="BG296" s="30">
        <f t="shared" si="153"/>
        <v>45</v>
      </c>
      <c r="BH296" s="30">
        <f t="shared" si="154"/>
        <v>60</v>
      </c>
      <c r="BI296" s="30">
        <f t="shared" si="155"/>
        <v>90</v>
      </c>
      <c r="BJ296" s="30">
        <f t="shared" si="156"/>
        <v>90</v>
      </c>
      <c r="BK296" s="30">
        <v>2200000</v>
      </c>
      <c r="BL296" s="30">
        <v>1400000</v>
      </c>
      <c r="BM296" s="30" t="str">
        <f t="shared" si="157"/>
        <v>Plannned</v>
      </c>
      <c r="BN296" s="30" t="str">
        <f t="shared" si="158"/>
        <v>Yes</v>
      </c>
      <c r="BO296" s="30">
        <v>2020</v>
      </c>
      <c r="BP296" s="30">
        <v>463</v>
      </c>
      <c r="BQ296" s="30" t="str">
        <f>VLOOKUP(AQ296,Table3[#All],2,FALSE)</f>
        <v>NFI</v>
      </c>
    </row>
    <row r="297" spans="1:69" ht="28.5" customHeight="1" x14ac:dyDescent="0.25">
      <c r="A297" s="64" t="s">
        <v>171</v>
      </c>
      <c r="B297" s="64" t="s">
        <v>220</v>
      </c>
      <c r="C297" s="64" t="s">
        <v>220</v>
      </c>
      <c r="D297" s="64" t="s">
        <v>186</v>
      </c>
      <c r="E297" s="64" t="s">
        <v>909</v>
      </c>
      <c r="F297" s="64" t="s">
        <v>228</v>
      </c>
      <c r="G297" s="64" t="s">
        <v>177</v>
      </c>
      <c r="H297" s="64"/>
      <c r="I297" s="64"/>
      <c r="J297" s="64"/>
      <c r="K297" s="64"/>
      <c r="L297" s="64"/>
      <c r="M297" s="64" t="s">
        <v>83</v>
      </c>
      <c r="N297" s="64" t="s">
        <v>84</v>
      </c>
      <c r="O297" s="64" t="s">
        <v>1</v>
      </c>
      <c r="P297" s="64" t="s">
        <v>252</v>
      </c>
      <c r="Q297" s="64" t="s">
        <v>179</v>
      </c>
      <c r="R297" s="64" t="s">
        <v>167</v>
      </c>
      <c r="S297" s="64" t="s">
        <v>685</v>
      </c>
      <c r="T297" s="32">
        <v>43709</v>
      </c>
      <c r="U297" s="21">
        <v>43921</v>
      </c>
      <c r="V297" s="64">
        <v>3.1171799999999998</v>
      </c>
      <c r="W297" s="64">
        <v>43.646900000000002</v>
      </c>
      <c r="X297" s="64" t="s">
        <v>189</v>
      </c>
      <c r="Y297" s="1">
        <v>240</v>
      </c>
      <c r="Z297" s="1">
        <v>240</v>
      </c>
      <c r="AA297" s="64">
        <v>40</v>
      </c>
      <c r="AB297" s="64">
        <v>48</v>
      </c>
      <c r="AC297" s="64">
        <v>36</v>
      </c>
      <c r="AD297" s="64">
        <v>84</v>
      </c>
      <c r="AE297" s="64">
        <v>72</v>
      </c>
      <c r="AF297" s="64" t="s">
        <v>195</v>
      </c>
      <c r="AG297" s="26" t="s">
        <v>965</v>
      </c>
      <c r="AH297" s="26" t="s">
        <v>205</v>
      </c>
      <c r="AI297" s="26" t="s">
        <v>205</v>
      </c>
      <c r="AJ297" s="16" t="s">
        <v>966</v>
      </c>
      <c r="AK297" s="16" t="s">
        <v>540</v>
      </c>
      <c r="AM297" s="16" t="s">
        <v>542</v>
      </c>
      <c r="AN297" s="64" t="s">
        <v>967</v>
      </c>
      <c r="AO297" s="26" t="str">
        <f t="shared" si="140"/>
        <v>ACTED</v>
      </c>
      <c r="AP297" s="26" t="str">
        <f t="shared" si="141"/>
        <v>ACTED</v>
      </c>
      <c r="AQ297" s="26" t="str">
        <f t="shared" si="142"/>
        <v>EMERGENCY SHELTER</v>
      </c>
      <c r="AR297" s="26" t="str">
        <f t="shared" si="143"/>
        <v>OFDA</v>
      </c>
      <c r="AS297" s="71" t="str">
        <f>_xlfn.IFNA(VLOOKUP(TRIM(AF297),Lookups!$R$1:$S$12,2,0),"N/A")</f>
        <v>Drought</v>
      </c>
      <c r="AT297" s="29" t="str">
        <f t="shared" si="144"/>
        <v>Completed</v>
      </c>
      <c r="AU297" s="72" t="str">
        <f>IF(TRIM(X297)="", "N/A",VLOOKUP(TRIM(X297),Lookups!$V$1:$W$8,2,0))</f>
        <v>NIDP</v>
      </c>
      <c r="AV297" s="26" t="str">
        <f t="shared" si="145"/>
        <v>Urban</v>
      </c>
      <c r="AW297" s="26" t="str">
        <f t="shared" si="146"/>
        <v>In-Kind</v>
      </c>
      <c r="AX297" s="55" t="str">
        <f>IF(TRIM(M297)="","N/A",VLOOKUP(TRIM(M297),Table2[#All],2,0))</f>
        <v>Bay</v>
      </c>
      <c r="AY297" s="55" t="str">
        <f>IF(TRIM(N297)="","N/A",VLOOKUP(TRIM(N297),Table4[#All],2,0))</f>
        <v>Baidoa</v>
      </c>
      <c r="AZ297" s="55" t="str">
        <f t="shared" si="147"/>
        <v>Waberi 2</v>
      </c>
      <c r="BA297" s="32">
        <f t="shared" si="148"/>
        <v>43738</v>
      </c>
      <c r="BB297" s="32">
        <f t="shared" si="149"/>
        <v>43921</v>
      </c>
      <c r="BC297" s="31">
        <f t="shared" si="150"/>
        <v>2020</v>
      </c>
      <c r="BD297" s="33">
        <f t="shared" si="159"/>
        <v>43830</v>
      </c>
      <c r="BE297" s="30">
        <f t="shared" si="151"/>
        <v>240</v>
      </c>
      <c r="BF297" s="30">
        <f t="shared" si="152"/>
        <v>40</v>
      </c>
      <c r="BG297" s="30">
        <f t="shared" si="153"/>
        <v>36</v>
      </c>
      <c r="BH297" s="30">
        <f t="shared" si="154"/>
        <v>48</v>
      </c>
      <c r="BI297" s="30">
        <f t="shared" si="155"/>
        <v>72</v>
      </c>
      <c r="BJ297" s="30">
        <f t="shared" si="156"/>
        <v>72</v>
      </c>
      <c r="BK297" s="30">
        <v>2200000</v>
      </c>
      <c r="BL297" s="30">
        <v>1400000</v>
      </c>
      <c r="BM297" s="30" t="str">
        <f t="shared" si="157"/>
        <v>Yes</v>
      </c>
      <c r="BN297" s="30" t="str">
        <f t="shared" si="158"/>
        <v>Yes</v>
      </c>
      <c r="BO297" s="30">
        <v>2020</v>
      </c>
      <c r="BP297" s="30">
        <v>463</v>
      </c>
      <c r="BQ297" s="30" t="str">
        <f>VLOOKUP(AQ297,Table3[#All],2,FALSE)</f>
        <v>SHELTER</v>
      </c>
    </row>
    <row r="298" spans="1:69" ht="28.5" customHeight="1" x14ac:dyDescent="0.25">
      <c r="A298" s="64" t="s">
        <v>171</v>
      </c>
      <c r="B298" s="64" t="s">
        <v>220</v>
      </c>
      <c r="C298" s="64" t="s">
        <v>220</v>
      </c>
      <c r="D298" s="64" t="s">
        <v>186</v>
      </c>
      <c r="E298" s="64" t="s">
        <v>914</v>
      </c>
      <c r="F298" s="64" t="s">
        <v>228</v>
      </c>
      <c r="G298" s="64" t="s">
        <v>177</v>
      </c>
      <c r="H298" s="64"/>
      <c r="I298" s="64"/>
      <c r="J298" s="64"/>
      <c r="K298" s="64"/>
      <c r="L298" s="64"/>
      <c r="M298" s="64" t="s">
        <v>83</v>
      </c>
      <c r="N298" s="64" t="s">
        <v>84</v>
      </c>
      <c r="O298" s="64" t="s">
        <v>1</v>
      </c>
      <c r="P298" s="64" t="s">
        <v>252</v>
      </c>
      <c r="Q298" s="64" t="s">
        <v>179</v>
      </c>
      <c r="R298" s="64" t="s">
        <v>167</v>
      </c>
      <c r="S298" s="64" t="s">
        <v>685</v>
      </c>
      <c r="T298" s="32">
        <v>43709</v>
      </c>
      <c r="U298" s="21">
        <v>43921</v>
      </c>
      <c r="V298" s="64">
        <v>3.1171799999999998</v>
      </c>
      <c r="W298" s="64">
        <v>43.646900000000002</v>
      </c>
      <c r="X298" s="64" t="s">
        <v>189</v>
      </c>
      <c r="Y298" s="1">
        <v>180</v>
      </c>
      <c r="Z298" s="1">
        <v>180</v>
      </c>
      <c r="AA298" s="64">
        <v>30</v>
      </c>
      <c r="AB298" s="64">
        <v>36</v>
      </c>
      <c r="AC298" s="64">
        <v>27</v>
      </c>
      <c r="AD298" s="64">
        <v>62.999999999999993</v>
      </c>
      <c r="AE298" s="64">
        <v>54</v>
      </c>
      <c r="AF298" s="64" t="s">
        <v>195</v>
      </c>
      <c r="AG298" s="26" t="s">
        <v>975</v>
      </c>
      <c r="AH298" s="26" t="s">
        <v>205</v>
      </c>
      <c r="AI298" s="26" t="s">
        <v>205</v>
      </c>
      <c r="AJ298" s="16" t="s">
        <v>966</v>
      </c>
      <c r="AK298" s="16" t="s">
        <v>540</v>
      </c>
      <c r="AL298" s="16" t="s">
        <v>976</v>
      </c>
      <c r="AM298" s="16" t="s">
        <v>542</v>
      </c>
      <c r="AN298" s="64" t="s">
        <v>967</v>
      </c>
      <c r="AO298" s="26" t="str">
        <f t="shared" si="140"/>
        <v>ACTED</v>
      </c>
      <c r="AP298" s="26" t="str">
        <f t="shared" si="141"/>
        <v>ACTED</v>
      </c>
      <c r="AQ298" s="26" t="str">
        <f t="shared" si="142"/>
        <v>EMERGENCY SHELTER</v>
      </c>
      <c r="AR298" s="26" t="str">
        <f t="shared" si="143"/>
        <v>OFDA</v>
      </c>
      <c r="AS298" s="71" t="str">
        <f>_xlfn.IFNA(VLOOKUP(TRIM(AF298),Lookups!$R$1:$S$12,2,0),"N/A")</f>
        <v>Drought</v>
      </c>
      <c r="AT298" s="29" t="str">
        <f t="shared" si="144"/>
        <v>Completed</v>
      </c>
      <c r="AU298" s="72" t="str">
        <f>IF(TRIM(X298)="", "N/A",VLOOKUP(TRIM(X298),Lookups!$V$1:$W$8,2,0))</f>
        <v>NIDP</v>
      </c>
      <c r="AV298" s="26" t="str">
        <f t="shared" si="145"/>
        <v>Urban</v>
      </c>
      <c r="AW298" s="26" t="str">
        <f t="shared" si="146"/>
        <v>In-Kind</v>
      </c>
      <c r="AX298" s="55" t="str">
        <f>IF(TRIM(M298)="","N/A",VLOOKUP(TRIM(M298),Table2[#All],2,0))</f>
        <v>Bay</v>
      </c>
      <c r="AY298" s="55" t="str">
        <f>IF(TRIM(N298)="","N/A",VLOOKUP(TRIM(N298),Table4[#All],2,0))</f>
        <v>Baidoa</v>
      </c>
      <c r="AZ298" s="55" t="str">
        <f t="shared" si="147"/>
        <v>Waberi 2</v>
      </c>
      <c r="BA298" s="32">
        <f t="shared" si="148"/>
        <v>43738</v>
      </c>
      <c r="BB298" s="32">
        <f t="shared" si="149"/>
        <v>43921</v>
      </c>
      <c r="BC298" s="31">
        <f t="shared" si="150"/>
        <v>2020</v>
      </c>
      <c r="BD298" s="33">
        <f t="shared" si="159"/>
        <v>43830</v>
      </c>
      <c r="BE298" s="30">
        <f t="shared" si="151"/>
        <v>180</v>
      </c>
      <c r="BF298" s="30">
        <f t="shared" si="152"/>
        <v>30</v>
      </c>
      <c r="BG298" s="30">
        <f t="shared" si="153"/>
        <v>27</v>
      </c>
      <c r="BH298" s="30">
        <f t="shared" si="154"/>
        <v>36</v>
      </c>
      <c r="BI298" s="30">
        <f t="shared" si="155"/>
        <v>54</v>
      </c>
      <c r="BJ298" s="30">
        <f t="shared" si="156"/>
        <v>54</v>
      </c>
      <c r="BK298" s="30">
        <v>2200000</v>
      </c>
      <c r="BL298" s="30">
        <v>1400000</v>
      </c>
      <c r="BM298" s="30" t="str">
        <f t="shared" si="157"/>
        <v>Yes</v>
      </c>
      <c r="BN298" s="30" t="str">
        <f t="shared" si="158"/>
        <v>Yes</v>
      </c>
      <c r="BO298" s="30">
        <v>2020</v>
      </c>
      <c r="BP298" s="30">
        <v>463</v>
      </c>
      <c r="BQ298" s="30" t="str">
        <f>VLOOKUP(AQ298,Table3[#All],2,FALSE)</f>
        <v>SHELTER</v>
      </c>
    </row>
    <row r="299" spans="1:69" ht="28.5" customHeight="1" x14ac:dyDescent="0.25">
      <c r="A299" s="64" t="s">
        <v>171</v>
      </c>
      <c r="B299" s="64" t="s">
        <v>220</v>
      </c>
      <c r="C299" s="64" t="s">
        <v>220</v>
      </c>
      <c r="D299" s="64" t="s">
        <v>202</v>
      </c>
      <c r="E299" s="64" t="s">
        <v>896</v>
      </c>
      <c r="F299" s="64" t="s">
        <v>228</v>
      </c>
      <c r="G299" s="64" t="s">
        <v>177</v>
      </c>
      <c r="H299" s="64"/>
      <c r="I299" s="64"/>
      <c r="J299" s="64"/>
      <c r="K299" s="64"/>
      <c r="L299" s="64"/>
      <c r="M299" s="64" t="s">
        <v>83</v>
      </c>
      <c r="N299" s="64" t="s">
        <v>84</v>
      </c>
      <c r="O299" s="64" t="s">
        <v>1</v>
      </c>
      <c r="P299" s="64" t="s">
        <v>897</v>
      </c>
      <c r="Q299" s="64" t="s">
        <v>179</v>
      </c>
      <c r="R299" s="64" t="s">
        <v>167</v>
      </c>
      <c r="S299" s="64" t="s">
        <v>685</v>
      </c>
      <c r="T299" s="32">
        <v>43709</v>
      </c>
      <c r="U299" s="21">
        <v>43921</v>
      </c>
      <c r="V299" s="64">
        <v>3.1171799999999998</v>
      </c>
      <c r="W299" s="64">
        <v>43.646900000000002</v>
      </c>
      <c r="X299" s="64" t="s">
        <v>189</v>
      </c>
      <c r="Y299" s="1">
        <v>180</v>
      </c>
      <c r="Z299" s="1">
        <v>180</v>
      </c>
      <c r="AA299" s="64">
        <v>30</v>
      </c>
      <c r="AB299" s="64">
        <v>36</v>
      </c>
      <c r="AC299" s="64">
        <v>27</v>
      </c>
      <c r="AD299" s="64">
        <v>62.999999999999993</v>
      </c>
      <c r="AE299" s="64">
        <v>54</v>
      </c>
      <c r="AF299" s="64" t="s">
        <v>195</v>
      </c>
      <c r="AG299" s="26" t="s">
        <v>970</v>
      </c>
      <c r="AH299" s="26" t="s">
        <v>918</v>
      </c>
      <c r="AI299" s="26" t="s">
        <v>205</v>
      </c>
      <c r="AJ299" s="16" t="s">
        <v>966</v>
      </c>
      <c r="AK299" s="16" t="s">
        <v>540</v>
      </c>
      <c r="AM299" s="16" t="s">
        <v>542</v>
      </c>
      <c r="AN299" s="64" t="s">
        <v>967</v>
      </c>
      <c r="AO299" s="26" t="str">
        <f t="shared" si="140"/>
        <v>ACTED</v>
      </c>
      <c r="AP299" s="26" t="str">
        <f t="shared" si="141"/>
        <v>ACTED</v>
      </c>
      <c r="AQ299" s="26" t="str">
        <f t="shared" si="142"/>
        <v>NFI KITS</v>
      </c>
      <c r="AR299" s="26" t="str">
        <f t="shared" si="143"/>
        <v>OFDA</v>
      </c>
      <c r="AS299" s="71" t="str">
        <f>_xlfn.IFNA(VLOOKUP(TRIM(AF299),Lookups!$R$1:$S$12,2,0),"N/A")</f>
        <v>Drought</v>
      </c>
      <c r="AT299" s="29" t="str">
        <f t="shared" si="144"/>
        <v>Completed</v>
      </c>
      <c r="AU299" s="72" t="str">
        <f>IF(TRIM(X299)="", "N/A",VLOOKUP(TRIM(X299),Lookups!$V$1:$W$8,2,0))</f>
        <v>NIDP</v>
      </c>
      <c r="AV299" s="26" t="str">
        <f t="shared" si="145"/>
        <v>Urban</v>
      </c>
      <c r="AW299" s="26" t="str">
        <f t="shared" si="146"/>
        <v>In-Kind</v>
      </c>
      <c r="AX299" s="55" t="str">
        <f>IF(TRIM(M299)="","N/A",VLOOKUP(TRIM(M299),Table2[#All],2,0))</f>
        <v>Bay</v>
      </c>
      <c r="AY299" s="55" t="str">
        <f>IF(TRIM(N299)="","N/A",VLOOKUP(TRIM(N299),Table4[#All],2,0))</f>
        <v>Baidoa</v>
      </c>
      <c r="AZ299" s="55" t="str">
        <f t="shared" si="147"/>
        <v>Walaq 1</v>
      </c>
      <c r="BA299" s="32">
        <f t="shared" si="148"/>
        <v>43738</v>
      </c>
      <c r="BB299" s="32">
        <f t="shared" si="149"/>
        <v>43921</v>
      </c>
      <c r="BC299" s="31">
        <f t="shared" si="150"/>
        <v>2020</v>
      </c>
      <c r="BD299" s="33">
        <f t="shared" si="159"/>
        <v>43830</v>
      </c>
      <c r="BE299" s="30">
        <f t="shared" si="151"/>
        <v>180</v>
      </c>
      <c r="BF299" s="30">
        <f t="shared" si="152"/>
        <v>30</v>
      </c>
      <c r="BG299" s="30">
        <f t="shared" si="153"/>
        <v>27</v>
      </c>
      <c r="BH299" s="30">
        <f t="shared" si="154"/>
        <v>36</v>
      </c>
      <c r="BI299" s="30">
        <f t="shared" si="155"/>
        <v>54</v>
      </c>
      <c r="BJ299" s="30">
        <f t="shared" si="156"/>
        <v>54</v>
      </c>
      <c r="BK299" s="30">
        <v>2200000</v>
      </c>
      <c r="BL299" s="30">
        <v>1400000</v>
      </c>
      <c r="BM299" s="30" t="str">
        <f t="shared" si="157"/>
        <v>Plannned</v>
      </c>
      <c r="BN299" s="30" t="str">
        <f t="shared" si="158"/>
        <v>Yes</v>
      </c>
      <c r="BO299" s="30">
        <v>2020</v>
      </c>
      <c r="BP299" s="30">
        <v>463</v>
      </c>
      <c r="BQ299" s="30" t="str">
        <f>VLOOKUP(AQ299,Table3[#All],2,FALSE)</f>
        <v>NFI</v>
      </c>
    </row>
    <row r="300" spans="1:69" ht="28.5" customHeight="1" x14ac:dyDescent="0.25">
      <c r="A300" s="64" t="s">
        <v>171</v>
      </c>
      <c r="B300" s="64" t="s">
        <v>220</v>
      </c>
      <c r="C300" s="64" t="s">
        <v>220</v>
      </c>
      <c r="D300" s="64" t="s">
        <v>202</v>
      </c>
      <c r="E300" s="64" t="s">
        <v>913</v>
      </c>
      <c r="F300" s="64" t="s">
        <v>228</v>
      </c>
      <c r="G300" s="64" t="s">
        <v>177</v>
      </c>
      <c r="H300" s="64"/>
      <c r="I300" s="64"/>
      <c r="J300" s="64"/>
      <c r="K300" s="64"/>
      <c r="L300" s="64"/>
      <c r="M300" s="64" t="s">
        <v>83</v>
      </c>
      <c r="N300" s="64" t="s">
        <v>84</v>
      </c>
      <c r="O300" s="64" t="s">
        <v>1</v>
      </c>
      <c r="P300" s="64" t="s">
        <v>897</v>
      </c>
      <c r="Q300" s="64" t="s">
        <v>179</v>
      </c>
      <c r="R300" s="64" t="s">
        <v>167</v>
      </c>
      <c r="S300" s="64" t="s">
        <v>685</v>
      </c>
      <c r="T300" s="32">
        <v>43709</v>
      </c>
      <c r="U300" s="21">
        <v>43921</v>
      </c>
      <c r="V300" s="64">
        <v>3.1171799999999998</v>
      </c>
      <c r="W300" s="64">
        <v>43.646900000000002</v>
      </c>
      <c r="X300" s="64" t="s">
        <v>189</v>
      </c>
      <c r="Y300" s="1">
        <v>180</v>
      </c>
      <c r="Z300" s="1">
        <v>180</v>
      </c>
      <c r="AA300" s="64">
        <v>30</v>
      </c>
      <c r="AB300" s="64">
        <v>36</v>
      </c>
      <c r="AC300" s="64">
        <v>27</v>
      </c>
      <c r="AD300" s="64">
        <v>62.999999999999993</v>
      </c>
      <c r="AE300" s="64">
        <v>54</v>
      </c>
      <c r="AF300" s="64" t="s">
        <v>195</v>
      </c>
      <c r="AG300" s="26" t="s">
        <v>971</v>
      </c>
      <c r="AH300" s="26" t="s">
        <v>918</v>
      </c>
      <c r="AI300" s="26" t="s">
        <v>205</v>
      </c>
      <c r="AJ300" s="16" t="s">
        <v>966</v>
      </c>
      <c r="AK300" s="16" t="s">
        <v>540</v>
      </c>
      <c r="AM300" s="16" t="s">
        <v>542</v>
      </c>
      <c r="AN300" s="64" t="s">
        <v>967</v>
      </c>
      <c r="AO300" s="26" t="str">
        <f t="shared" si="140"/>
        <v>ACTED</v>
      </c>
      <c r="AP300" s="26" t="str">
        <f t="shared" si="141"/>
        <v>ACTED</v>
      </c>
      <c r="AQ300" s="26" t="str">
        <f t="shared" si="142"/>
        <v>NFI KITS</v>
      </c>
      <c r="AR300" s="26" t="str">
        <f t="shared" si="143"/>
        <v>OFDA</v>
      </c>
      <c r="AS300" s="71" t="str">
        <f>_xlfn.IFNA(VLOOKUP(TRIM(AF300),Lookups!$R$1:$S$12,2,0),"N/A")</f>
        <v>Drought</v>
      </c>
      <c r="AT300" s="29" t="str">
        <f t="shared" si="144"/>
        <v>Completed</v>
      </c>
      <c r="AU300" s="72" t="str">
        <f>IF(TRIM(X300)="", "N/A",VLOOKUP(TRIM(X300),Lookups!$V$1:$W$8,2,0))</f>
        <v>NIDP</v>
      </c>
      <c r="AV300" s="26" t="str">
        <f t="shared" si="145"/>
        <v>Urban</v>
      </c>
      <c r="AW300" s="26" t="str">
        <f t="shared" si="146"/>
        <v>In-Kind</v>
      </c>
      <c r="AX300" s="55" t="str">
        <f>IF(TRIM(M300)="","N/A",VLOOKUP(TRIM(M300),Table2[#All],2,0))</f>
        <v>Bay</v>
      </c>
      <c r="AY300" s="55" t="str">
        <f>IF(TRIM(N300)="","N/A",VLOOKUP(TRIM(N300),Table4[#All],2,0))</f>
        <v>Baidoa</v>
      </c>
      <c r="AZ300" s="55" t="str">
        <f t="shared" si="147"/>
        <v>Walaq 1</v>
      </c>
      <c r="BA300" s="32">
        <f t="shared" si="148"/>
        <v>43738</v>
      </c>
      <c r="BB300" s="32">
        <f t="shared" si="149"/>
        <v>43921</v>
      </c>
      <c r="BC300" s="31">
        <f t="shared" si="150"/>
        <v>2020</v>
      </c>
      <c r="BD300" s="33">
        <f t="shared" si="159"/>
        <v>43830</v>
      </c>
      <c r="BE300" s="30">
        <f t="shared" si="151"/>
        <v>180</v>
      </c>
      <c r="BF300" s="30">
        <f t="shared" si="152"/>
        <v>30</v>
      </c>
      <c r="BG300" s="30">
        <f t="shared" si="153"/>
        <v>27</v>
      </c>
      <c r="BH300" s="30">
        <f t="shared" si="154"/>
        <v>36</v>
      </c>
      <c r="BI300" s="30">
        <f t="shared" si="155"/>
        <v>54</v>
      </c>
      <c r="BJ300" s="30">
        <f t="shared" si="156"/>
        <v>54</v>
      </c>
      <c r="BK300" s="30">
        <v>2200000</v>
      </c>
      <c r="BL300" s="30">
        <v>1400000</v>
      </c>
      <c r="BM300" s="30" t="str">
        <f t="shared" si="157"/>
        <v>Plannned</v>
      </c>
      <c r="BN300" s="30" t="str">
        <f t="shared" si="158"/>
        <v>Yes</v>
      </c>
      <c r="BO300" s="30">
        <v>2020</v>
      </c>
      <c r="BP300" s="30">
        <v>463</v>
      </c>
      <c r="BQ300" s="30" t="str">
        <f>VLOOKUP(AQ300,Table3[#All],2,FALSE)</f>
        <v>NFI</v>
      </c>
    </row>
    <row r="301" spans="1:69" ht="28.5" customHeight="1" x14ac:dyDescent="0.25">
      <c r="A301" s="64" t="s">
        <v>171</v>
      </c>
      <c r="B301" s="64" t="s">
        <v>220</v>
      </c>
      <c r="C301" s="64" t="s">
        <v>220</v>
      </c>
      <c r="D301" s="64" t="s">
        <v>202</v>
      </c>
      <c r="E301" s="64" t="s">
        <v>689</v>
      </c>
      <c r="F301" s="64" t="s">
        <v>228</v>
      </c>
      <c r="G301" s="64" t="s">
        <v>177</v>
      </c>
      <c r="H301" s="64"/>
      <c r="I301" s="64"/>
      <c r="J301" s="64"/>
      <c r="K301" s="64"/>
      <c r="L301" s="64"/>
      <c r="M301" s="64" t="s">
        <v>83</v>
      </c>
      <c r="N301" s="64" t="s">
        <v>84</v>
      </c>
      <c r="O301" s="64" t="s">
        <v>1</v>
      </c>
      <c r="P301" s="64" t="s">
        <v>889</v>
      </c>
      <c r="Q301" s="64" t="s">
        <v>179</v>
      </c>
      <c r="R301" s="64" t="s">
        <v>167</v>
      </c>
      <c r="S301" s="64" t="s">
        <v>685</v>
      </c>
      <c r="T301" s="32">
        <v>43709</v>
      </c>
      <c r="U301" s="21">
        <v>43921</v>
      </c>
      <c r="V301" s="64">
        <v>3.1171799999999998</v>
      </c>
      <c r="W301" s="64">
        <v>43.646900000000002</v>
      </c>
      <c r="X301" s="64" t="s">
        <v>189</v>
      </c>
      <c r="Y301" s="1">
        <v>450</v>
      </c>
      <c r="Z301" s="1">
        <v>450</v>
      </c>
      <c r="AA301" s="64">
        <v>75</v>
      </c>
      <c r="AB301" s="64">
        <v>89</v>
      </c>
      <c r="AC301" s="64">
        <v>69</v>
      </c>
      <c r="AD301" s="64">
        <v>157</v>
      </c>
      <c r="AE301" s="64">
        <v>135</v>
      </c>
      <c r="AF301" s="64" t="s">
        <v>195</v>
      </c>
      <c r="AG301" s="26" t="s">
        <v>970</v>
      </c>
      <c r="AH301" s="26" t="s">
        <v>918</v>
      </c>
      <c r="AI301" s="26" t="s">
        <v>205</v>
      </c>
      <c r="AJ301" s="16" t="s">
        <v>966</v>
      </c>
      <c r="AK301" s="16" t="s">
        <v>540</v>
      </c>
      <c r="AM301" s="16" t="s">
        <v>542</v>
      </c>
      <c r="AN301" s="64" t="s">
        <v>967</v>
      </c>
      <c r="AO301" s="26" t="str">
        <f t="shared" si="140"/>
        <v>ACTED</v>
      </c>
      <c r="AP301" s="26" t="str">
        <f t="shared" si="141"/>
        <v>ACTED</v>
      </c>
      <c r="AQ301" s="26" t="str">
        <f t="shared" si="142"/>
        <v>NFI KITS</v>
      </c>
      <c r="AR301" s="26" t="str">
        <f t="shared" si="143"/>
        <v>OFDA</v>
      </c>
      <c r="AS301" s="71" t="str">
        <f>_xlfn.IFNA(VLOOKUP(TRIM(AF301),Lookups!$R$1:$S$12,2,0),"N/A")</f>
        <v>Drought</v>
      </c>
      <c r="AT301" s="29" t="str">
        <f t="shared" si="144"/>
        <v>Completed</v>
      </c>
      <c r="AU301" s="72" t="str">
        <f>IF(TRIM(X301)="", "N/A",VLOOKUP(TRIM(X301),Lookups!$V$1:$W$8,2,0))</f>
        <v>NIDP</v>
      </c>
      <c r="AV301" s="26" t="str">
        <f t="shared" si="145"/>
        <v>Urban</v>
      </c>
      <c r="AW301" s="26" t="str">
        <f t="shared" si="146"/>
        <v>In-Kind</v>
      </c>
      <c r="AX301" s="55" t="str">
        <f>IF(TRIM(M301)="","N/A",VLOOKUP(TRIM(M301),Table2[#All],2,0))</f>
        <v>Bay</v>
      </c>
      <c r="AY301" s="55" t="str">
        <f>IF(TRIM(N301)="","N/A",VLOOKUP(TRIM(N301),Table4[#All],2,0))</f>
        <v>Baidoa</v>
      </c>
      <c r="AZ301" s="55" t="str">
        <f t="shared" si="147"/>
        <v>War Harqan</v>
      </c>
      <c r="BA301" s="32">
        <f t="shared" si="148"/>
        <v>43738</v>
      </c>
      <c r="BB301" s="32">
        <f t="shared" si="149"/>
        <v>43921</v>
      </c>
      <c r="BC301" s="31">
        <f t="shared" si="150"/>
        <v>2020</v>
      </c>
      <c r="BD301" s="33">
        <f t="shared" si="159"/>
        <v>43830</v>
      </c>
      <c r="BE301" s="30">
        <f t="shared" si="151"/>
        <v>450</v>
      </c>
      <c r="BF301" s="30">
        <f t="shared" si="152"/>
        <v>75</v>
      </c>
      <c r="BG301" s="30">
        <f t="shared" si="153"/>
        <v>69</v>
      </c>
      <c r="BH301" s="30">
        <f t="shared" si="154"/>
        <v>89</v>
      </c>
      <c r="BI301" s="30">
        <f t="shared" si="155"/>
        <v>135</v>
      </c>
      <c r="BJ301" s="30">
        <f t="shared" si="156"/>
        <v>135</v>
      </c>
      <c r="BK301" s="30">
        <v>2200000</v>
      </c>
      <c r="BL301" s="30">
        <v>1400000</v>
      </c>
      <c r="BM301" s="30" t="str">
        <f t="shared" si="157"/>
        <v>Plannned</v>
      </c>
      <c r="BN301" s="30" t="str">
        <f t="shared" si="158"/>
        <v>Yes</v>
      </c>
      <c r="BO301" s="30">
        <v>2020</v>
      </c>
      <c r="BP301" s="30">
        <v>463</v>
      </c>
      <c r="BQ301" s="30" t="str">
        <f>VLOOKUP(AQ301,Table3[#All],2,FALSE)</f>
        <v>NFI</v>
      </c>
    </row>
    <row r="302" spans="1:69" ht="28.5" customHeight="1" x14ac:dyDescent="0.25">
      <c r="A302" s="64" t="s">
        <v>171</v>
      </c>
      <c r="B302" s="64" t="s">
        <v>220</v>
      </c>
      <c r="C302" s="64" t="s">
        <v>398</v>
      </c>
      <c r="D302" s="64" t="s">
        <v>186</v>
      </c>
      <c r="E302" s="64" t="s">
        <v>880</v>
      </c>
      <c r="F302" s="64" t="s">
        <v>228</v>
      </c>
      <c r="G302" s="64" t="s">
        <v>177</v>
      </c>
      <c r="H302" s="64"/>
      <c r="I302" s="64"/>
      <c r="J302" s="64"/>
      <c r="K302" s="64"/>
      <c r="L302" s="64"/>
      <c r="M302" s="64" t="s">
        <v>59</v>
      </c>
      <c r="N302" s="64" t="s">
        <v>149</v>
      </c>
      <c r="O302" s="64" t="s">
        <v>17</v>
      </c>
      <c r="P302" s="64" t="s">
        <v>881</v>
      </c>
      <c r="Q302" s="64" t="s">
        <v>179</v>
      </c>
      <c r="R302" s="64" t="s">
        <v>167</v>
      </c>
      <c r="S302" s="64" t="s">
        <v>685</v>
      </c>
      <c r="T302" s="32">
        <v>43709</v>
      </c>
      <c r="U302" s="21">
        <v>43921</v>
      </c>
      <c r="V302" s="64">
        <v>-0.36029</v>
      </c>
      <c r="W302" s="64">
        <v>42.546261000000001</v>
      </c>
      <c r="X302" s="64" t="s">
        <v>190</v>
      </c>
      <c r="Y302" s="1">
        <v>3600</v>
      </c>
      <c r="Z302" s="1">
        <v>3600</v>
      </c>
      <c r="AA302" s="64">
        <v>600</v>
      </c>
      <c r="AB302" s="64">
        <v>586</v>
      </c>
      <c r="AC302" s="64">
        <v>663</v>
      </c>
      <c r="AD302" s="64">
        <v>1103</v>
      </c>
      <c r="AE302" s="64">
        <v>1248</v>
      </c>
      <c r="AF302" s="64" t="s">
        <v>196</v>
      </c>
      <c r="AH302" s="26" t="s">
        <v>205</v>
      </c>
      <c r="AI302" s="26" t="s">
        <v>917</v>
      </c>
      <c r="AJ302" s="16" t="s">
        <v>977</v>
      </c>
      <c r="AK302" s="16" t="s">
        <v>978</v>
      </c>
      <c r="AL302" s="16" t="s">
        <v>979</v>
      </c>
      <c r="AM302" s="16" t="s">
        <v>980</v>
      </c>
      <c r="AN302" s="64" t="s">
        <v>981</v>
      </c>
      <c r="AO302" s="26" t="str">
        <f t="shared" ref="AO302:AO365" si="160">TRIM(IF(TRIM(B302)="","N/A",B302))</f>
        <v>ACTED</v>
      </c>
      <c r="AP302" s="26" t="str">
        <f t="shared" ref="AP302:AP365" si="161">TRIM(IF(TRIM(C302)="","N/A",C302))</f>
        <v>SADO</v>
      </c>
      <c r="AQ302" s="26" t="str">
        <f t="shared" ref="AQ302:AQ365" si="162">TRIM(UPPER(IF(TRIM(D302)="","N/A",D302)))</f>
        <v>EMERGENCY SHELTER</v>
      </c>
      <c r="AR302" s="26" t="str">
        <f t="shared" ref="AR302:AR365" si="163">TRIM(IF(TRIM(F302)="","N/A",F302))</f>
        <v>OFDA</v>
      </c>
      <c r="AS302" s="71" t="str">
        <f>_xlfn.IFNA(VLOOKUP(TRIM(AF302),Lookups!$R$1:$S$12,2,0),"N/A")</f>
        <v>Protracted</v>
      </c>
      <c r="AT302" s="29" t="str">
        <f t="shared" ref="AT302:AT365" si="164">TRIM(IF(TRIM(R302)="","N/A",PROPER(R302)))</f>
        <v>Completed</v>
      </c>
      <c r="AU302" s="72" t="str">
        <f>IF(TRIM(X302)="", "N/A",VLOOKUP(TRIM(X302),Lookups!$V$1:$W$8,2,0))</f>
        <v>PIDP</v>
      </c>
      <c r="AV302" s="26" t="str">
        <f t="shared" ref="AV302:AV365" si="165">TRIM(IF(TRIM(Q302)="","N/A",Q302))</f>
        <v>Urban</v>
      </c>
      <c r="AW302" s="26" t="str">
        <f t="shared" ref="AW302:AW365" si="166">TRIM(IF(TRIM(G302)="","N/A",PROPER(LEFT(TRIM(G302),10))))</f>
        <v>In-Kind</v>
      </c>
      <c r="AX302" s="55" t="str">
        <f>IF(TRIM(M302)="","N/A",VLOOKUP(TRIM(M302),Table2[#All],2,0))</f>
        <v>Lower Juba</v>
      </c>
      <c r="AY302" s="55" t="str">
        <f>IF(TRIM(N302)="","N/A",VLOOKUP(TRIM(N302),Table4[#All],2,0))</f>
        <v>Kismayo</v>
      </c>
      <c r="AZ302" s="55" t="str">
        <f t="shared" ref="AZ302:AZ365" si="167">IF(TRIM(P302)="","N/A",TRIM(P302))</f>
        <v>Bulabanan</v>
      </c>
      <c r="BA302" s="32">
        <f t="shared" ref="BA302:BA365" si="168">EOMONTH(T302,0)</f>
        <v>43738</v>
      </c>
      <c r="BB302" s="32">
        <f t="shared" ref="BB302:BB365" si="169">EOMONTH(U302,0)</f>
        <v>43921</v>
      </c>
      <c r="BC302" s="31">
        <f t="shared" ref="BC302:BC365" si="170">YEAR(BB302)</f>
        <v>2020</v>
      </c>
      <c r="BD302" s="33">
        <f t="shared" si="159"/>
        <v>43830</v>
      </c>
      <c r="BE302" s="30">
        <f t="shared" ref="BE302:BE365" si="171">Y302</f>
        <v>3600</v>
      </c>
      <c r="BF302" s="30">
        <f t="shared" ref="BF302:BF365" si="172">AA302</f>
        <v>600</v>
      </c>
      <c r="BG302" s="30">
        <f t="shared" ref="BG302:BG365" si="173">AC302</f>
        <v>663</v>
      </c>
      <c r="BH302" s="30">
        <f t="shared" ref="BH302:BH365" si="174">AB302</f>
        <v>586</v>
      </c>
      <c r="BI302" s="30">
        <f t="shared" ref="BI302:BI365" si="175">AE302</f>
        <v>1248</v>
      </c>
      <c r="BJ302" s="30">
        <f t="shared" ref="BJ302:BJ365" si="176">AE302</f>
        <v>1248</v>
      </c>
      <c r="BK302" s="30">
        <v>2200000</v>
      </c>
      <c r="BL302" s="30">
        <v>1400000</v>
      </c>
      <c r="BM302" s="30" t="str">
        <f t="shared" ref="BM302:BM365" si="177">IF(ISBLANK(AH302),"Unk",AH302)</f>
        <v>Yes</v>
      </c>
      <c r="BN302" s="30" t="str">
        <f t="shared" ref="BN302:BN365" si="178">IF(ISBLANK(AI302),"Unk",AI302)</f>
        <v>yes</v>
      </c>
      <c r="BO302" s="30">
        <v>2020</v>
      </c>
      <c r="BP302" s="30">
        <v>463</v>
      </c>
      <c r="BQ302" s="30" t="str">
        <f>VLOOKUP(AQ302,Table3[#All],2,FALSE)</f>
        <v>SHELTER</v>
      </c>
    </row>
    <row r="303" spans="1:69" ht="28.5" customHeight="1" x14ac:dyDescent="0.25">
      <c r="A303" s="64" t="s">
        <v>171</v>
      </c>
      <c r="B303" s="64" t="s">
        <v>220</v>
      </c>
      <c r="C303" s="64" t="s">
        <v>398</v>
      </c>
      <c r="D303" s="64" t="s">
        <v>186</v>
      </c>
      <c r="E303" s="64" t="s">
        <v>878</v>
      </c>
      <c r="F303" s="64" t="s">
        <v>228</v>
      </c>
      <c r="G303" s="64" t="s">
        <v>177</v>
      </c>
      <c r="H303" s="64"/>
      <c r="I303" s="64"/>
      <c r="J303" s="64"/>
      <c r="K303" s="64"/>
      <c r="L303" s="64"/>
      <c r="M303" s="64" t="s">
        <v>59</v>
      </c>
      <c r="N303" s="64" t="s">
        <v>149</v>
      </c>
      <c r="O303" s="64" t="s">
        <v>17</v>
      </c>
      <c r="P303" s="64" t="s">
        <v>879</v>
      </c>
      <c r="Q303" s="64" t="s">
        <v>179</v>
      </c>
      <c r="R303" s="64" t="s">
        <v>167</v>
      </c>
      <c r="S303" s="64" t="s">
        <v>685</v>
      </c>
      <c r="T303" s="32">
        <v>43709</v>
      </c>
      <c r="U303" s="21">
        <v>43921</v>
      </c>
      <c r="V303" s="64">
        <v>-0.36029</v>
      </c>
      <c r="W303" s="64">
        <v>42.546261000000001</v>
      </c>
      <c r="X303" s="64" t="s">
        <v>190</v>
      </c>
      <c r="Y303" s="1">
        <v>3600</v>
      </c>
      <c r="Z303" s="1">
        <v>3600</v>
      </c>
      <c r="AA303" s="64">
        <v>600</v>
      </c>
      <c r="AB303" s="64">
        <v>586</v>
      </c>
      <c r="AC303" s="64">
        <v>663</v>
      </c>
      <c r="AD303" s="64">
        <v>1103</v>
      </c>
      <c r="AE303" s="64">
        <v>1248</v>
      </c>
      <c r="AF303" s="64" t="s">
        <v>196</v>
      </c>
      <c r="AH303" s="26" t="s">
        <v>205</v>
      </c>
      <c r="AI303" s="26" t="s">
        <v>205</v>
      </c>
      <c r="AJ303" s="16" t="s">
        <v>977</v>
      </c>
      <c r="AK303" s="16" t="s">
        <v>978</v>
      </c>
      <c r="AL303" s="16" t="s">
        <v>979</v>
      </c>
      <c r="AM303" s="16" t="s">
        <v>980</v>
      </c>
      <c r="AN303" s="64" t="s">
        <v>981</v>
      </c>
      <c r="AO303" s="26" t="str">
        <f t="shared" si="160"/>
        <v>ACTED</v>
      </c>
      <c r="AP303" s="26" t="str">
        <f t="shared" si="161"/>
        <v>SADO</v>
      </c>
      <c r="AQ303" s="26" t="str">
        <f t="shared" si="162"/>
        <v>EMERGENCY SHELTER</v>
      </c>
      <c r="AR303" s="26" t="str">
        <f t="shared" si="163"/>
        <v>OFDA</v>
      </c>
      <c r="AS303" s="71" t="str">
        <f>_xlfn.IFNA(VLOOKUP(TRIM(AF303),Lookups!$R$1:$S$12,2,0),"N/A")</f>
        <v>Protracted</v>
      </c>
      <c r="AT303" s="29" t="str">
        <f t="shared" si="164"/>
        <v>Completed</v>
      </c>
      <c r="AU303" s="72" t="str">
        <f>IF(TRIM(X303)="", "N/A",VLOOKUP(TRIM(X303),Lookups!$V$1:$W$8,2,0))</f>
        <v>PIDP</v>
      </c>
      <c r="AV303" s="26" t="str">
        <f t="shared" si="165"/>
        <v>Urban</v>
      </c>
      <c r="AW303" s="26" t="str">
        <f t="shared" si="166"/>
        <v>In-Kind</v>
      </c>
      <c r="AX303" s="55" t="str">
        <f>IF(TRIM(M303)="","N/A",VLOOKUP(TRIM(M303),Table2[#All],2,0))</f>
        <v>Lower Juba</v>
      </c>
      <c r="AY303" s="55" t="str">
        <f>IF(TRIM(N303)="","N/A",VLOOKUP(TRIM(N303),Table4[#All],2,0))</f>
        <v>Kismayo</v>
      </c>
      <c r="AZ303" s="55" t="str">
        <f t="shared" si="167"/>
        <v>Bulafaturo</v>
      </c>
      <c r="BA303" s="32">
        <f t="shared" si="168"/>
        <v>43738</v>
      </c>
      <c r="BB303" s="32">
        <f t="shared" si="169"/>
        <v>43921</v>
      </c>
      <c r="BC303" s="31">
        <f t="shared" si="170"/>
        <v>2020</v>
      </c>
      <c r="BD303" s="33">
        <f t="shared" si="159"/>
        <v>43830</v>
      </c>
      <c r="BE303" s="30">
        <f t="shared" si="171"/>
        <v>3600</v>
      </c>
      <c r="BF303" s="30">
        <f t="shared" si="172"/>
        <v>600</v>
      </c>
      <c r="BG303" s="30">
        <f t="shared" si="173"/>
        <v>663</v>
      </c>
      <c r="BH303" s="30">
        <f t="shared" si="174"/>
        <v>586</v>
      </c>
      <c r="BI303" s="30">
        <f t="shared" si="175"/>
        <v>1248</v>
      </c>
      <c r="BJ303" s="30">
        <f t="shared" si="176"/>
        <v>1248</v>
      </c>
      <c r="BK303" s="30">
        <v>2200000</v>
      </c>
      <c r="BL303" s="30">
        <v>1400000</v>
      </c>
      <c r="BM303" s="30" t="str">
        <f t="shared" si="177"/>
        <v>Yes</v>
      </c>
      <c r="BN303" s="30" t="str">
        <f t="shared" si="178"/>
        <v>Yes</v>
      </c>
      <c r="BO303" s="30">
        <v>2020</v>
      </c>
      <c r="BP303" s="30">
        <v>463</v>
      </c>
      <c r="BQ303" s="30" t="str">
        <f>VLOOKUP(AQ303,Table3[#All],2,FALSE)</f>
        <v>SHELTER</v>
      </c>
    </row>
    <row r="304" spans="1:69" ht="28.5" customHeight="1" x14ac:dyDescent="0.25">
      <c r="A304" s="64" t="s">
        <v>171</v>
      </c>
      <c r="B304" s="64" t="s">
        <v>220</v>
      </c>
      <c r="C304" s="64" t="s">
        <v>398</v>
      </c>
      <c r="D304" s="64" t="s">
        <v>773</v>
      </c>
      <c r="E304" s="64" t="s">
        <v>882</v>
      </c>
      <c r="F304" s="64" t="s">
        <v>228</v>
      </c>
      <c r="G304" s="64" t="s">
        <v>177</v>
      </c>
      <c r="H304" s="64"/>
      <c r="I304" s="64"/>
      <c r="J304" s="64"/>
      <c r="K304" s="64"/>
      <c r="L304" s="64"/>
      <c r="M304" s="64" t="s">
        <v>59</v>
      </c>
      <c r="N304" s="64" t="s">
        <v>149</v>
      </c>
      <c r="O304" s="64" t="s">
        <v>17</v>
      </c>
      <c r="P304" s="64" t="s">
        <v>875</v>
      </c>
      <c r="Q304" s="64" t="s">
        <v>179</v>
      </c>
      <c r="R304" s="64" t="s">
        <v>169</v>
      </c>
      <c r="S304" s="64" t="s">
        <v>685</v>
      </c>
      <c r="T304" s="32">
        <v>43709</v>
      </c>
      <c r="U304" s="21">
        <v>44074</v>
      </c>
      <c r="V304" s="64">
        <v>-0.36029</v>
      </c>
      <c r="W304" s="64">
        <v>42.546261000000001</v>
      </c>
      <c r="X304" s="64" t="s">
        <v>190</v>
      </c>
      <c r="Y304" s="1">
        <v>108</v>
      </c>
      <c r="Z304" s="1">
        <v>108</v>
      </c>
      <c r="AA304" s="64">
        <v>18</v>
      </c>
      <c r="AB304" s="64">
        <v>44</v>
      </c>
      <c r="AC304" s="64">
        <v>13</v>
      </c>
      <c r="AD304" s="64">
        <v>39</v>
      </c>
      <c r="AE304" s="64">
        <v>12</v>
      </c>
      <c r="AF304" s="64" t="s">
        <v>196</v>
      </c>
      <c r="AI304" s="26" t="s">
        <v>205</v>
      </c>
      <c r="AJ304" s="16" t="s">
        <v>977</v>
      </c>
      <c r="AK304" s="16" t="s">
        <v>978</v>
      </c>
      <c r="AL304" s="16" t="s">
        <v>979</v>
      </c>
      <c r="AM304" s="16" t="s">
        <v>980</v>
      </c>
      <c r="AN304" s="64" t="s">
        <v>981</v>
      </c>
      <c r="AO304" s="26" t="str">
        <f t="shared" si="160"/>
        <v>ACTED</v>
      </c>
      <c r="AP304" s="26" t="str">
        <f t="shared" si="161"/>
        <v>SADO</v>
      </c>
      <c r="AQ304" s="26" t="str">
        <f t="shared" si="162"/>
        <v>DURABLE SHELTER</v>
      </c>
      <c r="AR304" s="26" t="str">
        <f t="shared" si="163"/>
        <v>OFDA</v>
      </c>
      <c r="AS304" s="71" t="str">
        <f>_xlfn.IFNA(VLOOKUP(TRIM(AF304),Lookups!$R$1:$S$12,2,0),"N/A")</f>
        <v>Protracted</v>
      </c>
      <c r="AT304" s="29" t="str">
        <f t="shared" si="164"/>
        <v>Planned</v>
      </c>
      <c r="AU304" s="72" t="str">
        <f>IF(TRIM(X304)="", "N/A",VLOOKUP(TRIM(X304),Lookups!$V$1:$W$8,2,0))</f>
        <v>PIDP</v>
      </c>
      <c r="AV304" s="26" t="str">
        <f t="shared" si="165"/>
        <v>Urban</v>
      </c>
      <c r="AW304" s="26" t="str">
        <f t="shared" si="166"/>
        <v>In-Kind</v>
      </c>
      <c r="AX304" s="55" t="str">
        <f>IF(TRIM(M304)="","N/A",VLOOKUP(TRIM(M304),Table2[#All],2,0))</f>
        <v>Lower Juba</v>
      </c>
      <c r="AY304" s="55" t="str">
        <f>IF(TRIM(N304)="","N/A",VLOOKUP(TRIM(N304),Table4[#All],2,0))</f>
        <v>Kismayo</v>
      </c>
      <c r="AZ304" s="55" t="str">
        <f t="shared" si="167"/>
        <v>Galbet</v>
      </c>
      <c r="BA304" s="32">
        <f t="shared" si="168"/>
        <v>43738</v>
      </c>
      <c r="BB304" s="32">
        <f t="shared" si="169"/>
        <v>44074</v>
      </c>
      <c r="BC304" s="31">
        <f t="shared" si="170"/>
        <v>2020</v>
      </c>
      <c r="BD304" s="33">
        <f t="shared" si="159"/>
        <v>43830</v>
      </c>
      <c r="BE304" s="30">
        <f t="shared" si="171"/>
        <v>108</v>
      </c>
      <c r="BF304" s="30">
        <f t="shared" si="172"/>
        <v>18</v>
      </c>
      <c r="BG304" s="30">
        <f t="shared" si="173"/>
        <v>13</v>
      </c>
      <c r="BH304" s="30">
        <f t="shared" si="174"/>
        <v>44</v>
      </c>
      <c r="BI304" s="30">
        <f t="shared" si="175"/>
        <v>12</v>
      </c>
      <c r="BJ304" s="30">
        <f t="shared" si="176"/>
        <v>12</v>
      </c>
      <c r="BK304" s="30">
        <v>2200000</v>
      </c>
      <c r="BL304" s="30">
        <v>1400000</v>
      </c>
      <c r="BM304" s="30" t="str">
        <f t="shared" si="177"/>
        <v>Unk</v>
      </c>
      <c r="BN304" s="30" t="str">
        <f t="shared" si="178"/>
        <v>Yes</v>
      </c>
      <c r="BO304" s="30">
        <v>2020</v>
      </c>
      <c r="BP304" s="30">
        <v>463</v>
      </c>
      <c r="BQ304" s="30" t="str">
        <f>VLOOKUP(AQ304,Table3[#All],2,FALSE)</f>
        <v>SHELTER</v>
      </c>
    </row>
    <row r="305" spans="1:69" ht="28.5" customHeight="1" x14ac:dyDescent="0.25">
      <c r="A305" s="64" t="s">
        <v>171</v>
      </c>
      <c r="B305" s="64" t="s">
        <v>220</v>
      </c>
      <c r="C305" s="64" t="s">
        <v>398</v>
      </c>
      <c r="D305" s="64" t="s">
        <v>186</v>
      </c>
      <c r="E305" s="64" t="s">
        <v>880</v>
      </c>
      <c r="F305" s="64" t="s">
        <v>228</v>
      </c>
      <c r="G305" s="64" t="s">
        <v>177</v>
      </c>
      <c r="H305" s="64"/>
      <c r="I305" s="64"/>
      <c r="J305" s="64"/>
      <c r="K305" s="64"/>
      <c r="L305" s="64"/>
      <c r="M305" s="64" t="s">
        <v>59</v>
      </c>
      <c r="N305" s="64" t="s">
        <v>149</v>
      </c>
      <c r="O305" s="64" t="s">
        <v>17</v>
      </c>
      <c r="P305" s="64" t="s">
        <v>875</v>
      </c>
      <c r="Q305" s="64" t="s">
        <v>179</v>
      </c>
      <c r="R305" s="64" t="s">
        <v>167</v>
      </c>
      <c r="S305" s="64" t="s">
        <v>915</v>
      </c>
      <c r="T305" s="32">
        <v>43709</v>
      </c>
      <c r="U305" s="21">
        <v>43881</v>
      </c>
      <c r="V305" s="64">
        <v>-0.36029</v>
      </c>
      <c r="W305" s="64">
        <v>42.546261000000001</v>
      </c>
      <c r="X305" s="64" t="s">
        <v>190</v>
      </c>
      <c r="Y305" s="1">
        <v>3600</v>
      </c>
      <c r="Z305" s="1">
        <v>3600</v>
      </c>
      <c r="AA305" s="64">
        <v>600</v>
      </c>
      <c r="AB305" s="64">
        <v>586</v>
      </c>
      <c r="AC305" s="64">
        <v>663</v>
      </c>
      <c r="AD305" s="64">
        <v>1103</v>
      </c>
      <c r="AE305" s="64">
        <v>1248</v>
      </c>
      <c r="AF305" s="64" t="s">
        <v>196</v>
      </c>
      <c r="AH305" s="26" t="s">
        <v>917</v>
      </c>
      <c r="AI305" s="26" t="s">
        <v>917</v>
      </c>
      <c r="AJ305" s="16" t="s">
        <v>977</v>
      </c>
      <c r="AK305" s="16" t="s">
        <v>978</v>
      </c>
      <c r="AL305" s="16" t="s">
        <v>979</v>
      </c>
      <c r="AM305" s="16" t="s">
        <v>980</v>
      </c>
      <c r="AN305" s="64" t="s">
        <v>981</v>
      </c>
      <c r="AO305" s="26" t="str">
        <f t="shared" si="160"/>
        <v>ACTED</v>
      </c>
      <c r="AP305" s="26" t="str">
        <f t="shared" si="161"/>
        <v>SADO</v>
      </c>
      <c r="AQ305" s="26" t="str">
        <f t="shared" si="162"/>
        <v>EMERGENCY SHELTER</v>
      </c>
      <c r="AR305" s="26" t="str">
        <f t="shared" si="163"/>
        <v>OFDA</v>
      </c>
      <c r="AS305" s="71" t="str">
        <f>_xlfn.IFNA(VLOOKUP(TRIM(AF305),Lookups!$R$1:$S$12,2,0),"N/A")</f>
        <v>Protracted</v>
      </c>
      <c r="AT305" s="29" t="str">
        <f t="shared" si="164"/>
        <v>Completed</v>
      </c>
      <c r="AU305" s="72" t="str">
        <f>IF(TRIM(X305)="", "N/A",VLOOKUP(TRIM(X305),Lookups!$V$1:$W$8,2,0))</f>
        <v>PIDP</v>
      </c>
      <c r="AV305" s="26" t="str">
        <f t="shared" si="165"/>
        <v>Urban</v>
      </c>
      <c r="AW305" s="26" t="str">
        <f t="shared" si="166"/>
        <v>In-Kind</v>
      </c>
      <c r="AX305" s="55" t="str">
        <f>IF(TRIM(M305)="","N/A",VLOOKUP(TRIM(M305),Table2[#All],2,0))</f>
        <v>Lower Juba</v>
      </c>
      <c r="AY305" s="55" t="str">
        <f>IF(TRIM(N305)="","N/A",VLOOKUP(TRIM(N305),Table4[#All],2,0))</f>
        <v>Kismayo</v>
      </c>
      <c r="AZ305" s="55" t="str">
        <f t="shared" si="167"/>
        <v>Galbet</v>
      </c>
      <c r="BA305" s="32">
        <f t="shared" si="168"/>
        <v>43738</v>
      </c>
      <c r="BB305" s="32">
        <f t="shared" si="169"/>
        <v>43890</v>
      </c>
      <c r="BC305" s="31">
        <f t="shared" si="170"/>
        <v>2020</v>
      </c>
      <c r="BD305" s="33">
        <f t="shared" si="159"/>
        <v>43830</v>
      </c>
      <c r="BE305" s="30">
        <f t="shared" si="171"/>
        <v>3600</v>
      </c>
      <c r="BF305" s="30">
        <f t="shared" si="172"/>
        <v>600</v>
      </c>
      <c r="BG305" s="30">
        <f t="shared" si="173"/>
        <v>663</v>
      </c>
      <c r="BH305" s="30">
        <f t="shared" si="174"/>
        <v>586</v>
      </c>
      <c r="BI305" s="30">
        <f t="shared" si="175"/>
        <v>1248</v>
      </c>
      <c r="BJ305" s="30">
        <f t="shared" si="176"/>
        <v>1248</v>
      </c>
      <c r="BK305" s="30">
        <v>2200000</v>
      </c>
      <c r="BL305" s="30">
        <v>1400000</v>
      </c>
      <c r="BM305" s="30" t="str">
        <f t="shared" si="177"/>
        <v>yes</v>
      </c>
      <c r="BN305" s="30" t="str">
        <f t="shared" si="178"/>
        <v>yes</v>
      </c>
      <c r="BO305" s="30">
        <v>2020</v>
      </c>
      <c r="BP305" s="30">
        <v>463</v>
      </c>
      <c r="BQ305" s="30" t="str">
        <f>VLOOKUP(AQ305,Table3[#All],2,FALSE)</f>
        <v>SHELTER</v>
      </c>
    </row>
    <row r="306" spans="1:69" ht="28.5" customHeight="1" x14ac:dyDescent="0.25">
      <c r="A306" s="64" t="s">
        <v>171</v>
      </c>
      <c r="B306" s="64" t="s">
        <v>220</v>
      </c>
      <c r="C306" s="64" t="s">
        <v>398</v>
      </c>
      <c r="D306" s="64" t="s">
        <v>186</v>
      </c>
      <c r="E306" s="64" t="s">
        <v>545</v>
      </c>
      <c r="F306" s="64" t="s">
        <v>228</v>
      </c>
      <c r="G306" s="64" t="s">
        <v>177</v>
      </c>
      <c r="H306" s="64"/>
      <c r="I306" s="64"/>
      <c r="J306" s="64"/>
      <c r="K306" s="64"/>
      <c r="L306" s="64"/>
      <c r="M306" s="64" t="s">
        <v>59</v>
      </c>
      <c r="N306" s="64" t="s">
        <v>149</v>
      </c>
      <c r="O306" s="64" t="s">
        <v>17</v>
      </c>
      <c r="P306" s="64" t="s">
        <v>875</v>
      </c>
      <c r="Q306" s="64" t="s">
        <v>179</v>
      </c>
      <c r="R306" s="64" t="s">
        <v>167</v>
      </c>
      <c r="S306" s="64" t="s">
        <v>915</v>
      </c>
      <c r="T306" s="32">
        <v>43709</v>
      </c>
      <c r="U306" s="21">
        <v>43881</v>
      </c>
      <c r="V306" s="64">
        <v>-0.36029</v>
      </c>
      <c r="W306" s="64">
        <v>42.546261000000001</v>
      </c>
      <c r="X306" s="64" t="s">
        <v>190</v>
      </c>
      <c r="Y306" s="1">
        <v>3000</v>
      </c>
      <c r="Z306" s="1">
        <v>3000</v>
      </c>
      <c r="AA306" s="64">
        <v>500</v>
      </c>
      <c r="AB306" s="64">
        <v>488</v>
      </c>
      <c r="AC306" s="64">
        <v>552</v>
      </c>
      <c r="AD306" s="64">
        <v>920</v>
      </c>
      <c r="AE306" s="64">
        <v>1040</v>
      </c>
      <c r="AF306" s="64" t="s">
        <v>196</v>
      </c>
      <c r="AH306" s="26" t="s">
        <v>917</v>
      </c>
      <c r="AI306" s="26" t="s">
        <v>917</v>
      </c>
      <c r="AJ306" s="16" t="s">
        <v>977</v>
      </c>
      <c r="AK306" s="16" t="s">
        <v>978</v>
      </c>
      <c r="AL306" s="16" t="s">
        <v>979</v>
      </c>
      <c r="AM306" s="16" t="s">
        <v>980</v>
      </c>
      <c r="AN306" s="64" t="s">
        <v>981</v>
      </c>
      <c r="AO306" s="26" t="str">
        <f t="shared" si="160"/>
        <v>ACTED</v>
      </c>
      <c r="AP306" s="26" t="str">
        <f t="shared" si="161"/>
        <v>SADO</v>
      </c>
      <c r="AQ306" s="26" t="str">
        <f t="shared" si="162"/>
        <v>EMERGENCY SHELTER</v>
      </c>
      <c r="AR306" s="26" t="str">
        <f t="shared" si="163"/>
        <v>OFDA</v>
      </c>
      <c r="AS306" s="71" t="str">
        <f>_xlfn.IFNA(VLOOKUP(TRIM(AF306),Lookups!$R$1:$S$12,2,0),"N/A")</f>
        <v>Protracted</v>
      </c>
      <c r="AT306" s="29" t="str">
        <f t="shared" si="164"/>
        <v>Completed</v>
      </c>
      <c r="AU306" s="72" t="str">
        <f>IF(TRIM(X306)="", "N/A",VLOOKUP(TRIM(X306),Lookups!$V$1:$W$8,2,0))</f>
        <v>PIDP</v>
      </c>
      <c r="AV306" s="26" t="str">
        <f t="shared" si="165"/>
        <v>Urban</v>
      </c>
      <c r="AW306" s="26" t="str">
        <f t="shared" si="166"/>
        <v>In-Kind</v>
      </c>
      <c r="AX306" s="55" t="str">
        <f>IF(TRIM(M306)="","N/A",VLOOKUP(TRIM(M306),Table2[#All],2,0))</f>
        <v>Lower Juba</v>
      </c>
      <c r="AY306" s="55" t="str">
        <f>IF(TRIM(N306)="","N/A",VLOOKUP(TRIM(N306),Table4[#All],2,0))</f>
        <v>Kismayo</v>
      </c>
      <c r="AZ306" s="55" t="str">
        <f t="shared" si="167"/>
        <v>Galbet</v>
      </c>
      <c r="BA306" s="32">
        <f t="shared" si="168"/>
        <v>43738</v>
      </c>
      <c r="BB306" s="32">
        <f t="shared" si="169"/>
        <v>43890</v>
      </c>
      <c r="BC306" s="31">
        <f t="shared" si="170"/>
        <v>2020</v>
      </c>
      <c r="BD306" s="33">
        <f t="shared" si="159"/>
        <v>43830</v>
      </c>
      <c r="BE306" s="30">
        <f t="shared" si="171"/>
        <v>3000</v>
      </c>
      <c r="BF306" s="30">
        <f t="shared" si="172"/>
        <v>500</v>
      </c>
      <c r="BG306" s="30">
        <f t="shared" si="173"/>
        <v>552</v>
      </c>
      <c r="BH306" s="30">
        <f t="shared" si="174"/>
        <v>488</v>
      </c>
      <c r="BI306" s="30">
        <f t="shared" si="175"/>
        <v>1040</v>
      </c>
      <c r="BJ306" s="30">
        <f t="shared" si="176"/>
        <v>1040</v>
      </c>
      <c r="BK306" s="30">
        <v>2200000</v>
      </c>
      <c r="BL306" s="30">
        <v>1400000</v>
      </c>
      <c r="BM306" s="30" t="str">
        <f t="shared" si="177"/>
        <v>yes</v>
      </c>
      <c r="BN306" s="30" t="str">
        <f t="shared" si="178"/>
        <v>yes</v>
      </c>
      <c r="BO306" s="30">
        <v>2020</v>
      </c>
      <c r="BP306" s="30">
        <v>463</v>
      </c>
      <c r="BQ306" s="30" t="str">
        <f>VLOOKUP(AQ306,Table3[#All],2,FALSE)</f>
        <v>SHELTER</v>
      </c>
    </row>
    <row r="307" spans="1:69" ht="28.5" customHeight="1" x14ac:dyDescent="0.25">
      <c r="A307" s="64" t="s">
        <v>171</v>
      </c>
      <c r="B307" s="64" t="s">
        <v>220</v>
      </c>
      <c r="C307" s="64" t="s">
        <v>398</v>
      </c>
      <c r="D307" s="64" t="s">
        <v>186</v>
      </c>
      <c r="E307" s="64" t="s">
        <v>878</v>
      </c>
      <c r="F307" s="64" t="s">
        <v>228</v>
      </c>
      <c r="G307" s="64" t="s">
        <v>177</v>
      </c>
      <c r="H307" s="64"/>
      <c r="I307" s="64"/>
      <c r="J307" s="64"/>
      <c r="K307" s="64"/>
      <c r="L307" s="64"/>
      <c r="M307" s="64" t="s">
        <v>59</v>
      </c>
      <c r="N307" s="64" t="s">
        <v>149</v>
      </c>
      <c r="O307" s="64" t="s">
        <v>17</v>
      </c>
      <c r="P307" s="64" t="s">
        <v>875</v>
      </c>
      <c r="Q307" s="64" t="s">
        <v>179</v>
      </c>
      <c r="R307" s="64" t="s">
        <v>167</v>
      </c>
      <c r="S307" s="64" t="s">
        <v>915</v>
      </c>
      <c r="T307" s="32">
        <v>43709</v>
      </c>
      <c r="U307" s="21">
        <v>43860</v>
      </c>
      <c r="V307" s="64">
        <v>-0.36029</v>
      </c>
      <c r="W307" s="64">
        <v>42.546261000000001</v>
      </c>
      <c r="X307" s="64" t="s">
        <v>190</v>
      </c>
      <c r="Y307" s="1">
        <v>3600</v>
      </c>
      <c r="Z307" s="1">
        <v>3600</v>
      </c>
      <c r="AA307" s="64">
        <v>600</v>
      </c>
      <c r="AB307" s="64">
        <v>586</v>
      </c>
      <c r="AC307" s="64">
        <v>663</v>
      </c>
      <c r="AD307" s="64">
        <v>1103</v>
      </c>
      <c r="AE307" s="64">
        <v>1248</v>
      </c>
      <c r="AF307" s="64" t="s">
        <v>196</v>
      </c>
      <c r="AH307" s="26" t="s">
        <v>917</v>
      </c>
      <c r="AI307" s="26" t="s">
        <v>917</v>
      </c>
      <c r="AJ307" s="16" t="s">
        <v>977</v>
      </c>
      <c r="AK307" s="16" t="s">
        <v>978</v>
      </c>
      <c r="AL307" s="16" t="s">
        <v>979</v>
      </c>
      <c r="AM307" s="16" t="s">
        <v>980</v>
      </c>
      <c r="AN307" s="64" t="s">
        <v>981</v>
      </c>
      <c r="AO307" s="26" t="str">
        <f t="shared" si="160"/>
        <v>ACTED</v>
      </c>
      <c r="AP307" s="26" t="str">
        <f t="shared" si="161"/>
        <v>SADO</v>
      </c>
      <c r="AQ307" s="26" t="str">
        <f t="shared" si="162"/>
        <v>EMERGENCY SHELTER</v>
      </c>
      <c r="AR307" s="26" t="str">
        <f t="shared" si="163"/>
        <v>OFDA</v>
      </c>
      <c r="AS307" s="71" t="str">
        <f>_xlfn.IFNA(VLOOKUP(TRIM(AF307),Lookups!$R$1:$S$12,2,0),"N/A")</f>
        <v>Protracted</v>
      </c>
      <c r="AT307" s="29" t="str">
        <f t="shared" si="164"/>
        <v>Completed</v>
      </c>
      <c r="AU307" s="72" t="str">
        <f>IF(TRIM(X307)="", "N/A",VLOOKUP(TRIM(X307),Lookups!$V$1:$W$8,2,0))</f>
        <v>PIDP</v>
      </c>
      <c r="AV307" s="26" t="str">
        <f t="shared" si="165"/>
        <v>Urban</v>
      </c>
      <c r="AW307" s="26" t="str">
        <f t="shared" si="166"/>
        <v>In-Kind</v>
      </c>
      <c r="AX307" s="55" t="str">
        <f>IF(TRIM(M307)="","N/A",VLOOKUP(TRIM(M307),Table2[#All],2,0))</f>
        <v>Lower Juba</v>
      </c>
      <c r="AY307" s="55" t="str">
        <f>IF(TRIM(N307)="","N/A",VLOOKUP(TRIM(N307),Table4[#All],2,0))</f>
        <v>Kismayo</v>
      </c>
      <c r="AZ307" s="55" t="str">
        <f t="shared" si="167"/>
        <v>Galbet</v>
      </c>
      <c r="BA307" s="32">
        <f t="shared" si="168"/>
        <v>43738</v>
      </c>
      <c r="BB307" s="32">
        <f t="shared" si="169"/>
        <v>43861</v>
      </c>
      <c r="BC307" s="31">
        <f t="shared" si="170"/>
        <v>2020</v>
      </c>
      <c r="BD307" s="33">
        <f t="shared" si="159"/>
        <v>43830</v>
      </c>
      <c r="BE307" s="30">
        <f t="shared" si="171"/>
        <v>3600</v>
      </c>
      <c r="BF307" s="30">
        <f t="shared" si="172"/>
        <v>600</v>
      </c>
      <c r="BG307" s="30">
        <f t="shared" si="173"/>
        <v>663</v>
      </c>
      <c r="BH307" s="30">
        <f t="shared" si="174"/>
        <v>586</v>
      </c>
      <c r="BI307" s="30">
        <f t="shared" si="175"/>
        <v>1248</v>
      </c>
      <c r="BJ307" s="30">
        <f t="shared" si="176"/>
        <v>1248</v>
      </c>
      <c r="BK307" s="30">
        <v>2200000</v>
      </c>
      <c r="BL307" s="30">
        <v>1400000</v>
      </c>
      <c r="BM307" s="30" t="str">
        <f t="shared" si="177"/>
        <v>yes</v>
      </c>
      <c r="BN307" s="30" t="str">
        <f t="shared" si="178"/>
        <v>yes</v>
      </c>
      <c r="BO307" s="30">
        <v>2020</v>
      </c>
      <c r="BP307" s="30">
        <v>463</v>
      </c>
      <c r="BQ307" s="30" t="str">
        <f>VLOOKUP(AQ307,Table3[#All],2,FALSE)</f>
        <v>SHELTER</v>
      </c>
    </row>
    <row r="308" spans="1:69" ht="28.5" customHeight="1" x14ac:dyDescent="0.25">
      <c r="A308" s="64" t="s">
        <v>171</v>
      </c>
      <c r="B308" s="64" t="s">
        <v>220</v>
      </c>
      <c r="C308" s="64" t="s">
        <v>398</v>
      </c>
      <c r="D308" s="64" t="s">
        <v>202</v>
      </c>
      <c r="E308" s="64" t="s">
        <v>546</v>
      </c>
      <c r="F308" s="64" t="s">
        <v>228</v>
      </c>
      <c r="G308" s="64" t="s">
        <v>177</v>
      </c>
      <c r="H308" s="64"/>
      <c r="I308" s="64"/>
      <c r="J308" s="64"/>
      <c r="K308" s="64"/>
      <c r="L308" s="64"/>
      <c r="M308" s="64" t="s">
        <v>59</v>
      </c>
      <c r="N308" s="64" t="s">
        <v>149</v>
      </c>
      <c r="O308" s="64" t="s">
        <v>17</v>
      </c>
      <c r="P308" s="64" t="s">
        <v>875</v>
      </c>
      <c r="Q308" s="64" t="s">
        <v>179</v>
      </c>
      <c r="R308" s="64" t="s">
        <v>167</v>
      </c>
      <c r="S308" s="64" t="s">
        <v>915</v>
      </c>
      <c r="T308" s="32">
        <v>43709</v>
      </c>
      <c r="U308" s="21">
        <v>43881</v>
      </c>
      <c r="V308" s="64">
        <v>-0.36029</v>
      </c>
      <c r="W308" s="64">
        <v>42.546261000000001</v>
      </c>
      <c r="X308" s="64" t="s">
        <v>190</v>
      </c>
      <c r="Y308" s="1">
        <v>3564</v>
      </c>
      <c r="Z308" s="1">
        <v>3564</v>
      </c>
      <c r="AA308" s="64">
        <v>609</v>
      </c>
      <c r="AB308" s="64">
        <v>436</v>
      </c>
      <c r="AC308" s="64">
        <v>173</v>
      </c>
      <c r="AD308" s="64">
        <v>1954</v>
      </c>
      <c r="AE308" s="64">
        <v>1001</v>
      </c>
      <c r="AF308" s="64" t="s">
        <v>196</v>
      </c>
      <c r="AH308" s="26" t="s">
        <v>917</v>
      </c>
      <c r="AI308" s="26" t="s">
        <v>917</v>
      </c>
      <c r="AJ308" s="16" t="s">
        <v>977</v>
      </c>
      <c r="AK308" s="16" t="s">
        <v>978</v>
      </c>
      <c r="AL308" s="16" t="s">
        <v>979</v>
      </c>
      <c r="AM308" s="16" t="s">
        <v>980</v>
      </c>
      <c r="AN308" s="64" t="s">
        <v>981</v>
      </c>
      <c r="AO308" s="26" t="str">
        <f t="shared" si="160"/>
        <v>ACTED</v>
      </c>
      <c r="AP308" s="26" t="str">
        <f t="shared" si="161"/>
        <v>SADO</v>
      </c>
      <c r="AQ308" s="26" t="str">
        <f t="shared" si="162"/>
        <v>NFI KITS</v>
      </c>
      <c r="AR308" s="26" t="str">
        <f t="shared" si="163"/>
        <v>OFDA</v>
      </c>
      <c r="AS308" s="71" t="str">
        <f>_xlfn.IFNA(VLOOKUP(TRIM(AF308),Lookups!$R$1:$S$12,2,0),"N/A")</f>
        <v>Protracted</v>
      </c>
      <c r="AT308" s="29" t="str">
        <f t="shared" si="164"/>
        <v>Completed</v>
      </c>
      <c r="AU308" s="72" t="str">
        <f>IF(TRIM(X308)="", "N/A",VLOOKUP(TRIM(X308),Lookups!$V$1:$W$8,2,0))</f>
        <v>PIDP</v>
      </c>
      <c r="AV308" s="26" t="str">
        <f t="shared" si="165"/>
        <v>Urban</v>
      </c>
      <c r="AW308" s="26" t="str">
        <f t="shared" si="166"/>
        <v>In-Kind</v>
      </c>
      <c r="AX308" s="55" t="str">
        <f>IF(TRIM(M308)="","N/A",VLOOKUP(TRIM(M308),Table2[#All],2,0))</f>
        <v>Lower Juba</v>
      </c>
      <c r="AY308" s="55" t="str">
        <f>IF(TRIM(N308)="","N/A",VLOOKUP(TRIM(N308),Table4[#All],2,0))</f>
        <v>Kismayo</v>
      </c>
      <c r="AZ308" s="55" t="str">
        <f t="shared" si="167"/>
        <v>Galbet</v>
      </c>
      <c r="BA308" s="32">
        <f t="shared" si="168"/>
        <v>43738</v>
      </c>
      <c r="BB308" s="32">
        <f t="shared" si="169"/>
        <v>43890</v>
      </c>
      <c r="BC308" s="31">
        <f t="shared" si="170"/>
        <v>2020</v>
      </c>
      <c r="BD308" s="33">
        <f t="shared" si="159"/>
        <v>43830</v>
      </c>
      <c r="BE308" s="30">
        <f t="shared" si="171"/>
        <v>3564</v>
      </c>
      <c r="BF308" s="30">
        <f t="shared" si="172"/>
        <v>609</v>
      </c>
      <c r="BG308" s="30">
        <f t="shared" si="173"/>
        <v>173</v>
      </c>
      <c r="BH308" s="30">
        <f t="shared" si="174"/>
        <v>436</v>
      </c>
      <c r="BI308" s="30">
        <f t="shared" si="175"/>
        <v>1001</v>
      </c>
      <c r="BJ308" s="30">
        <f t="shared" si="176"/>
        <v>1001</v>
      </c>
      <c r="BK308" s="30">
        <v>2200000</v>
      </c>
      <c r="BL308" s="30">
        <v>1400000</v>
      </c>
      <c r="BM308" s="30" t="str">
        <f t="shared" si="177"/>
        <v>yes</v>
      </c>
      <c r="BN308" s="30" t="str">
        <f t="shared" si="178"/>
        <v>yes</v>
      </c>
      <c r="BO308" s="30">
        <v>2020</v>
      </c>
      <c r="BP308" s="30">
        <v>463</v>
      </c>
      <c r="BQ308" s="30" t="str">
        <f>VLOOKUP(AQ308,Table3[#All],2,FALSE)</f>
        <v>NFI</v>
      </c>
    </row>
    <row r="309" spans="1:69" ht="28.5" customHeight="1" x14ac:dyDescent="0.25">
      <c r="A309" s="64" t="s">
        <v>171</v>
      </c>
      <c r="B309" s="64" t="s">
        <v>220</v>
      </c>
      <c r="C309" s="64" t="s">
        <v>398</v>
      </c>
      <c r="D309" s="64" t="s">
        <v>202</v>
      </c>
      <c r="E309" s="64" t="s">
        <v>546</v>
      </c>
      <c r="F309" s="64" t="s">
        <v>228</v>
      </c>
      <c r="G309" s="64" t="s">
        <v>177</v>
      </c>
      <c r="H309" s="64"/>
      <c r="I309" s="64"/>
      <c r="J309" s="64"/>
      <c r="K309" s="64"/>
      <c r="L309" s="64"/>
      <c r="M309" s="64" t="s">
        <v>59</v>
      </c>
      <c r="N309" s="64" t="s">
        <v>149</v>
      </c>
      <c r="O309" s="64" t="s">
        <v>17</v>
      </c>
      <c r="P309" s="64" t="s">
        <v>875</v>
      </c>
      <c r="Q309" s="64" t="s">
        <v>179</v>
      </c>
      <c r="R309" s="64" t="s">
        <v>167</v>
      </c>
      <c r="S309" s="64" t="s">
        <v>915</v>
      </c>
      <c r="T309" s="32">
        <v>43709</v>
      </c>
      <c r="U309" s="21">
        <v>43881</v>
      </c>
      <c r="V309" s="64">
        <v>-0.36029</v>
      </c>
      <c r="W309" s="64">
        <v>42.546261000000001</v>
      </c>
      <c r="X309" s="64" t="s">
        <v>190</v>
      </c>
      <c r="Y309" s="1">
        <v>876</v>
      </c>
      <c r="Z309" s="1">
        <v>876</v>
      </c>
      <c r="AA309" s="64">
        <v>146</v>
      </c>
      <c r="AB309" s="64">
        <v>126</v>
      </c>
      <c r="AC309" s="64">
        <v>17</v>
      </c>
      <c r="AD309" s="64">
        <v>413</v>
      </c>
      <c r="AE309" s="64">
        <v>320</v>
      </c>
      <c r="AF309" s="64" t="s">
        <v>196</v>
      </c>
      <c r="AH309" s="26" t="s">
        <v>917</v>
      </c>
      <c r="AI309" s="26" t="s">
        <v>917</v>
      </c>
      <c r="AJ309" s="16" t="s">
        <v>977</v>
      </c>
      <c r="AK309" s="16" t="s">
        <v>978</v>
      </c>
      <c r="AL309" s="16" t="s">
        <v>979</v>
      </c>
      <c r="AM309" s="16" t="s">
        <v>980</v>
      </c>
      <c r="AN309" s="64" t="s">
        <v>981</v>
      </c>
      <c r="AO309" s="26" t="str">
        <f t="shared" si="160"/>
        <v>ACTED</v>
      </c>
      <c r="AP309" s="26" t="str">
        <f t="shared" si="161"/>
        <v>SADO</v>
      </c>
      <c r="AQ309" s="26" t="str">
        <f t="shared" si="162"/>
        <v>NFI KITS</v>
      </c>
      <c r="AR309" s="26" t="str">
        <f t="shared" si="163"/>
        <v>OFDA</v>
      </c>
      <c r="AS309" s="71" t="str">
        <f>_xlfn.IFNA(VLOOKUP(TRIM(AF309),Lookups!$R$1:$S$12,2,0),"N/A")</f>
        <v>Protracted</v>
      </c>
      <c r="AT309" s="29" t="str">
        <f t="shared" si="164"/>
        <v>Completed</v>
      </c>
      <c r="AU309" s="72" t="str">
        <f>IF(TRIM(X309)="", "N/A",VLOOKUP(TRIM(X309),Lookups!$V$1:$W$8,2,0))</f>
        <v>PIDP</v>
      </c>
      <c r="AV309" s="26" t="str">
        <f t="shared" si="165"/>
        <v>Urban</v>
      </c>
      <c r="AW309" s="26" t="str">
        <f t="shared" si="166"/>
        <v>In-Kind</v>
      </c>
      <c r="AX309" s="55" t="str">
        <f>IF(TRIM(M309)="","N/A",VLOOKUP(TRIM(M309),Table2[#All],2,0))</f>
        <v>Lower Juba</v>
      </c>
      <c r="AY309" s="55" t="str">
        <f>IF(TRIM(N309)="","N/A",VLOOKUP(TRIM(N309),Table4[#All],2,0))</f>
        <v>Kismayo</v>
      </c>
      <c r="AZ309" s="55" t="str">
        <f t="shared" si="167"/>
        <v>Galbet</v>
      </c>
      <c r="BA309" s="32">
        <f t="shared" si="168"/>
        <v>43738</v>
      </c>
      <c r="BB309" s="32">
        <f t="shared" si="169"/>
        <v>43890</v>
      </c>
      <c r="BC309" s="31">
        <f t="shared" si="170"/>
        <v>2020</v>
      </c>
      <c r="BD309" s="33">
        <f t="shared" si="159"/>
        <v>43830</v>
      </c>
      <c r="BE309" s="30">
        <f t="shared" si="171"/>
        <v>876</v>
      </c>
      <c r="BF309" s="30">
        <f t="shared" si="172"/>
        <v>146</v>
      </c>
      <c r="BG309" s="30">
        <f t="shared" si="173"/>
        <v>17</v>
      </c>
      <c r="BH309" s="30">
        <f t="shared" si="174"/>
        <v>126</v>
      </c>
      <c r="BI309" s="30">
        <f t="shared" si="175"/>
        <v>320</v>
      </c>
      <c r="BJ309" s="30">
        <f t="shared" si="176"/>
        <v>320</v>
      </c>
      <c r="BK309" s="30">
        <v>2200000</v>
      </c>
      <c r="BL309" s="30">
        <v>1400000</v>
      </c>
      <c r="BM309" s="30" t="str">
        <f t="shared" si="177"/>
        <v>yes</v>
      </c>
      <c r="BN309" s="30" t="str">
        <f t="shared" si="178"/>
        <v>yes</v>
      </c>
      <c r="BO309" s="30">
        <v>2020</v>
      </c>
      <c r="BP309" s="30">
        <v>463</v>
      </c>
      <c r="BQ309" s="30" t="str">
        <f>VLOOKUP(AQ309,Table3[#All],2,FALSE)</f>
        <v>NFI</v>
      </c>
    </row>
    <row r="310" spans="1:69" ht="28.5" customHeight="1" x14ac:dyDescent="0.25">
      <c r="A310" s="64" t="s">
        <v>171</v>
      </c>
      <c r="B310" s="64" t="s">
        <v>220</v>
      </c>
      <c r="C310" s="64" t="s">
        <v>398</v>
      </c>
      <c r="D310" s="64" t="s">
        <v>202</v>
      </c>
      <c r="E310" s="64" t="s">
        <v>546</v>
      </c>
      <c r="F310" s="64" t="s">
        <v>228</v>
      </c>
      <c r="G310" s="64" t="s">
        <v>177</v>
      </c>
      <c r="H310" s="64"/>
      <c r="I310" s="64"/>
      <c r="J310" s="64"/>
      <c r="K310" s="64"/>
      <c r="L310" s="64"/>
      <c r="M310" s="64" t="s">
        <v>59</v>
      </c>
      <c r="N310" s="64" t="s">
        <v>149</v>
      </c>
      <c r="O310" s="64" t="s">
        <v>17</v>
      </c>
      <c r="P310" s="64" t="s">
        <v>875</v>
      </c>
      <c r="Q310" s="64" t="s">
        <v>179</v>
      </c>
      <c r="R310" s="64" t="s">
        <v>167</v>
      </c>
      <c r="S310" s="64" t="s">
        <v>915</v>
      </c>
      <c r="T310" s="32">
        <v>43709</v>
      </c>
      <c r="U310" s="21">
        <v>43881</v>
      </c>
      <c r="V310" s="64">
        <v>-0.36029</v>
      </c>
      <c r="W310" s="64">
        <v>42.546261000000001</v>
      </c>
      <c r="X310" s="64" t="s">
        <v>190</v>
      </c>
      <c r="Y310" s="1">
        <v>816</v>
      </c>
      <c r="Z310" s="1">
        <v>816</v>
      </c>
      <c r="AA310" s="64">
        <v>136</v>
      </c>
      <c r="AB310" s="64">
        <v>120</v>
      </c>
      <c r="AC310" s="64">
        <v>16</v>
      </c>
      <c r="AD310" s="64">
        <v>480</v>
      </c>
      <c r="AE310" s="64">
        <v>200</v>
      </c>
      <c r="AF310" s="64" t="s">
        <v>196</v>
      </c>
      <c r="AH310" s="26" t="s">
        <v>917</v>
      </c>
      <c r="AI310" s="26" t="s">
        <v>917</v>
      </c>
      <c r="AJ310" s="16" t="s">
        <v>977</v>
      </c>
      <c r="AK310" s="16" t="s">
        <v>978</v>
      </c>
      <c r="AL310" s="16" t="s">
        <v>979</v>
      </c>
      <c r="AM310" s="16" t="s">
        <v>980</v>
      </c>
      <c r="AN310" s="64" t="s">
        <v>981</v>
      </c>
      <c r="AO310" s="26" t="str">
        <f t="shared" si="160"/>
        <v>ACTED</v>
      </c>
      <c r="AP310" s="26" t="str">
        <f t="shared" si="161"/>
        <v>SADO</v>
      </c>
      <c r="AQ310" s="26" t="str">
        <f t="shared" si="162"/>
        <v>NFI KITS</v>
      </c>
      <c r="AR310" s="26" t="str">
        <f t="shared" si="163"/>
        <v>OFDA</v>
      </c>
      <c r="AS310" s="71" t="str">
        <f>_xlfn.IFNA(VLOOKUP(TRIM(AF310),Lookups!$R$1:$S$12,2,0),"N/A")</f>
        <v>Protracted</v>
      </c>
      <c r="AT310" s="29" t="str">
        <f t="shared" si="164"/>
        <v>Completed</v>
      </c>
      <c r="AU310" s="72" t="str">
        <f>IF(TRIM(X310)="", "N/A",VLOOKUP(TRIM(X310),Lookups!$V$1:$W$8,2,0))</f>
        <v>PIDP</v>
      </c>
      <c r="AV310" s="26" t="str">
        <f t="shared" si="165"/>
        <v>Urban</v>
      </c>
      <c r="AW310" s="26" t="str">
        <f t="shared" si="166"/>
        <v>In-Kind</v>
      </c>
      <c r="AX310" s="55" t="str">
        <f>IF(TRIM(M310)="","N/A",VLOOKUP(TRIM(M310),Table2[#All],2,0))</f>
        <v>Lower Juba</v>
      </c>
      <c r="AY310" s="55" t="str">
        <f>IF(TRIM(N310)="","N/A",VLOOKUP(TRIM(N310),Table4[#All],2,0))</f>
        <v>Kismayo</v>
      </c>
      <c r="AZ310" s="55" t="str">
        <f t="shared" si="167"/>
        <v>Galbet</v>
      </c>
      <c r="BA310" s="32">
        <f t="shared" si="168"/>
        <v>43738</v>
      </c>
      <c r="BB310" s="32">
        <f t="shared" si="169"/>
        <v>43890</v>
      </c>
      <c r="BC310" s="31">
        <f t="shared" si="170"/>
        <v>2020</v>
      </c>
      <c r="BD310" s="33">
        <f t="shared" si="159"/>
        <v>43830</v>
      </c>
      <c r="BE310" s="30">
        <f t="shared" si="171"/>
        <v>816</v>
      </c>
      <c r="BF310" s="30">
        <f t="shared" si="172"/>
        <v>136</v>
      </c>
      <c r="BG310" s="30">
        <f t="shared" si="173"/>
        <v>16</v>
      </c>
      <c r="BH310" s="30">
        <f t="shared" si="174"/>
        <v>120</v>
      </c>
      <c r="BI310" s="30">
        <f t="shared" si="175"/>
        <v>200</v>
      </c>
      <c r="BJ310" s="30">
        <f t="shared" si="176"/>
        <v>200</v>
      </c>
      <c r="BK310" s="30">
        <v>2200000</v>
      </c>
      <c r="BL310" s="30">
        <v>1400000</v>
      </c>
      <c r="BM310" s="30" t="str">
        <f t="shared" si="177"/>
        <v>yes</v>
      </c>
      <c r="BN310" s="30" t="str">
        <f t="shared" si="178"/>
        <v>yes</v>
      </c>
      <c r="BO310" s="30">
        <v>2020</v>
      </c>
      <c r="BP310" s="30">
        <v>463</v>
      </c>
      <c r="BQ310" s="30" t="str">
        <f>VLOOKUP(AQ310,Table3[#All],2,FALSE)</f>
        <v>NFI</v>
      </c>
    </row>
    <row r="311" spans="1:69" ht="28.5" customHeight="1" x14ac:dyDescent="0.25">
      <c r="A311" s="64" t="s">
        <v>171</v>
      </c>
      <c r="B311" s="64" t="s">
        <v>220</v>
      </c>
      <c r="C311" s="64" t="s">
        <v>398</v>
      </c>
      <c r="D311" s="64" t="s">
        <v>202</v>
      </c>
      <c r="E311" s="64" t="s">
        <v>546</v>
      </c>
      <c r="F311" s="64" t="s">
        <v>228</v>
      </c>
      <c r="G311" s="64" t="s">
        <v>177</v>
      </c>
      <c r="H311" s="64"/>
      <c r="I311" s="64"/>
      <c r="J311" s="64"/>
      <c r="K311" s="64"/>
      <c r="L311" s="64"/>
      <c r="M311" s="64" t="s">
        <v>59</v>
      </c>
      <c r="N311" s="64" t="s">
        <v>149</v>
      </c>
      <c r="O311" s="64" t="s">
        <v>17</v>
      </c>
      <c r="P311" s="64" t="s">
        <v>875</v>
      </c>
      <c r="Q311" s="64" t="s">
        <v>179</v>
      </c>
      <c r="R311" s="64" t="s">
        <v>167</v>
      </c>
      <c r="S311" s="64" t="s">
        <v>915</v>
      </c>
      <c r="T311" s="32">
        <v>43709</v>
      </c>
      <c r="U311" s="21">
        <v>43881</v>
      </c>
      <c r="V311" s="64">
        <v>-0.36029</v>
      </c>
      <c r="W311" s="64">
        <v>42.546261000000001</v>
      </c>
      <c r="X311" s="64" t="s">
        <v>190</v>
      </c>
      <c r="Y311" s="1">
        <v>654</v>
      </c>
      <c r="Z311" s="1">
        <v>654</v>
      </c>
      <c r="AA311" s="64">
        <v>109</v>
      </c>
      <c r="AB311" s="64">
        <v>91</v>
      </c>
      <c r="AC311" s="64">
        <v>18</v>
      </c>
      <c r="AD311" s="64">
        <v>463</v>
      </c>
      <c r="AE311" s="64">
        <v>82</v>
      </c>
      <c r="AF311" s="64" t="s">
        <v>196</v>
      </c>
      <c r="AH311" s="26" t="s">
        <v>917</v>
      </c>
      <c r="AI311" s="26" t="s">
        <v>917</v>
      </c>
      <c r="AJ311" s="16" t="s">
        <v>977</v>
      </c>
      <c r="AK311" s="16" t="s">
        <v>978</v>
      </c>
      <c r="AL311" s="16" t="s">
        <v>979</v>
      </c>
      <c r="AM311" s="16" t="s">
        <v>980</v>
      </c>
      <c r="AN311" s="64" t="s">
        <v>981</v>
      </c>
      <c r="AO311" s="26" t="str">
        <f t="shared" si="160"/>
        <v>ACTED</v>
      </c>
      <c r="AP311" s="26" t="str">
        <f t="shared" si="161"/>
        <v>SADO</v>
      </c>
      <c r="AQ311" s="26" t="str">
        <f t="shared" si="162"/>
        <v>NFI KITS</v>
      </c>
      <c r="AR311" s="26" t="str">
        <f t="shared" si="163"/>
        <v>OFDA</v>
      </c>
      <c r="AS311" s="71" t="str">
        <f>_xlfn.IFNA(VLOOKUP(TRIM(AF311),Lookups!$R$1:$S$12,2,0),"N/A")</f>
        <v>Protracted</v>
      </c>
      <c r="AT311" s="29" t="str">
        <f t="shared" si="164"/>
        <v>Completed</v>
      </c>
      <c r="AU311" s="72" t="str">
        <f>IF(TRIM(X311)="", "N/A",VLOOKUP(TRIM(X311),Lookups!$V$1:$W$8,2,0))</f>
        <v>PIDP</v>
      </c>
      <c r="AV311" s="26" t="str">
        <f t="shared" si="165"/>
        <v>Urban</v>
      </c>
      <c r="AW311" s="26" t="str">
        <f t="shared" si="166"/>
        <v>In-Kind</v>
      </c>
      <c r="AX311" s="55" t="str">
        <f>IF(TRIM(M311)="","N/A",VLOOKUP(TRIM(M311),Table2[#All],2,0))</f>
        <v>Lower Juba</v>
      </c>
      <c r="AY311" s="55" t="str">
        <f>IF(TRIM(N311)="","N/A",VLOOKUP(TRIM(N311),Table4[#All],2,0))</f>
        <v>Kismayo</v>
      </c>
      <c r="AZ311" s="55" t="str">
        <f t="shared" si="167"/>
        <v>Galbet</v>
      </c>
      <c r="BA311" s="32">
        <f t="shared" si="168"/>
        <v>43738</v>
      </c>
      <c r="BB311" s="32">
        <f t="shared" si="169"/>
        <v>43890</v>
      </c>
      <c r="BC311" s="31">
        <f t="shared" si="170"/>
        <v>2020</v>
      </c>
      <c r="BD311" s="33">
        <f t="shared" si="159"/>
        <v>43830</v>
      </c>
      <c r="BE311" s="30">
        <f t="shared" si="171"/>
        <v>654</v>
      </c>
      <c r="BF311" s="30">
        <f t="shared" si="172"/>
        <v>109</v>
      </c>
      <c r="BG311" s="30">
        <f t="shared" si="173"/>
        <v>18</v>
      </c>
      <c r="BH311" s="30">
        <f t="shared" si="174"/>
        <v>91</v>
      </c>
      <c r="BI311" s="30">
        <f t="shared" si="175"/>
        <v>82</v>
      </c>
      <c r="BJ311" s="30">
        <f t="shared" si="176"/>
        <v>82</v>
      </c>
      <c r="BK311" s="30">
        <v>2200000</v>
      </c>
      <c r="BL311" s="30">
        <v>1400000</v>
      </c>
      <c r="BM311" s="30" t="str">
        <f t="shared" si="177"/>
        <v>yes</v>
      </c>
      <c r="BN311" s="30" t="str">
        <f t="shared" si="178"/>
        <v>yes</v>
      </c>
      <c r="BO311" s="30">
        <v>2020</v>
      </c>
      <c r="BP311" s="30">
        <v>463</v>
      </c>
      <c r="BQ311" s="30" t="str">
        <f>VLOOKUP(AQ311,Table3[#All],2,FALSE)</f>
        <v>NFI</v>
      </c>
    </row>
    <row r="312" spans="1:69" ht="28.5" customHeight="1" x14ac:dyDescent="0.25">
      <c r="A312" s="64" t="s">
        <v>171</v>
      </c>
      <c r="B312" s="64" t="s">
        <v>220</v>
      </c>
      <c r="C312" s="64" t="s">
        <v>398</v>
      </c>
      <c r="D312" s="64" t="s">
        <v>202</v>
      </c>
      <c r="E312" s="64" t="s">
        <v>546</v>
      </c>
      <c r="F312" s="64" t="s">
        <v>228</v>
      </c>
      <c r="G312" s="64" t="s">
        <v>177</v>
      </c>
      <c r="H312" s="64"/>
      <c r="I312" s="64"/>
      <c r="J312" s="64"/>
      <c r="K312" s="64"/>
      <c r="L312" s="64"/>
      <c r="M312" s="64" t="s">
        <v>59</v>
      </c>
      <c r="N312" s="64" t="s">
        <v>149</v>
      </c>
      <c r="O312" s="64" t="s">
        <v>874</v>
      </c>
      <c r="P312" s="64" t="s">
        <v>875</v>
      </c>
      <c r="Q312" s="64" t="s">
        <v>179</v>
      </c>
      <c r="R312" s="64" t="s">
        <v>167</v>
      </c>
      <c r="S312" s="64" t="s">
        <v>685</v>
      </c>
      <c r="T312" s="32">
        <v>43709</v>
      </c>
      <c r="U312" s="21">
        <v>43921</v>
      </c>
      <c r="V312" s="64" t="e">
        <v>#N/A</v>
      </c>
      <c r="W312" s="64" t="e">
        <v>#N/A</v>
      </c>
      <c r="X312" s="64" t="s">
        <v>190</v>
      </c>
      <c r="Y312" s="1">
        <v>6000</v>
      </c>
      <c r="Z312" s="1">
        <v>6000</v>
      </c>
      <c r="AA312" s="64">
        <v>1000</v>
      </c>
      <c r="AB312" s="64">
        <v>3200</v>
      </c>
      <c r="AC312" s="64">
        <v>1300</v>
      </c>
      <c r="AD312" s="64">
        <v>1000</v>
      </c>
      <c r="AE312" s="64">
        <v>500</v>
      </c>
      <c r="AF312" s="64" t="s">
        <v>196</v>
      </c>
      <c r="AH312" s="26" t="s">
        <v>205</v>
      </c>
      <c r="AI312" s="26" t="s">
        <v>205</v>
      </c>
      <c r="AJ312" s="16" t="s">
        <v>977</v>
      </c>
      <c r="AK312" s="16" t="s">
        <v>978</v>
      </c>
      <c r="AL312" s="16" t="s">
        <v>979</v>
      </c>
      <c r="AM312" s="16" t="s">
        <v>980</v>
      </c>
      <c r="AN312" s="64" t="s">
        <v>981</v>
      </c>
      <c r="AO312" s="26" t="str">
        <f t="shared" si="160"/>
        <v>ACTED</v>
      </c>
      <c r="AP312" s="26" t="str">
        <f t="shared" si="161"/>
        <v>SADO</v>
      </c>
      <c r="AQ312" s="26" t="str">
        <f t="shared" si="162"/>
        <v>NFI KITS</v>
      </c>
      <c r="AR312" s="26" t="str">
        <f t="shared" si="163"/>
        <v>OFDA</v>
      </c>
      <c r="AS312" s="71" t="str">
        <f>_xlfn.IFNA(VLOOKUP(TRIM(AF312),Lookups!$R$1:$S$12,2,0),"N/A")</f>
        <v>Protracted</v>
      </c>
      <c r="AT312" s="29" t="str">
        <f t="shared" si="164"/>
        <v>Completed</v>
      </c>
      <c r="AU312" s="72" t="str">
        <f>IF(TRIM(X312)="", "N/A",VLOOKUP(TRIM(X312),Lookups!$V$1:$W$8,2,0))</f>
        <v>PIDP</v>
      </c>
      <c r="AV312" s="26" t="str">
        <f t="shared" si="165"/>
        <v>Urban</v>
      </c>
      <c r="AW312" s="26" t="str">
        <f t="shared" si="166"/>
        <v>In-Kind</v>
      </c>
      <c r="AX312" s="55" t="str">
        <f>IF(TRIM(M312)="","N/A",VLOOKUP(TRIM(M312),Table2[#All],2,0))</f>
        <v>Lower Juba</v>
      </c>
      <c r="AY312" s="55" t="str">
        <f>IF(TRIM(N312)="","N/A",VLOOKUP(TRIM(N312),Table4[#All],2,0))</f>
        <v>Kismayo</v>
      </c>
      <c r="AZ312" s="55" t="str">
        <f t="shared" si="167"/>
        <v>Galbet</v>
      </c>
      <c r="BA312" s="32">
        <f t="shared" si="168"/>
        <v>43738</v>
      </c>
      <c r="BB312" s="32">
        <f t="shared" si="169"/>
        <v>43921</v>
      </c>
      <c r="BC312" s="31">
        <f t="shared" si="170"/>
        <v>2020</v>
      </c>
      <c r="BD312" s="33">
        <f t="shared" si="159"/>
        <v>43830</v>
      </c>
      <c r="BE312" s="30">
        <f t="shared" si="171"/>
        <v>6000</v>
      </c>
      <c r="BF312" s="30">
        <f t="shared" si="172"/>
        <v>1000</v>
      </c>
      <c r="BG312" s="30">
        <f t="shared" si="173"/>
        <v>1300</v>
      </c>
      <c r="BH312" s="30">
        <f t="shared" si="174"/>
        <v>3200</v>
      </c>
      <c r="BI312" s="30">
        <f t="shared" si="175"/>
        <v>500</v>
      </c>
      <c r="BJ312" s="30">
        <f t="shared" si="176"/>
        <v>500</v>
      </c>
      <c r="BK312" s="30">
        <v>2200000</v>
      </c>
      <c r="BL312" s="30">
        <v>1400000</v>
      </c>
      <c r="BM312" s="30" t="str">
        <f t="shared" si="177"/>
        <v>Yes</v>
      </c>
      <c r="BN312" s="30" t="str">
        <f t="shared" si="178"/>
        <v>Yes</v>
      </c>
      <c r="BO312" s="30">
        <v>2020</v>
      </c>
      <c r="BP312" s="30">
        <v>463</v>
      </c>
      <c r="BQ312" s="30" t="str">
        <f>VLOOKUP(AQ312,Table3[#All],2,FALSE)</f>
        <v>NFI</v>
      </c>
    </row>
    <row r="313" spans="1:69" ht="28.5" customHeight="1" x14ac:dyDescent="0.25">
      <c r="A313" s="64" t="s">
        <v>171</v>
      </c>
      <c r="B313" s="64" t="s">
        <v>220</v>
      </c>
      <c r="C313" s="64" t="s">
        <v>398</v>
      </c>
      <c r="D313" s="64" t="s">
        <v>186</v>
      </c>
      <c r="E313" s="64" t="s">
        <v>545</v>
      </c>
      <c r="F313" s="64" t="s">
        <v>228</v>
      </c>
      <c r="G313" s="64" t="s">
        <v>177</v>
      </c>
      <c r="H313" s="64"/>
      <c r="I313" s="64"/>
      <c r="J313" s="64"/>
      <c r="K313" s="64"/>
      <c r="L313" s="64"/>
      <c r="M313" s="64" t="s">
        <v>59</v>
      </c>
      <c r="N313" s="64" t="s">
        <v>149</v>
      </c>
      <c r="O313" s="64" t="s">
        <v>876</v>
      </c>
      <c r="P313" s="64" t="s">
        <v>877</v>
      </c>
      <c r="Q313" s="64" t="s">
        <v>179</v>
      </c>
      <c r="R313" s="64" t="s">
        <v>167</v>
      </c>
      <c r="S313" s="64" t="s">
        <v>685</v>
      </c>
      <c r="T313" s="32">
        <v>43709</v>
      </c>
      <c r="U313" s="21">
        <v>43921</v>
      </c>
      <c r="V313" s="64" t="e">
        <v>#N/A</v>
      </c>
      <c r="W313" s="64" t="e">
        <v>#N/A</v>
      </c>
      <c r="X313" s="64" t="s">
        <v>190</v>
      </c>
      <c r="Y313" s="1">
        <v>3000</v>
      </c>
      <c r="Z313" s="1">
        <v>3000</v>
      </c>
      <c r="AA313" s="64">
        <v>500</v>
      </c>
      <c r="AB313" s="64">
        <v>488</v>
      </c>
      <c r="AC313" s="64">
        <v>552</v>
      </c>
      <c r="AD313" s="64">
        <v>920</v>
      </c>
      <c r="AE313" s="64">
        <v>1040</v>
      </c>
      <c r="AF313" s="64" t="s">
        <v>196</v>
      </c>
      <c r="AH313" s="26" t="s">
        <v>205</v>
      </c>
      <c r="AI313" s="26" t="s">
        <v>205</v>
      </c>
      <c r="AJ313" s="16" t="s">
        <v>977</v>
      </c>
      <c r="AK313" s="16" t="s">
        <v>978</v>
      </c>
      <c r="AL313" s="16" t="s">
        <v>979</v>
      </c>
      <c r="AM313" s="16" t="s">
        <v>980</v>
      </c>
      <c r="AN313" s="64" t="s">
        <v>981</v>
      </c>
      <c r="AO313" s="26" t="str">
        <f t="shared" si="160"/>
        <v>ACTED</v>
      </c>
      <c r="AP313" s="26" t="str">
        <f t="shared" si="161"/>
        <v>SADO</v>
      </c>
      <c r="AQ313" s="26" t="str">
        <f t="shared" si="162"/>
        <v>EMERGENCY SHELTER</v>
      </c>
      <c r="AR313" s="26" t="str">
        <f t="shared" si="163"/>
        <v>OFDA</v>
      </c>
      <c r="AS313" s="71" t="str">
        <f>_xlfn.IFNA(VLOOKUP(TRIM(AF313),Lookups!$R$1:$S$12,2,0),"N/A")</f>
        <v>Protracted</v>
      </c>
      <c r="AT313" s="29" t="str">
        <f t="shared" si="164"/>
        <v>Completed</v>
      </c>
      <c r="AU313" s="72" t="str">
        <f>IF(TRIM(X313)="", "N/A",VLOOKUP(TRIM(X313),Lookups!$V$1:$W$8,2,0))</f>
        <v>PIDP</v>
      </c>
      <c r="AV313" s="26" t="str">
        <f t="shared" si="165"/>
        <v>Urban</v>
      </c>
      <c r="AW313" s="26" t="str">
        <f t="shared" si="166"/>
        <v>In-Kind</v>
      </c>
      <c r="AX313" s="55" t="str">
        <f>IF(TRIM(M313)="","N/A",VLOOKUP(TRIM(M313),Table2[#All],2,0))</f>
        <v>Lower Juba</v>
      </c>
      <c r="AY313" s="55" t="str">
        <f>IF(TRIM(N313)="","N/A",VLOOKUP(TRIM(N313),Table4[#All],2,0))</f>
        <v>Kismayo</v>
      </c>
      <c r="AZ313" s="55" t="str">
        <f t="shared" si="167"/>
        <v>Abaqbanow</v>
      </c>
      <c r="BA313" s="32">
        <f t="shared" si="168"/>
        <v>43738</v>
      </c>
      <c r="BB313" s="32">
        <f t="shared" si="169"/>
        <v>43921</v>
      </c>
      <c r="BC313" s="31">
        <f t="shared" si="170"/>
        <v>2020</v>
      </c>
      <c r="BD313" s="33">
        <f t="shared" si="159"/>
        <v>43830</v>
      </c>
      <c r="BE313" s="30">
        <f t="shared" si="171"/>
        <v>3000</v>
      </c>
      <c r="BF313" s="30">
        <f t="shared" si="172"/>
        <v>500</v>
      </c>
      <c r="BG313" s="30">
        <f t="shared" si="173"/>
        <v>552</v>
      </c>
      <c r="BH313" s="30">
        <f t="shared" si="174"/>
        <v>488</v>
      </c>
      <c r="BI313" s="30">
        <f t="shared" si="175"/>
        <v>1040</v>
      </c>
      <c r="BJ313" s="30">
        <f t="shared" si="176"/>
        <v>1040</v>
      </c>
      <c r="BK313" s="30">
        <v>2200000</v>
      </c>
      <c r="BL313" s="30">
        <v>1400000</v>
      </c>
      <c r="BM313" s="30" t="str">
        <f t="shared" si="177"/>
        <v>Yes</v>
      </c>
      <c r="BN313" s="30" t="str">
        <f t="shared" si="178"/>
        <v>Yes</v>
      </c>
      <c r="BO313" s="30">
        <v>2020</v>
      </c>
      <c r="BP313" s="30">
        <v>463</v>
      </c>
      <c r="BQ313" s="30" t="str">
        <f>VLOOKUP(AQ313,Table3[#All],2,FALSE)</f>
        <v>SHELTER</v>
      </c>
    </row>
    <row r="314" spans="1:69" ht="28.5" customHeight="1" x14ac:dyDescent="0.25">
      <c r="A314" s="64" t="s">
        <v>171</v>
      </c>
      <c r="B314" s="64" t="s">
        <v>220</v>
      </c>
      <c r="C314" s="64" t="s">
        <v>220</v>
      </c>
      <c r="D314" s="64" t="s">
        <v>202</v>
      </c>
      <c r="E314" s="64" t="s">
        <v>532</v>
      </c>
      <c r="F314" s="64" t="s">
        <v>228</v>
      </c>
      <c r="G314" s="64" t="s">
        <v>177</v>
      </c>
      <c r="H314" s="64"/>
      <c r="I314" s="64"/>
      <c r="J314" s="64"/>
      <c r="K314" s="64"/>
      <c r="L314" s="64"/>
      <c r="M314" s="64" t="s">
        <v>34</v>
      </c>
      <c r="N314" s="64" t="s">
        <v>141</v>
      </c>
      <c r="O314" s="64" t="s">
        <v>535</v>
      </c>
      <c r="P314" s="64" t="s">
        <v>873</v>
      </c>
      <c r="Q314" s="64" t="s">
        <v>179</v>
      </c>
      <c r="R314" s="64" t="s">
        <v>167</v>
      </c>
      <c r="S314" s="64" t="s">
        <v>685</v>
      </c>
      <c r="T314" s="32">
        <v>43709</v>
      </c>
      <c r="U314" s="21">
        <v>43951</v>
      </c>
      <c r="V314" s="64">
        <v>9.9276099999999996</v>
      </c>
      <c r="W314" s="64">
        <v>47.21537</v>
      </c>
      <c r="X314" s="64" t="s">
        <v>190</v>
      </c>
      <c r="Y314" s="1">
        <v>1500</v>
      </c>
      <c r="Z314" s="1">
        <v>1500</v>
      </c>
      <c r="AA314" s="64">
        <v>250</v>
      </c>
      <c r="AB314" s="64">
        <v>375</v>
      </c>
      <c r="AC314" s="64">
        <v>361</v>
      </c>
      <c r="AD314" s="64">
        <v>390</v>
      </c>
      <c r="AE314" s="64">
        <v>375</v>
      </c>
      <c r="AF314" s="64" t="s">
        <v>196</v>
      </c>
      <c r="AG314" s="26" t="s">
        <v>982</v>
      </c>
      <c r="AH314" s="26" t="s">
        <v>917</v>
      </c>
      <c r="AI314" s="26" t="s">
        <v>917</v>
      </c>
      <c r="AJ314" s="16" t="s">
        <v>983</v>
      </c>
      <c r="AK314" s="16" t="s">
        <v>984</v>
      </c>
      <c r="AL314" s="16" t="s">
        <v>985</v>
      </c>
      <c r="AM314" s="16" t="s">
        <v>986</v>
      </c>
      <c r="AN314" s="64" t="s">
        <v>987</v>
      </c>
      <c r="AO314" s="26" t="str">
        <f t="shared" si="160"/>
        <v>ACTED</v>
      </c>
      <c r="AP314" s="26" t="str">
        <f t="shared" si="161"/>
        <v>ACTED</v>
      </c>
      <c r="AQ314" s="26" t="str">
        <f t="shared" si="162"/>
        <v>NFI KITS</v>
      </c>
      <c r="AR314" s="26" t="str">
        <f t="shared" si="163"/>
        <v>OFDA</v>
      </c>
      <c r="AS314" s="71" t="str">
        <f>_xlfn.IFNA(VLOOKUP(TRIM(AF314),Lookups!$R$1:$S$12,2,0),"N/A")</f>
        <v>Protracted</v>
      </c>
      <c r="AT314" s="29" t="str">
        <f t="shared" si="164"/>
        <v>Completed</v>
      </c>
      <c r="AU314" s="72" t="str">
        <f>IF(TRIM(X314)="", "N/A",VLOOKUP(TRIM(X314),Lookups!$V$1:$W$8,2,0))</f>
        <v>PIDP</v>
      </c>
      <c r="AV314" s="26" t="str">
        <f t="shared" si="165"/>
        <v>Urban</v>
      </c>
      <c r="AW314" s="26" t="str">
        <f t="shared" si="166"/>
        <v>In-Kind</v>
      </c>
      <c r="AX314" s="55" t="str">
        <f>IF(TRIM(M314)="","N/A",VLOOKUP(TRIM(M314),Table2[#All],2,0))</f>
        <v>Sanaag</v>
      </c>
      <c r="AY314" s="55" t="str">
        <f>IF(TRIM(N314)="","N/A",VLOOKUP(TRIM(N314),Table4[#All],2,0))</f>
        <v>Ceel Afweyn</v>
      </c>
      <c r="AZ314" s="55" t="str">
        <f t="shared" si="167"/>
        <v>Galcidle</v>
      </c>
      <c r="BA314" s="32">
        <f t="shared" si="168"/>
        <v>43738</v>
      </c>
      <c r="BB314" s="32">
        <f t="shared" si="169"/>
        <v>43951</v>
      </c>
      <c r="BC314" s="31">
        <f t="shared" si="170"/>
        <v>2020</v>
      </c>
      <c r="BD314" s="33">
        <f t="shared" si="159"/>
        <v>43830</v>
      </c>
      <c r="BE314" s="30">
        <f t="shared" si="171"/>
        <v>1500</v>
      </c>
      <c r="BF314" s="30">
        <f t="shared" si="172"/>
        <v>250</v>
      </c>
      <c r="BG314" s="30">
        <f t="shared" si="173"/>
        <v>361</v>
      </c>
      <c r="BH314" s="30">
        <f t="shared" si="174"/>
        <v>375</v>
      </c>
      <c r="BI314" s="30">
        <f t="shared" si="175"/>
        <v>375</v>
      </c>
      <c r="BJ314" s="30">
        <f t="shared" si="176"/>
        <v>375</v>
      </c>
      <c r="BK314" s="30">
        <v>2200000</v>
      </c>
      <c r="BL314" s="30">
        <v>1400000</v>
      </c>
      <c r="BM314" s="30" t="str">
        <f t="shared" si="177"/>
        <v>yes</v>
      </c>
      <c r="BN314" s="30" t="str">
        <f t="shared" si="178"/>
        <v>yes</v>
      </c>
      <c r="BO314" s="30">
        <v>2020</v>
      </c>
      <c r="BP314" s="30">
        <v>463</v>
      </c>
      <c r="BQ314" s="30" t="str">
        <f>VLOOKUP(AQ314,Table3[#All],2,FALSE)</f>
        <v>NFI</v>
      </c>
    </row>
    <row r="315" spans="1:69" ht="28.5" customHeight="1" x14ac:dyDescent="0.25">
      <c r="A315" s="64" t="s">
        <v>171</v>
      </c>
      <c r="B315" s="64" t="s">
        <v>220</v>
      </c>
      <c r="C315" s="64" t="s">
        <v>220</v>
      </c>
      <c r="D315" s="64" t="s">
        <v>186</v>
      </c>
      <c r="E315" s="64" t="s">
        <v>536</v>
      </c>
      <c r="F315" s="64" t="s">
        <v>228</v>
      </c>
      <c r="G315" s="64" t="s">
        <v>177</v>
      </c>
      <c r="H315" s="64"/>
      <c r="I315" s="64"/>
      <c r="J315" s="64"/>
      <c r="K315" s="64"/>
      <c r="L315" s="64"/>
      <c r="M315" s="64" t="s">
        <v>34</v>
      </c>
      <c r="N315" s="64" t="s">
        <v>141</v>
      </c>
      <c r="O315" s="64" t="s">
        <v>535</v>
      </c>
      <c r="P315" s="64" t="s">
        <v>873</v>
      </c>
      <c r="Q315" s="64" t="s">
        <v>179</v>
      </c>
      <c r="R315" s="64" t="s">
        <v>167</v>
      </c>
      <c r="S315" s="64" t="s">
        <v>685</v>
      </c>
      <c r="T315" s="32">
        <v>43709</v>
      </c>
      <c r="U315" s="21">
        <v>43951</v>
      </c>
      <c r="V315" s="64">
        <v>9.9276099999999996</v>
      </c>
      <c r="W315" s="64">
        <v>47.21537</v>
      </c>
      <c r="X315" s="64" t="s">
        <v>190</v>
      </c>
      <c r="Y315" s="1">
        <v>360</v>
      </c>
      <c r="Z315" s="1">
        <v>360</v>
      </c>
      <c r="AA315" s="64">
        <v>60</v>
      </c>
      <c r="AB315" s="64">
        <v>73</v>
      </c>
      <c r="AC315" s="64">
        <v>71</v>
      </c>
      <c r="AD315" s="64">
        <v>110</v>
      </c>
      <c r="AE315" s="64">
        <v>106</v>
      </c>
      <c r="AF315" s="64" t="s">
        <v>196</v>
      </c>
      <c r="AG315" s="26" t="s">
        <v>982</v>
      </c>
      <c r="AH315" s="26" t="s">
        <v>917</v>
      </c>
      <c r="AI315" s="26" t="s">
        <v>917</v>
      </c>
      <c r="AJ315" s="16" t="s">
        <v>983</v>
      </c>
      <c r="AK315" s="16" t="s">
        <v>984</v>
      </c>
      <c r="AL315" s="16" t="s">
        <v>985</v>
      </c>
      <c r="AM315" s="16" t="s">
        <v>986</v>
      </c>
      <c r="AN315" s="64" t="s">
        <v>987</v>
      </c>
      <c r="AO315" s="26" t="str">
        <f t="shared" si="160"/>
        <v>ACTED</v>
      </c>
      <c r="AP315" s="26" t="str">
        <f t="shared" si="161"/>
        <v>ACTED</v>
      </c>
      <c r="AQ315" s="26" t="str">
        <f t="shared" si="162"/>
        <v>EMERGENCY SHELTER</v>
      </c>
      <c r="AR315" s="26" t="str">
        <f t="shared" si="163"/>
        <v>OFDA</v>
      </c>
      <c r="AS315" s="71" t="str">
        <f>_xlfn.IFNA(VLOOKUP(TRIM(AF315),Lookups!$R$1:$S$12,2,0),"N/A")</f>
        <v>Protracted</v>
      </c>
      <c r="AT315" s="29" t="str">
        <f t="shared" si="164"/>
        <v>Completed</v>
      </c>
      <c r="AU315" s="72" t="str">
        <f>IF(TRIM(X315)="", "N/A",VLOOKUP(TRIM(X315),Lookups!$V$1:$W$8,2,0))</f>
        <v>PIDP</v>
      </c>
      <c r="AV315" s="26" t="str">
        <f t="shared" si="165"/>
        <v>Urban</v>
      </c>
      <c r="AW315" s="26" t="str">
        <f t="shared" si="166"/>
        <v>In-Kind</v>
      </c>
      <c r="AX315" s="55" t="str">
        <f>IF(TRIM(M315)="","N/A",VLOOKUP(TRIM(M315),Table2[#All],2,0))</f>
        <v>Sanaag</v>
      </c>
      <c r="AY315" s="55" t="str">
        <f>IF(TRIM(N315)="","N/A",VLOOKUP(TRIM(N315),Table4[#All],2,0))</f>
        <v>Ceel Afweyn</v>
      </c>
      <c r="AZ315" s="55" t="str">
        <f t="shared" si="167"/>
        <v>Galcidle</v>
      </c>
      <c r="BA315" s="32">
        <f t="shared" si="168"/>
        <v>43738</v>
      </c>
      <c r="BB315" s="32">
        <f t="shared" si="169"/>
        <v>43951</v>
      </c>
      <c r="BC315" s="31">
        <f t="shared" si="170"/>
        <v>2020</v>
      </c>
      <c r="BD315" s="33">
        <f t="shared" si="159"/>
        <v>43830</v>
      </c>
      <c r="BE315" s="30">
        <f t="shared" si="171"/>
        <v>360</v>
      </c>
      <c r="BF315" s="30">
        <f t="shared" si="172"/>
        <v>60</v>
      </c>
      <c r="BG315" s="30">
        <f t="shared" si="173"/>
        <v>71</v>
      </c>
      <c r="BH315" s="30">
        <f t="shared" si="174"/>
        <v>73</v>
      </c>
      <c r="BI315" s="30">
        <f t="shared" si="175"/>
        <v>106</v>
      </c>
      <c r="BJ315" s="30">
        <f t="shared" si="176"/>
        <v>106</v>
      </c>
      <c r="BK315" s="30">
        <v>2200000</v>
      </c>
      <c r="BL315" s="30">
        <v>1400000</v>
      </c>
      <c r="BM315" s="30" t="str">
        <f t="shared" si="177"/>
        <v>yes</v>
      </c>
      <c r="BN315" s="30" t="str">
        <f t="shared" si="178"/>
        <v>yes</v>
      </c>
      <c r="BO315" s="30">
        <v>2020</v>
      </c>
      <c r="BP315" s="30">
        <v>463</v>
      </c>
      <c r="BQ315" s="30" t="str">
        <f>VLOOKUP(AQ315,Table3[#All],2,FALSE)</f>
        <v>SHELTER</v>
      </c>
    </row>
    <row r="316" spans="1:69" ht="28.5" customHeight="1" x14ac:dyDescent="0.25">
      <c r="A316" s="64" t="s">
        <v>171</v>
      </c>
      <c r="B316" s="64" t="s">
        <v>220</v>
      </c>
      <c r="C316" s="64" t="s">
        <v>220</v>
      </c>
      <c r="D316" s="64" t="s">
        <v>186</v>
      </c>
      <c r="E316" s="64" t="s">
        <v>537</v>
      </c>
      <c r="F316" s="64" t="s">
        <v>228</v>
      </c>
      <c r="G316" s="64" t="s">
        <v>177</v>
      </c>
      <c r="H316" s="64"/>
      <c r="I316" s="64"/>
      <c r="J316" s="64"/>
      <c r="K316" s="64"/>
      <c r="L316" s="64"/>
      <c r="M316" s="64" t="s">
        <v>34</v>
      </c>
      <c r="N316" s="64" t="s">
        <v>141</v>
      </c>
      <c r="O316" s="64" t="s">
        <v>535</v>
      </c>
      <c r="P316" s="64" t="s">
        <v>873</v>
      </c>
      <c r="Q316" s="64" t="s">
        <v>179</v>
      </c>
      <c r="R316" s="64" t="s">
        <v>167</v>
      </c>
      <c r="S316" s="64" t="s">
        <v>685</v>
      </c>
      <c r="T316" s="32">
        <v>43709</v>
      </c>
      <c r="U316" s="21">
        <v>43951</v>
      </c>
      <c r="V316" s="64">
        <v>9.9276099999999996</v>
      </c>
      <c r="W316" s="64">
        <v>47.21537</v>
      </c>
      <c r="X316" s="64" t="s">
        <v>190</v>
      </c>
      <c r="Y316" s="1">
        <v>360</v>
      </c>
      <c r="Z316" s="1">
        <v>360</v>
      </c>
      <c r="AA316" s="64">
        <v>60</v>
      </c>
      <c r="AB316" s="64">
        <v>73</v>
      </c>
      <c r="AC316" s="64">
        <v>71</v>
      </c>
      <c r="AD316" s="64">
        <v>110</v>
      </c>
      <c r="AE316" s="64">
        <v>106</v>
      </c>
      <c r="AF316" s="64" t="s">
        <v>196</v>
      </c>
      <c r="AG316" s="26" t="s">
        <v>982</v>
      </c>
      <c r="AH316" s="26" t="s">
        <v>917</v>
      </c>
      <c r="AI316" s="26" t="s">
        <v>917</v>
      </c>
      <c r="AJ316" s="16" t="s">
        <v>983</v>
      </c>
      <c r="AK316" s="16" t="s">
        <v>984</v>
      </c>
      <c r="AL316" s="16" t="s">
        <v>985</v>
      </c>
      <c r="AM316" s="16" t="s">
        <v>986</v>
      </c>
      <c r="AN316" s="64" t="s">
        <v>987</v>
      </c>
      <c r="AO316" s="26" t="str">
        <f t="shared" si="160"/>
        <v>ACTED</v>
      </c>
      <c r="AP316" s="26" t="str">
        <f t="shared" si="161"/>
        <v>ACTED</v>
      </c>
      <c r="AQ316" s="26" t="str">
        <f t="shared" si="162"/>
        <v>EMERGENCY SHELTER</v>
      </c>
      <c r="AR316" s="26" t="str">
        <f t="shared" si="163"/>
        <v>OFDA</v>
      </c>
      <c r="AS316" s="71" t="str">
        <f>_xlfn.IFNA(VLOOKUP(TRIM(AF316),Lookups!$R$1:$S$12,2,0),"N/A")</f>
        <v>Protracted</v>
      </c>
      <c r="AT316" s="29" t="str">
        <f t="shared" si="164"/>
        <v>Completed</v>
      </c>
      <c r="AU316" s="72" t="str">
        <f>IF(TRIM(X316)="", "N/A",VLOOKUP(TRIM(X316),Lookups!$V$1:$W$8,2,0))</f>
        <v>PIDP</v>
      </c>
      <c r="AV316" s="26" t="str">
        <f t="shared" si="165"/>
        <v>Urban</v>
      </c>
      <c r="AW316" s="26" t="str">
        <f t="shared" si="166"/>
        <v>In-Kind</v>
      </c>
      <c r="AX316" s="55" t="str">
        <f>IF(TRIM(M316)="","N/A",VLOOKUP(TRIM(M316),Table2[#All],2,0))</f>
        <v>Sanaag</v>
      </c>
      <c r="AY316" s="55" t="str">
        <f>IF(TRIM(N316)="","N/A",VLOOKUP(TRIM(N316),Table4[#All],2,0))</f>
        <v>Ceel Afweyn</v>
      </c>
      <c r="AZ316" s="55" t="str">
        <f t="shared" si="167"/>
        <v>Galcidle</v>
      </c>
      <c r="BA316" s="32">
        <f t="shared" si="168"/>
        <v>43738</v>
      </c>
      <c r="BB316" s="32">
        <f t="shared" si="169"/>
        <v>43951</v>
      </c>
      <c r="BC316" s="31">
        <f t="shared" si="170"/>
        <v>2020</v>
      </c>
      <c r="BD316" s="33">
        <f t="shared" si="159"/>
        <v>43830</v>
      </c>
      <c r="BE316" s="30">
        <f t="shared" si="171"/>
        <v>360</v>
      </c>
      <c r="BF316" s="30">
        <f t="shared" si="172"/>
        <v>60</v>
      </c>
      <c r="BG316" s="30">
        <f t="shared" si="173"/>
        <v>71</v>
      </c>
      <c r="BH316" s="30">
        <f t="shared" si="174"/>
        <v>73</v>
      </c>
      <c r="BI316" s="30">
        <f t="shared" si="175"/>
        <v>106</v>
      </c>
      <c r="BJ316" s="30">
        <f t="shared" si="176"/>
        <v>106</v>
      </c>
      <c r="BK316" s="30">
        <v>2200000</v>
      </c>
      <c r="BL316" s="30">
        <v>1400000</v>
      </c>
      <c r="BM316" s="30" t="str">
        <f t="shared" si="177"/>
        <v>yes</v>
      </c>
      <c r="BN316" s="30" t="str">
        <f t="shared" si="178"/>
        <v>yes</v>
      </c>
      <c r="BO316" s="30">
        <v>2020</v>
      </c>
      <c r="BP316" s="30">
        <v>463</v>
      </c>
      <c r="BQ316" s="30" t="str">
        <f>VLOOKUP(AQ316,Table3[#All],2,FALSE)</f>
        <v>SHELTER</v>
      </c>
    </row>
    <row r="317" spans="1:69" ht="28.5" customHeight="1" x14ac:dyDescent="0.25">
      <c r="A317" s="64" t="s">
        <v>171</v>
      </c>
      <c r="B317" s="64" t="s">
        <v>220</v>
      </c>
      <c r="C317" s="64" t="s">
        <v>220</v>
      </c>
      <c r="D317" s="64" t="s">
        <v>186</v>
      </c>
      <c r="E317" s="64" t="s">
        <v>536</v>
      </c>
      <c r="F317" s="64" t="s">
        <v>228</v>
      </c>
      <c r="G317" s="64" t="s">
        <v>177</v>
      </c>
      <c r="H317" s="64"/>
      <c r="I317" s="64"/>
      <c r="J317" s="64"/>
      <c r="K317" s="64"/>
      <c r="L317" s="64"/>
      <c r="M317" s="64" t="s">
        <v>34</v>
      </c>
      <c r="N317" s="64" t="s">
        <v>60</v>
      </c>
      <c r="O317" s="64" t="s">
        <v>534</v>
      </c>
      <c r="P317" s="64" t="s">
        <v>866</v>
      </c>
      <c r="Q317" s="64" t="s">
        <v>179</v>
      </c>
      <c r="R317" s="64" t="s">
        <v>167</v>
      </c>
      <c r="S317" s="64" t="s">
        <v>685</v>
      </c>
      <c r="T317" s="32">
        <v>43709</v>
      </c>
      <c r="U317" s="21">
        <v>43921</v>
      </c>
      <c r="V317" s="64">
        <v>11.003220000000001</v>
      </c>
      <c r="W317" s="64">
        <v>48.305909999999997</v>
      </c>
      <c r="X317" s="64" t="s">
        <v>190</v>
      </c>
      <c r="Y317" s="1">
        <v>108</v>
      </c>
      <c r="Z317" s="1">
        <v>108</v>
      </c>
      <c r="AA317" s="64">
        <v>18</v>
      </c>
      <c r="AB317" s="64">
        <v>22</v>
      </c>
      <c r="AC317" s="64">
        <v>21</v>
      </c>
      <c r="AD317" s="64">
        <v>33</v>
      </c>
      <c r="AE317" s="64">
        <v>32</v>
      </c>
      <c r="AF317" s="64" t="s">
        <v>196</v>
      </c>
      <c r="AG317" s="26" t="s">
        <v>988</v>
      </c>
      <c r="AH317" s="26" t="s">
        <v>917</v>
      </c>
      <c r="AI317" s="26" t="s">
        <v>917</v>
      </c>
      <c r="AJ317" s="16" t="s">
        <v>983</v>
      </c>
      <c r="AK317" s="16" t="s">
        <v>984</v>
      </c>
      <c r="AL317" s="16" t="s">
        <v>985</v>
      </c>
      <c r="AM317" s="16" t="s">
        <v>986</v>
      </c>
      <c r="AN317" s="64" t="s">
        <v>987</v>
      </c>
      <c r="AO317" s="26" t="str">
        <f t="shared" si="160"/>
        <v>ACTED</v>
      </c>
      <c r="AP317" s="26" t="str">
        <f t="shared" si="161"/>
        <v>ACTED</v>
      </c>
      <c r="AQ317" s="26" t="str">
        <f t="shared" si="162"/>
        <v>EMERGENCY SHELTER</v>
      </c>
      <c r="AR317" s="26" t="str">
        <f t="shared" si="163"/>
        <v>OFDA</v>
      </c>
      <c r="AS317" s="71" t="str">
        <f>_xlfn.IFNA(VLOOKUP(TRIM(AF317),Lookups!$R$1:$S$12,2,0),"N/A")</f>
        <v>Protracted</v>
      </c>
      <c r="AT317" s="29" t="str">
        <f t="shared" si="164"/>
        <v>Completed</v>
      </c>
      <c r="AU317" s="72" t="str">
        <f>IF(TRIM(X317)="", "N/A",VLOOKUP(TRIM(X317),Lookups!$V$1:$W$8,2,0))</f>
        <v>PIDP</v>
      </c>
      <c r="AV317" s="26" t="str">
        <f t="shared" si="165"/>
        <v>Urban</v>
      </c>
      <c r="AW317" s="26" t="str">
        <f t="shared" si="166"/>
        <v>In-Kind</v>
      </c>
      <c r="AX317" s="55" t="str">
        <f>IF(TRIM(M317)="","N/A",VLOOKUP(TRIM(M317),Table2[#All],2,0))</f>
        <v>Sanaag</v>
      </c>
      <c r="AY317" s="55" t="str">
        <f>IF(TRIM(N317)="","N/A",VLOOKUP(TRIM(N317),Table4[#All],2,0))</f>
        <v>Laasqoray</v>
      </c>
      <c r="AZ317" s="55" t="str">
        <f t="shared" si="167"/>
        <v>Bilcil</v>
      </c>
      <c r="BA317" s="32">
        <f t="shared" si="168"/>
        <v>43738</v>
      </c>
      <c r="BB317" s="32">
        <f t="shared" si="169"/>
        <v>43921</v>
      </c>
      <c r="BC317" s="31">
        <f t="shared" si="170"/>
        <v>2020</v>
      </c>
      <c r="BD317" s="33">
        <f t="shared" si="159"/>
        <v>43830</v>
      </c>
      <c r="BE317" s="30">
        <f t="shared" si="171"/>
        <v>108</v>
      </c>
      <c r="BF317" s="30">
        <f t="shared" si="172"/>
        <v>18</v>
      </c>
      <c r="BG317" s="30">
        <f t="shared" si="173"/>
        <v>21</v>
      </c>
      <c r="BH317" s="30">
        <f t="shared" si="174"/>
        <v>22</v>
      </c>
      <c r="BI317" s="30">
        <f t="shared" si="175"/>
        <v>32</v>
      </c>
      <c r="BJ317" s="30">
        <f t="shared" si="176"/>
        <v>32</v>
      </c>
      <c r="BK317" s="30">
        <v>2200000</v>
      </c>
      <c r="BL317" s="30">
        <v>1400000</v>
      </c>
      <c r="BM317" s="30" t="str">
        <f t="shared" si="177"/>
        <v>yes</v>
      </c>
      <c r="BN317" s="30" t="str">
        <f t="shared" si="178"/>
        <v>yes</v>
      </c>
      <c r="BO317" s="30">
        <v>2020</v>
      </c>
      <c r="BP317" s="30">
        <v>463</v>
      </c>
      <c r="BQ317" s="30" t="str">
        <f>VLOOKUP(AQ317,Table3[#All],2,FALSE)</f>
        <v>SHELTER</v>
      </c>
    </row>
    <row r="318" spans="1:69" ht="28.5" customHeight="1" x14ac:dyDescent="0.25">
      <c r="A318" s="64" t="s">
        <v>171</v>
      </c>
      <c r="B318" s="64" t="s">
        <v>220</v>
      </c>
      <c r="C318" s="64" t="s">
        <v>220</v>
      </c>
      <c r="D318" s="64" t="s">
        <v>186</v>
      </c>
      <c r="E318" s="64" t="s">
        <v>537</v>
      </c>
      <c r="F318" s="64" t="s">
        <v>228</v>
      </c>
      <c r="G318" s="64" t="s">
        <v>177</v>
      </c>
      <c r="H318" s="64"/>
      <c r="I318" s="64"/>
      <c r="J318" s="64"/>
      <c r="K318" s="64"/>
      <c r="L318" s="64"/>
      <c r="M318" s="64" t="s">
        <v>34</v>
      </c>
      <c r="N318" s="64" t="s">
        <v>60</v>
      </c>
      <c r="O318" s="64" t="s">
        <v>534</v>
      </c>
      <c r="P318" s="64" t="s">
        <v>866</v>
      </c>
      <c r="Q318" s="64" t="s">
        <v>179</v>
      </c>
      <c r="R318" s="64" t="s">
        <v>167</v>
      </c>
      <c r="S318" s="64" t="s">
        <v>685</v>
      </c>
      <c r="T318" s="32">
        <v>43709</v>
      </c>
      <c r="U318" s="21">
        <v>43921</v>
      </c>
      <c r="V318" s="64">
        <v>11.003220000000001</v>
      </c>
      <c r="W318" s="64">
        <v>48.305909999999997</v>
      </c>
      <c r="X318" s="64" t="s">
        <v>190</v>
      </c>
      <c r="Y318" s="1">
        <v>108</v>
      </c>
      <c r="Z318" s="1">
        <v>108</v>
      </c>
      <c r="AA318" s="64">
        <v>18</v>
      </c>
      <c r="AB318" s="64">
        <v>22</v>
      </c>
      <c r="AC318" s="64">
        <v>21</v>
      </c>
      <c r="AD318" s="64">
        <v>33</v>
      </c>
      <c r="AE318" s="64">
        <v>32</v>
      </c>
      <c r="AF318" s="64" t="s">
        <v>196</v>
      </c>
      <c r="AG318" s="26" t="s">
        <v>988</v>
      </c>
      <c r="AH318" s="26" t="s">
        <v>917</v>
      </c>
      <c r="AI318" s="26" t="s">
        <v>917</v>
      </c>
      <c r="AJ318" s="16" t="s">
        <v>983</v>
      </c>
      <c r="AK318" s="16" t="s">
        <v>984</v>
      </c>
      <c r="AL318" s="16" t="s">
        <v>985</v>
      </c>
      <c r="AM318" s="16" t="s">
        <v>986</v>
      </c>
      <c r="AN318" s="64" t="s">
        <v>987</v>
      </c>
      <c r="AO318" s="26" t="str">
        <f t="shared" si="160"/>
        <v>ACTED</v>
      </c>
      <c r="AP318" s="26" t="str">
        <f t="shared" si="161"/>
        <v>ACTED</v>
      </c>
      <c r="AQ318" s="26" t="str">
        <f t="shared" si="162"/>
        <v>EMERGENCY SHELTER</v>
      </c>
      <c r="AR318" s="26" t="str">
        <f t="shared" si="163"/>
        <v>OFDA</v>
      </c>
      <c r="AS318" s="71" t="str">
        <f>_xlfn.IFNA(VLOOKUP(TRIM(AF318),Lookups!$R$1:$S$12,2,0),"N/A")</f>
        <v>Protracted</v>
      </c>
      <c r="AT318" s="29" t="str">
        <f t="shared" si="164"/>
        <v>Completed</v>
      </c>
      <c r="AU318" s="72" t="str">
        <f>IF(TRIM(X318)="", "N/A",VLOOKUP(TRIM(X318),Lookups!$V$1:$W$8,2,0))</f>
        <v>PIDP</v>
      </c>
      <c r="AV318" s="26" t="str">
        <f t="shared" si="165"/>
        <v>Urban</v>
      </c>
      <c r="AW318" s="26" t="str">
        <f t="shared" si="166"/>
        <v>In-Kind</v>
      </c>
      <c r="AX318" s="55" t="str">
        <f>IF(TRIM(M318)="","N/A",VLOOKUP(TRIM(M318),Table2[#All],2,0))</f>
        <v>Sanaag</v>
      </c>
      <c r="AY318" s="55" t="str">
        <f>IF(TRIM(N318)="","N/A",VLOOKUP(TRIM(N318),Table4[#All],2,0))</f>
        <v>Laasqoray</v>
      </c>
      <c r="AZ318" s="55" t="str">
        <f t="shared" si="167"/>
        <v>Bilcil</v>
      </c>
      <c r="BA318" s="32">
        <f t="shared" si="168"/>
        <v>43738</v>
      </c>
      <c r="BB318" s="32">
        <f t="shared" si="169"/>
        <v>43921</v>
      </c>
      <c r="BC318" s="31">
        <f t="shared" si="170"/>
        <v>2020</v>
      </c>
      <c r="BD318" s="33">
        <f t="shared" si="159"/>
        <v>43830</v>
      </c>
      <c r="BE318" s="30">
        <f t="shared" si="171"/>
        <v>108</v>
      </c>
      <c r="BF318" s="30">
        <f t="shared" si="172"/>
        <v>18</v>
      </c>
      <c r="BG318" s="30">
        <f t="shared" si="173"/>
        <v>21</v>
      </c>
      <c r="BH318" s="30">
        <f t="shared" si="174"/>
        <v>22</v>
      </c>
      <c r="BI318" s="30">
        <f t="shared" si="175"/>
        <v>32</v>
      </c>
      <c r="BJ318" s="30">
        <f t="shared" si="176"/>
        <v>32</v>
      </c>
      <c r="BK318" s="30">
        <v>2200000</v>
      </c>
      <c r="BL318" s="30">
        <v>1400000</v>
      </c>
      <c r="BM318" s="30" t="str">
        <f t="shared" si="177"/>
        <v>yes</v>
      </c>
      <c r="BN318" s="30" t="str">
        <f t="shared" si="178"/>
        <v>yes</v>
      </c>
      <c r="BO318" s="30">
        <v>2020</v>
      </c>
      <c r="BP318" s="30">
        <v>463</v>
      </c>
      <c r="BQ318" s="30" t="str">
        <f>VLOOKUP(AQ318,Table3[#All],2,FALSE)</f>
        <v>SHELTER</v>
      </c>
    </row>
    <row r="319" spans="1:69" ht="28.5" customHeight="1" x14ac:dyDescent="0.25">
      <c r="A319" s="64" t="s">
        <v>171</v>
      </c>
      <c r="B319" s="64" t="s">
        <v>220</v>
      </c>
      <c r="C319" s="64" t="s">
        <v>220</v>
      </c>
      <c r="D319" s="64" t="s">
        <v>186</v>
      </c>
      <c r="E319" s="64" t="s">
        <v>537</v>
      </c>
      <c r="F319" s="64" t="s">
        <v>228</v>
      </c>
      <c r="G319" s="64" t="s">
        <v>177</v>
      </c>
      <c r="H319" s="64"/>
      <c r="I319" s="64"/>
      <c r="J319" s="64"/>
      <c r="K319" s="64"/>
      <c r="L319" s="64"/>
      <c r="M319" s="64" t="s">
        <v>34</v>
      </c>
      <c r="N319" s="64" t="s">
        <v>60</v>
      </c>
      <c r="O319" s="64" t="s">
        <v>534</v>
      </c>
      <c r="P319" s="64" t="s">
        <v>868</v>
      </c>
      <c r="Q319" s="64" t="s">
        <v>179</v>
      </c>
      <c r="R319" s="64" t="s">
        <v>167</v>
      </c>
      <c r="S319" s="64" t="s">
        <v>685</v>
      </c>
      <c r="T319" s="32">
        <v>43709</v>
      </c>
      <c r="U319" s="21">
        <v>43921</v>
      </c>
      <c r="V319" s="64">
        <v>11.003220000000001</v>
      </c>
      <c r="W319" s="64">
        <v>48.305909999999997</v>
      </c>
      <c r="X319" s="64" t="s">
        <v>190</v>
      </c>
      <c r="Y319" s="1">
        <v>72</v>
      </c>
      <c r="Z319" s="1">
        <v>72</v>
      </c>
      <c r="AA319" s="64">
        <v>12</v>
      </c>
      <c r="AB319" s="64">
        <v>15</v>
      </c>
      <c r="AC319" s="64">
        <v>14</v>
      </c>
      <c r="AD319" s="64">
        <v>22</v>
      </c>
      <c r="AE319" s="64">
        <v>21</v>
      </c>
      <c r="AF319" s="64" t="s">
        <v>196</v>
      </c>
      <c r="AG319" s="26" t="s">
        <v>989</v>
      </c>
      <c r="AH319" s="26" t="s">
        <v>917</v>
      </c>
      <c r="AI319" s="26" t="s">
        <v>917</v>
      </c>
      <c r="AJ319" s="16" t="s">
        <v>983</v>
      </c>
      <c r="AK319" s="16" t="s">
        <v>984</v>
      </c>
      <c r="AL319" s="16" t="s">
        <v>985</v>
      </c>
      <c r="AM319" s="16" t="s">
        <v>986</v>
      </c>
      <c r="AN319" s="64" t="s">
        <v>987</v>
      </c>
      <c r="AO319" s="26" t="str">
        <f t="shared" si="160"/>
        <v>ACTED</v>
      </c>
      <c r="AP319" s="26" t="str">
        <f t="shared" si="161"/>
        <v>ACTED</v>
      </c>
      <c r="AQ319" s="26" t="str">
        <f t="shared" si="162"/>
        <v>EMERGENCY SHELTER</v>
      </c>
      <c r="AR319" s="26" t="str">
        <f t="shared" si="163"/>
        <v>OFDA</v>
      </c>
      <c r="AS319" s="71" t="str">
        <f>_xlfn.IFNA(VLOOKUP(TRIM(AF319),Lookups!$R$1:$S$12,2,0),"N/A")</f>
        <v>Protracted</v>
      </c>
      <c r="AT319" s="29" t="str">
        <f t="shared" si="164"/>
        <v>Completed</v>
      </c>
      <c r="AU319" s="72" t="str">
        <f>IF(TRIM(X319)="", "N/A",VLOOKUP(TRIM(X319),Lookups!$V$1:$W$8,2,0))</f>
        <v>PIDP</v>
      </c>
      <c r="AV319" s="26" t="str">
        <f t="shared" si="165"/>
        <v>Urban</v>
      </c>
      <c r="AW319" s="26" t="str">
        <f t="shared" si="166"/>
        <v>In-Kind</v>
      </c>
      <c r="AX319" s="55" t="str">
        <f>IF(TRIM(M319)="","N/A",VLOOKUP(TRIM(M319),Table2[#All],2,0))</f>
        <v>Sanaag</v>
      </c>
      <c r="AY319" s="55" t="str">
        <f>IF(TRIM(N319)="","N/A",VLOOKUP(TRIM(N319),Table4[#All],2,0))</f>
        <v>Laasqoray</v>
      </c>
      <c r="AZ319" s="55" t="str">
        <f t="shared" si="167"/>
        <v>Carshe</v>
      </c>
      <c r="BA319" s="32">
        <f t="shared" si="168"/>
        <v>43738</v>
      </c>
      <c r="BB319" s="32">
        <f t="shared" si="169"/>
        <v>43921</v>
      </c>
      <c r="BC319" s="31">
        <f t="shared" si="170"/>
        <v>2020</v>
      </c>
      <c r="BD319" s="33">
        <f t="shared" si="159"/>
        <v>43830</v>
      </c>
      <c r="BE319" s="30">
        <f t="shared" si="171"/>
        <v>72</v>
      </c>
      <c r="BF319" s="30">
        <f t="shared" si="172"/>
        <v>12</v>
      </c>
      <c r="BG319" s="30">
        <f t="shared" si="173"/>
        <v>14</v>
      </c>
      <c r="BH319" s="30">
        <f t="shared" si="174"/>
        <v>15</v>
      </c>
      <c r="BI319" s="30">
        <f t="shared" si="175"/>
        <v>21</v>
      </c>
      <c r="BJ319" s="30">
        <f t="shared" si="176"/>
        <v>21</v>
      </c>
      <c r="BK319" s="30">
        <v>2200000</v>
      </c>
      <c r="BL319" s="30">
        <v>1400000</v>
      </c>
      <c r="BM319" s="30" t="str">
        <f t="shared" si="177"/>
        <v>yes</v>
      </c>
      <c r="BN319" s="30" t="str">
        <f t="shared" si="178"/>
        <v>yes</v>
      </c>
      <c r="BO319" s="30">
        <v>2020</v>
      </c>
      <c r="BP319" s="30">
        <v>463</v>
      </c>
      <c r="BQ319" s="30" t="str">
        <f>VLOOKUP(AQ319,Table3[#All],2,FALSE)</f>
        <v>SHELTER</v>
      </c>
    </row>
    <row r="320" spans="1:69" ht="28.5" customHeight="1" x14ac:dyDescent="0.25">
      <c r="A320" s="64" t="s">
        <v>171</v>
      </c>
      <c r="B320" s="64" t="s">
        <v>220</v>
      </c>
      <c r="C320" s="64" t="s">
        <v>220</v>
      </c>
      <c r="D320" s="64" t="s">
        <v>186</v>
      </c>
      <c r="E320" s="64" t="s">
        <v>537</v>
      </c>
      <c r="F320" s="64" t="s">
        <v>228</v>
      </c>
      <c r="G320" s="64" t="s">
        <v>177</v>
      </c>
      <c r="H320" s="64"/>
      <c r="I320" s="64"/>
      <c r="J320" s="64"/>
      <c r="K320" s="64"/>
      <c r="L320" s="64"/>
      <c r="M320" s="64" t="s">
        <v>34</v>
      </c>
      <c r="N320" s="64" t="s">
        <v>60</v>
      </c>
      <c r="O320" s="64" t="s">
        <v>534</v>
      </c>
      <c r="P320" s="64" t="s">
        <v>867</v>
      </c>
      <c r="Q320" s="64" t="s">
        <v>179</v>
      </c>
      <c r="R320" s="64" t="s">
        <v>167</v>
      </c>
      <c r="S320" s="64" t="s">
        <v>685</v>
      </c>
      <c r="T320" s="32">
        <v>43709</v>
      </c>
      <c r="U320" s="21">
        <v>43921</v>
      </c>
      <c r="V320" s="64">
        <v>11.003220000000001</v>
      </c>
      <c r="W320" s="64">
        <v>48.305909999999997</v>
      </c>
      <c r="X320" s="64" t="s">
        <v>190</v>
      </c>
      <c r="Y320" s="1">
        <v>90</v>
      </c>
      <c r="Z320" s="1">
        <v>90</v>
      </c>
      <c r="AA320" s="64">
        <v>15</v>
      </c>
      <c r="AB320" s="64">
        <v>19</v>
      </c>
      <c r="AC320" s="64">
        <v>19</v>
      </c>
      <c r="AD320" s="64">
        <v>27</v>
      </c>
      <c r="AE320" s="64">
        <v>26</v>
      </c>
      <c r="AF320" s="64" t="s">
        <v>196</v>
      </c>
      <c r="AG320" s="26" t="s">
        <v>990</v>
      </c>
      <c r="AH320" s="26" t="s">
        <v>917</v>
      </c>
      <c r="AI320" s="26" t="s">
        <v>917</v>
      </c>
      <c r="AJ320" s="16" t="s">
        <v>983</v>
      </c>
      <c r="AK320" s="16" t="s">
        <v>984</v>
      </c>
      <c r="AL320" s="16" t="s">
        <v>985</v>
      </c>
      <c r="AM320" s="16" t="s">
        <v>986</v>
      </c>
      <c r="AN320" s="64" t="s">
        <v>987</v>
      </c>
      <c r="AO320" s="26" t="str">
        <f t="shared" si="160"/>
        <v>ACTED</v>
      </c>
      <c r="AP320" s="26" t="str">
        <f t="shared" si="161"/>
        <v>ACTED</v>
      </c>
      <c r="AQ320" s="26" t="str">
        <f t="shared" si="162"/>
        <v>EMERGENCY SHELTER</v>
      </c>
      <c r="AR320" s="26" t="str">
        <f t="shared" si="163"/>
        <v>OFDA</v>
      </c>
      <c r="AS320" s="71" t="str">
        <f>_xlfn.IFNA(VLOOKUP(TRIM(AF320),Lookups!$R$1:$S$12,2,0),"N/A")</f>
        <v>Protracted</v>
      </c>
      <c r="AT320" s="29" t="str">
        <f t="shared" si="164"/>
        <v>Completed</v>
      </c>
      <c r="AU320" s="72" t="str">
        <f>IF(TRIM(X320)="", "N/A",VLOOKUP(TRIM(X320),Lookups!$V$1:$W$8,2,0))</f>
        <v>PIDP</v>
      </c>
      <c r="AV320" s="26" t="str">
        <f t="shared" si="165"/>
        <v>Urban</v>
      </c>
      <c r="AW320" s="26" t="str">
        <f t="shared" si="166"/>
        <v>In-Kind</v>
      </c>
      <c r="AX320" s="55" t="str">
        <f>IF(TRIM(M320)="","N/A",VLOOKUP(TRIM(M320),Table2[#All],2,0))</f>
        <v>Sanaag</v>
      </c>
      <c r="AY320" s="55" t="str">
        <f>IF(TRIM(N320)="","N/A",VLOOKUP(TRIM(N320),Table4[#All],2,0))</f>
        <v>Laasqoray</v>
      </c>
      <c r="AZ320" s="55" t="str">
        <f t="shared" si="167"/>
        <v>Dildishi</v>
      </c>
      <c r="BA320" s="32">
        <f t="shared" si="168"/>
        <v>43738</v>
      </c>
      <c r="BB320" s="32">
        <f t="shared" si="169"/>
        <v>43921</v>
      </c>
      <c r="BC320" s="31">
        <f t="shared" si="170"/>
        <v>2020</v>
      </c>
      <c r="BD320" s="33">
        <f t="shared" si="159"/>
        <v>43830</v>
      </c>
      <c r="BE320" s="30">
        <f t="shared" si="171"/>
        <v>90</v>
      </c>
      <c r="BF320" s="30">
        <f t="shared" si="172"/>
        <v>15</v>
      </c>
      <c r="BG320" s="30">
        <f t="shared" si="173"/>
        <v>19</v>
      </c>
      <c r="BH320" s="30">
        <f t="shared" si="174"/>
        <v>19</v>
      </c>
      <c r="BI320" s="30">
        <f t="shared" si="175"/>
        <v>26</v>
      </c>
      <c r="BJ320" s="30">
        <f t="shared" si="176"/>
        <v>26</v>
      </c>
      <c r="BK320" s="30">
        <v>2200000</v>
      </c>
      <c r="BL320" s="30">
        <v>1400000</v>
      </c>
      <c r="BM320" s="30" t="str">
        <f t="shared" si="177"/>
        <v>yes</v>
      </c>
      <c r="BN320" s="30" t="str">
        <f t="shared" si="178"/>
        <v>yes</v>
      </c>
      <c r="BO320" s="30">
        <v>2020</v>
      </c>
      <c r="BP320" s="30">
        <v>463</v>
      </c>
      <c r="BQ320" s="30" t="str">
        <f>VLOOKUP(AQ320,Table3[#All],2,FALSE)</f>
        <v>SHELTER</v>
      </c>
    </row>
    <row r="321" spans="1:69" ht="28.5" customHeight="1" x14ac:dyDescent="0.25">
      <c r="A321" s="64" t="s">
        <v>171</v>
      </c>
      <c r="B321" s="64" t="s">
        <v>220</v>
      </c>
      <c r="C321" s="64" t="s">
        <v>220</v>
      </c>
      <c r="D321" s="64" t="s">
        <v>202</v>
      </c>
      <c r="E321" s="64" t="s">
        <v>532</v>
      </c>
      <c r="F321" s="64" t="s">
        <v>228</v>
      </c>
      <c r="G321" s="64" t="s">
        <v>177</v>
      </c>
      <c r="H321" s="64"/>
      <c r="I321" s="64"/>
      <c r="J321" s="64"/>
      <c r="K321" s="64"/>
      <c r="L321" s="64"/>
      <c r="M321" s="64" t="s">
        <v>34</v>
      </c>
      <c r="N321" s="64" t="s">
        <v>60</v>
      </c>
      <c r="O321" s="64" t="s">
        <v>534</v>
      </c>
      <c r="P321" s="64" t="s">
        <v>872</v>
      </c>
      <c r="Q321" s="64" t="s">
        <v>115</v>
      </c>
      <c r="R321" s="64" t="s">
        <v>167</v>
      </c>
      <c r="S321" s="64" t="s">
        <v>685</v>
      </c>
      <c r="T321" s="32">
        <v>43709</v>
      </c>
      <c r="U321" s="21">
        <v>43921</v>
      </c>
      <c r="V321" s="64">
        <v>11.003220000000001</v>
      </c>
      <c r="W321" s="64">
        <v>48.305909999999997</v>
      </c>
      <c r="X321" s="64" t="s">
        <v>190</v>
      </c>
      <c r="Y321" s="1">
        <v>150</v>
      </c>
      <c r="Z321" s="1">
        <v>150</v>
      </c>
      <c r="AA321" s="64">
        <v>25</v>
      </c>
      <c r="AB321" s="64">
        <v>31</v>
      </c>
      <c r="AC321" s="64">
        <v>29</v>
      </c>
      <c r="AD321" s="64">
        <v>46</v>
      </c>
      <c r="AE321" s="64">
        <v>44</v>
      </c>
      <c r="AF321" s="64" t="s">
        <v>196</v>
      </c>
      <c r="AG321" s="26" t="s">
        <v>991</v>
      </c>
      <c r="AH321" s="26" t="s">
        <v>917</v>
      </c>
      <c r="AI321" s="26" t="s">
        <v>917</v>
      </c>
      <c r="AJ321" s="16" t="s">
        <v>983</v>
      </c>
      <c r="AK321" s="16" t="s">
        <v>984</v>
      </c>
      <c r="AL321" s="16" t="s">
        <v>985</v>
      </c>
      <c r="AM321" s="16" t="s">
        <v>986</v>
      </c>
      <c r="AN321" s="64" t="s">
        <v>987</v>
      </c>
      <c r="AO321" s="26" t="str">
        <f t="shared" si="160"/>
        <v>ACTED</v>
      </c>
      <c r="AP321" s="26" t="str">
        <f t="shared" si="161"/>
        <v>ACTED</v>
      </c>
      <c r="AQ321" s="26" t="str">
        <f t="shared" si="162"/>
        <v>NFI KITS</v>
      </c>
      <c r="AR321" s="26" t="str">
        <f t="shared" si="163"/>
        <v>OFDA</v>
      </c>
      <c r="AS321" s="71" t="str">
        <f>_xlfn.IFNA(VLOOKUP(TRIM(AF321),Lookups!$R$1:$S$12,2,0),"N/A")</f>
        <v>Protracted</v>
      </c>
      <c r="AT321" s="29" t="str">
        <f t="shared" si="164"/>
        <v>Completed</v>
      </c>
      <c r="AU321" s="72" t="str">
        <f>IF(TRIM(X321)="", "N/A",VLOOKUP(TRIM(X321),Lookups!$V$1:$W$8,2,0))</f>
        <v>PIDP</v>
      </c>
      <c r="AV321" s="26" t="str">
        <f t="shared" si="165"/>
        <v>Rural</v>
      </c>
      <c r="AW321" s="26" t="str">
        <f t="shared" si="166"/>
        <v>In-Kind</v>
      </c>
      <c r="AX321" s="55" t="str">
        <f>IF(TRIM(M321)="","N/A",VLOOKUP(TRIM(M321),Table2[#All],2,0))</f>
        <v>Sanaag</v>
      </c>
      <c r="AY321" s="55" t="str">
        <f>IF(TRIM(N321)="","N/A",VLOOKUP(TRIM(N321),Table4[#All],2,0))</f>
        <v>Laasqoray</v>
      </c>
      <c r="AZ321" s="55" t="str">
        <f t="shared" si="167"/>
        <v>Eilahelay</v>
      </c>
      <c r="BA321" s="32">
        <f t="shared" si="168"/>
        <v>43738</v>
      </c>
      <c r="BB321" s="32">
        <f t="shared" si="169"/>
        <v>43921</v>
      </c>
      <c r="BC321" s="31">
        <f t="shared" si="170"/>
        <v>2020</v>
      </c>
      <c r="BD321" s="33">
        <f t="shared" si="159"/>
        <v>43830</v>
      </c>
      <c r="BE321" s="30">
        <f t="shared" si="171"/>
        <v>150</v>
      </c>
      <c r="BF321" s="30">
        <f t="shared" si="172"/>
        <v>25</v>
      </c>
      <c r="BG321" s="30">
        <f t="shared" si="173"/>
        <v>29</v>
      </c>
      <c r="BH321" s="30">
        <f t="shared" si="174"/>
        <v>31</v>
      </c>
      <c r="BI321" s="30">
        <f t="shared" si="175"/>
        <v>44</v>
      </c>
      <c r="BJ321" s="30">
        <f t="shared" si="176"/>
        <v>44</v>
      </c>
      <c r="BK321" s="30">
        <v>2200000</v>
      </c>
      <c r="BL321" s="30">
        <v>1400000</v>
      </c>
      <c r="BM321" s="30" t="str">
        <f t="shared" si="177"/>
        <v>yes</v>
      </c>
      <c r="BN321" s="30" t="str">
        <f t="shared" si="178"/>
        <v>yes</v>
      </c>
      <c r="BO321" s="30">
        <v>2020</v>
      </c>
      <c r="BP321" s="30">
        <v>463</v>
      </c>
      <c r="BQ321" s="30" t="str">
        <f>VLOOKUP(AQ321,Table3[#All],2,FALSE)</f>
        <v>NFI</v>
      </c>
    </row>
    <row r="322" spans="1:69" ht="28.5" customHeight="1" x14ac:dyDescent="0.25">
      <c r="A322" s="64" t="s">
        <v>171</v>
      </c>
      <c r="B322" s="64" t="s">
        <v>220</v>
      </c>
      <c r="C322" s="64" t="s">
        <v>220</v>
      </c>
      <c r="D322" s="64" t="s">
        <v>186</v>
      </c>
      <c r="E322" s="64" t="s">
        <v>536</v>
      </c>
      <c r="F322" s="64" t="s">
        <v>228</v>
      </c>
      <c r="G322" s="64" t="s">
        <v>177</v>
      </c>
      <c r="H322" s="64"/>
      <c r="I322" s="64"/>
      <c r="J322" s="64"/>
      <c r="K322" s="64"/>
      <c r="L322" s="64"/>
      <c r="M322" s="64" t="s">
        <v>34</v>
      </c>
      <c r="N322" s="64" t="s">
        <v>60</v>
      </c>
      <c r="O322" s="64" t="s">
        <v>534</v>
      </c>
      <c r="P322" s="64" t="s">
        <v>872</v>
      </c>
      <c r="Q322" s="64" t="s">
        <v>115</v>
      </c>
      <c r="R322" s="64" t="s">
        <v>167</v>
      </c>
      <c r="S322" s="64" t="s">
        <v>685</v>
      </c>
      <c r="T322" s="32">
        <v>43709</v>
      </c>
      <c r="U322" s="21">
        <v>43921</v>
      </c>
      <c r="V322" s="64">
        <v>11.003220000000001</v>
      </c>
      <c r="W322" s="64">
        <v>48.305909999999997</v>
      </c>
      <c r="X322" s="64" t="s">
        <v>190</v>
      </c>
      <c r="Y322" s="1">
        <v>30</v>
      </c>
      <c r="Z322" s="1">
        <v>30</v>
      </c>
      <c r="AA322" s="64">
        <v>5</v>
      </c>
      <c r="AB322" s="64">
        <v>6</v>
      </c>
      <c r="AC322" s="64">
        <v>6</v>
      </c>
      <c r="AD322" s="64">
        <v>9</v>
      </c>
      <c r="AE322" s="64">
        <v>9</v>
      </c>
      <c r="AF322" s="64" t="s">
        <v>196</v>
      </c>
      <c r="AG322" s="26" t="s">
        <v>991</v>
      </c>
      <c r="AH322" s="26" t="s">
        <v>917</v>
      </c>
      <c r="AI322" s="26" t="s">
        <v>917</v>
      </c>
      <c r="AJ322" s="16" t="s">
        <v>983</v>
      </c>
      <c r="AK322" s="16" t="s">
        <v>984</v>
      </c>
      <c r="AL322" s="16" t="s">
        <v>985</v>
      </c>
      <c r="AM322" s="16" t="s">
        <v>986</v>
      </c>
      <c r="AN322" s="64" t="s">
        <v>987</v>
      </c>
      <c r="AO322" s="26" t="str">
        <f t="shared" si="160"/>
        <v>ACTED</v>
      </c>
      <c r="AP322" s="26" t="str">
        <f t="shared" si="161"/>
        <v>ACTED</v>
      </c>
      <c r="AQ322" s="26" t="str">
        <f t="shared" si="162"/>
        <v>EMERGENCY SHELTER</v>
      </c>
      <c r="AR322" s="26" t="str">
        <f t="shared" si="163"/>
        <v>OFDA</v>
      </c>
      <c r="AS322" s="71" t="str">
        <f>_xlfn.IFNA(VLOOKUP(TRIM(AF322),Lookups!$R$1:$S$12,2,0),"N/A")</f>
        <v>Protracted</v>
      </c>
      <c r="AT322" s="29" t="str">
        <f t="shared" si="164"/>
        <v>Completed</v>
      </c>
      <c r="AU322" s="72" t="str">
        <f>IF(TRIM(X322)="", "N/A",VLOOKUP(TRIM(X322),Lookups!$V$1:$W$8,2,0))</f>
        <v>PIDP</v>
      </c>
      <c r="AV322" s="26" t="str">
        <f t="shared" si="165"/>
        <v>Rural</v>
      </c>
      <c r="AW322" s="26" t="str">
        <f t="shared" si="166"/>
        <v>In-Kind</v>
      </c>
      <c r="AX322" s="55" t="str">
        <f>IF(TRIM(M322)="","N/A",VLOOKUP(TRIM(M322),Table2[#All],2,0))</f>
        <v>Sanaag</v>
      </c>
      <c r="AY322" s="55" t="str">
        <f>IF(TRIM(N322)="","N/A",VLOOKUP(TRIM(N322),Table4[#All],2,0))</f>
        <v>Laasqoray</v>
      </c>
      <c r="AZ322" s="55" t="str">
        <f t="shared" si="167"/>
        <v>Eilahelay</v>
      </c>
      <c r="BA322" s="32">
        <f t="shared" si="168"/>
        <v>43738</v>
      </c>
      <c r="BB322" s="32">
        <f t="shared" si="169"/>
        <v>43921</v>
      </c>
      <c r="BC322" s="31">
        <f t="shared" si="170"/>
        <v>2020</v>
      </c>
      <c r="BD322" s="33">
        <f t="shared" si="159"/>
        <v>43830</v>
      </c>
      <c r="BE322" s="30">
        <f t="shared" si="171"/>
        <v>30</v>
      </c>
      <c r="BF322" s="30">
        <f t="shared" si="172"/>
        <v>5</v>
      </c>
      <c r="BG322" s="30">
        <f t="shared" si="173"/>
        <v>6</v>
      </c>
      <c r="BH322" s="30">
        <f t="shared" si="174"/>
        <v>6</v>
      </c>
      <c r="BI322" s="30">
        <f t="shared" si="175"/>
        <v>9</v>
      </c>
      <c r="BJ322" s="30">
        <f t="shared" si="176"/>
        <v>9</v>
      </c>
      <c r="BK322" s="30">
        <v>2200000</v>
      </c>
      <c r="BL322" s="30">
        <v>1400000</v>
      </c>
      <c r="BM322" s="30" t="str">
        <f t="shared" si="177"/>
        <v>yes</v>
      </c>
      <c r="BN322" s="30" t="str">
        <f t="shared" si="178"/>
        <v>yes</v>
      </c>
      <c r="BO322" s="30">
        <v>2020</v>
      </c>
      <c r="BP322" s="30">
        <v>463</v>
      </c>
      <c r="BQ322" s="30" t="str">
        <f>VLOOKUP(AQ322,Table3[#All],2,FALSE)</f>
        <v>SHELTER</v>
      </c>
    </row>
    <row r="323" spans="1:69" ht="28.5" customHeight="1" x14ac:dyDescent="0.25">
      <c r="A323" s="64" t="s">
        <v>171</v>
      </c>
      <c r="B323" s="64" t="s">
        <v>220</v>
      </c>
      <c r="C323" s="64" t="s">
        <v>220</v>
      </c>
      <c r="D323" s="64" t="s">
        <v>186</v>
      </c>
      <c r="E323" s="64" t="s">
        <v>537</v>
      </c>
      <c r="F323" s="64" t="s">
        <v>228</v>
      </c>
      <c r="G323" s="64" t="s">
        <v>177</v>
      </c>
      <c r="H323" s="64"/>
      <c r="I323" s="64"/>
      <c r="J323" s="64"/>
      <c r="K323" s="64"/>
      <c r="L323" s="64"/>
      <c r="M323" s="64" t="s">
        <v>34</v>
      </c>
      <c r="N323" s="64" t="s">
        <v>60</v>
      </c>
      <c r="O323" s="64" t="s">
        <v>534</v>
      </c>
      <c r="P323" s="64" t="s">
        <v>872</v>
      </c>
      <c r="Q323" s="64" t="s">
        <v>179</v>
      </c>
      <c r="R323" s="64" t="s">
        <v>167</v>
      </c>
      <c r="S323" s="64" t="s">
        <v>685</v>
      </c>
      <c r="T323" s="32">
        <v>43709</v>
      </c>
      <c r="U323" s="21">
        <v>43921</v>
      </c>
      <c r="V323" s="64">
        <v>11.003220000000001</v>
      </c>
      <c r="W323" s="64">
        <v>48.305909999999997</v>
      </c>
      <c r="X323" s="64" t="s">
        <v>190</v>
      </c>
      <c r="Y323" s="1">
        <v>30</v>
      </c>
      <c r="Z323" s="1">
        <v>30</v>
      </c>
      <c r="AA323" s="64">
        <v>5</v>
      </c>
      <c r="AB323" s="64">
        <v>6</v>
      </c>
      <c r="AC323" s="64">
        <v>6</v>
      </c>
      <c r="AD323" s="64">
        <v>9</v>
      </c>
      <c r="AE323" s="64">
        <v>9</v>
      </c>
      <c r="AF323" s="64" t="s">
        <v>196</v>
      </c>
      <c r="AG323" s="26" t="s">
        <v>991</v>
      </c>
      <c r="AH323" s="26" t="s">
        <v>917</v>
      </c>
      <c r="AI323" s="26" t="s">
        <v>917</v>
      </c>
      <c r="AJ323" s="16" t="s">
        <v>983</v>
      </c>
      <c r="AK323" s="16" t="s">
        <v>984</v>
      </c>
      <c r="AL323" s="16" t="s">
        <v>985</v>
      </c>
      <c r="AM323" s="16" t="s">
        <v>986</v>
      </c>
      <c r="AN323" s="64" t="s">
        <v>987</v>
      </c>
      <c r="AO323" s="26" t="str">
        <f t="shared" si="160"/>
        <v>ACTED</v>
      </c>
      <c r="AP323" s="26" t="str">
        <f t="shared" si="161"/>
        <v>ACTED</v>
      </c>
      <c r="AQ323" s="26" t="str">
        <f t="shared" si="162"/>
        <v>EMERGENCY SHELTER</v>
      </c>
      <c r="AR323" s="26" t="str">
        <f t="shared" si="163"/>
        <v>OFDA</v>
      </c>
      <c r="AS323" s="71" t="str">
        <f>_xlfn.IFNA(VLOOKUP(TRIM(AF323),Lookups!$R$1:$S$12,2,0),"N/A")</f>
        <v>Protracted</v>
      </c>
      <c r="AT323" s="29" t="str">
        <f t="shared" si="164"/>
        <v>Completed</v>
      </c>
      <c r="AU323" s="72" t="str">
        <f>IF(TRIM(X323)="", "N/A",VLOOKUP(TRIM(X323),Lookups!$V$1:$W$8,2,0))</f>
        <v>PIDP</v>
      </c>
      <c r="AV323" s="26" t="str">
        <f t="shared" si="165"/>
        <v>Urban</v>
      </c>
      <c r="AW323" s="26" t="str">
        <f t="shared" si="166"/>
        <v>In-Kind</v>
      </c>
      <c r="AX323" s="55" t="str">
        <f>IF(TRIM(M323)="","N/A",VLOOKUP(TRIM(M323),Table2[#All],2,0))</f>
        <v>Sanaag</v>
      </c>
      <c r="AY323" s="55" t="str">
        <f>IF(TRIM(N323)="","N/A",VLOOKUP(TRIM(N323),Table4[#All],2,0))</f>
        <v>Laasqoray</v>
      </c>
      <c r="AZ323" s="55" t="str">
        <f t="shared" si="167"/>
        <v>Eilahelay</v>
      </c>
      <c r="BA323" s="32">
        <f t="shared" si="168"/>
        <v>43738</v>
      </c>
      <c r="BB323" s="32">
        <f t="shared" si="169"/>
        <v>43921</v>
      </c>
      <c r="BC323" s="31">
        <f t="shared" si="170"/>
        <v>2020</v>
      </c>
      <c r="BD323" s="33">
        <f t="shared" si="159"/>
        <v>43830</v>
      </c>
      <c r="BE323" s="30">
        <f t="shared" si="171"/>
        <v>30</v>
      </c>
      <c r="BF323" s="30">
        <f t="shared" si="172"/>
        <v>5</v>
      </c>
      <c r="BG323" s="30">
        <f t="shared" si="173"/>
        <v>6</v>
      </c>
      <c r="BH323" s="30">
        <f t="shared" si="174"/>
        <v>6</v>
      </c>
      <c r="BI323" s="30">
        <f t="shared" si="175"/>
        <v>9</v>
      </c>
      <c r="BJ323" s="30">
        <f t="shared" si="176"/>
        <v>9</v>
      </c>
      <c r="BK323" s="30">
        <v>2200000</v>
      </c>
      <c r="BL323" s="30">
        <v>1400000</v>
      </c>
      <c r="BM323" s="30" t="str">
        <f t="shared" si="177"/>
        <v>yes</v>
      </c>
      <c r="BN323" s="30" t="str">
        <f t="shared" si="178"/>
        <v>yes</v>
      </c>
      <c r="BO323" s="30">
        <v>2020</v>
      </c>
      <c r="BP323" s="30">
        <v>463</v>
      </c>
      <c r="BQ323" s="30" t="str">
        <f>VLOOKUP(AQ323,Table3[#All],2,FALSE)</f>
        <v>SHELTER</v>
      </c>
    </row>
    <row r="324" spans="1:69" ht="28.5" customHeight="1" x14ac:dyDescent="0.25">
      <c r="A324" s="64" t="s">
        <v>171</v>
      </c>
      <c r="B324" s="64" t="s">
        <v>220</v>
      </c>
      <c r="C324" s="64" t="s">
        <v>220</v>
      </c>
      <c r="D324" s="64" t="s">
        <v>202</v>
      </c>
      <c r="E324" s="64" t="s">
        <v>532</v>
      </c>
      <c r="F324" s="64" t="s">
        <v>228</v>
      </c>
      <c r="G324" s="64" t="s">
        <v>177</v>
      </c>
      <c r="H324" s="64"/>
      <c r="I324" s="64"/>
      <c r="J324" s="64"/>
      <c r="K324" s="64"/>
      <c r="L324" s="64"/>
      <c r="M324" s="64" t="s">
        <v>34</v>
      </c>
      <c r="N324" s="64" t="s">
        <v>60</v>
      </c>
      <c r="O324" s="64" t="s">
        <v>534</v>
      </c>
      <c r="P324" s="64" t="s">
        <v>870</v>
      </c>
      <c r="Q324" s="64" t="s">
        <v>115</v>
      </c>
      <c r="R324" s="64" t="s">
        <v>167</v>
      </c>
      <c r="S324" s="64" t="s">
        <v>685</v>
      </c>
      <c r="T324" s="32">
        <v>43709</v>
      </c>
      <c r="U324" s="21">
        <v>43921</v>
      </c>
      <c r="V324" s="64">
        <v>11.003220000000001</v>
      </c>
      <c r="W324" s="64">
        <v>48.305909999999997</v>
      </c>
      <c r="X324" s="64" t="s">
        <v>190</v>
      </c>
      <c r="Y324" s="1">
        <v>600</v>
      </c>
      <c r="Z324" s="1">
        <v>600</v>
      </c>
      <c r="AA324" s="64">
        <v>100</v>
      </c>
      <c r="AB324" s="64">
        <v>122</v>
      </c>
      <c r="AC324" s="64">
        <v>118</v>
      </c>
      <c r="AD324" s="64">
        <v>184</v>
      </c>
      <c r="AE324" s="64">
        <v>176</v>
      </c>
      <c r="AF324" s="64" t="s">
        <v>196</v>
      </c>
      <c r="AG324" s="26" t="s">
        <v>992</v>
      </c>
      <c r="AH324" s="26" t="s">
        <v>917</v>
      </c>
      <c r="AI324" s="26" t="s">
        <v>917</v>
      </c>
      <c r="AJ324" s="16" t="s">
        <v>983</v>
      </c>
      <c r="AK324" s="16" t="s">
        <v>984</v>
      </c>
      <c r="AL324" s="16" t="s">
        <v>985</v>
      </c>
      <c r="AM324" s="16" t="s">
        <v>986</v>
      </c>
      <c r="AN324" s="64" t="s">
        <v>987</v>
      </c>
      <c r="AO324" s="26" t="str">
        <f t="shared" si="160"/>
        <v>ACTED</v>
      </c>
      <c r="AP324" s="26" t="str">
        <f t="shared" si="161"/>
        <v>ACTED</v>
      </c>
      <c r="AQ324" s="26" t="str">
        <f t="shared" si="162"/>
        <v>NFI KITS</v>
      </c>
      <c r="AR324" s="26" t="str">
        <f t="shared" si="163"/>
        <v>OFDA</v>
      </c>
      <c r="AS324" s="71" t="str">
        <f>_xlfn.IFNA(VLOOKUP(TRIM(AF324),Lookups!$R$1:$S$12,2,0),"N/A")</f>
        <v>Protracted</v>
      </c>
      <c r="AT324" s="29" t="str">
        <f t="shared" si="164"/>
        <v>Completed</v>
      </c>
      <c r="AU324" s="72" t="str">
        <f>IF(TRIM(X324)="", "N/A",VLOOKUP(TRIM(X324),Lookups!$V$1:$W$8,2,0))</f>
        <v>PIDP</v>
      </c>
      <c r="AV324" s="26" t="str">
        <f t="shared" si="165"/>
        <v>Rural</v>
      </c>
      <c r="AW324" s="26" t="str">
        <f t="shared" si="166"/>
        <v>In-Kind</v>
      </c>
      <c r="AX324" s="55" t="str">
        <f>IF(TRIM(M324)="","N/A",VLOOKUP(TRIM(M324),Table2[#All],2,0))</f>
        <v>Sanaag</v>
      </c>
      <c r="AY324" s="55" t="str">
        <f>IF(TRIM(N324)="","N/A",VLOOKUP(TRIM(N324),Table4[#All],2,0))</f>
        <v>Laasqoray</v>
      </c>
      <c r="AZ324" s="55" t="str">
        <f t="shared" si="167"/>
        <v>Gebidher</v>
      </c>
      <c r="BA324" s="32">
        <f t="shared" si="168"/>
        <v>43738</v>
      </c>
      <c r="BB324" s="32">
        <f t="shared" si="169"/>
        <v>43921</v>
      </c>
      <c r="BC324" s="31">
        <f t="shared" si="170"/>
        <v>2020</v>
      </c>
      <c r="BD324" s="33">
        <f t="shared" si="159"/>
        <v>43830</v>
      </c>
      <c r="BE324" s="30">
        <f t="shared" si="171"/>
        <v>600</v>
      </c>
      <c r="BF324" s="30">
        <f t="shared" si="172"/>
        <v>100</v>
      </c>
      <c r="BG324" s="30">
        <f t="shared" si="173"/>
        <v>118</v>
      </c>
      <c r="BH324" s="30">
        <f t="shared" si="174"/>
        <v>122</v>
      </c>
      <c r="BI324" s="30">
        <f t="shared" si="175"/>
        <v>176</v>
      </c>
      <c r="BJ324" s="30">
        <f t="shared" si="176"/>
        <v>176</v>
      </c>
      <c r="BK324" s="30">
        <v>2200000</v>
      </c>
      <c r="BL324" s="30">
        <v>1400000</v>
      </c>
      <c r="BM324" s="30" t="str">
        <f t="shared" si="177"/>
        <v>yes</v>
      </c>
      <c r="BN324" s="30" t="str">
        <f t="shared" si="178"/>
        <v>yes</v>
      </c>
      <c r="BO324" s="30">
        <v>2020</v>
      </c>
      <c r="BP324" s="30">
        <v>463</v>
      </c>
      <c r="BQ324" s="30" t="str">
        <f>VLOOKUP(AQ324,Table3[#All],2,FALSE)</f>
        <v>NFI</v>
      </c>
    </row>
    <row r="325" spans="1:69" ht="28.5" customHeight="1" x14ac:dyDescent="0.25">
      <c r="A325" s="64" t="s">
        <v>171</v>
      </c>
      <c r="B325" s="64" t="s">
        <v>220</v>
      </c>
      <c r="C325" s="64" t="s">
        <v>220</v>
      </c>
      <c r="D325" s="64" t="s">
        <v>186</v>
      </c>
      <c r="E325" s="64" t="s">
        <v>536</v>
      </c>
      <c r="F325" s="64" t="s">
        <v>228</v>
      </c>
      <c r="G325" s="64" t="s">
        <v>177</v>
      </c>
      <c r="H325" s="64"/>
      <c r="I325" s="64"/>
      <c r="J325" s="64"/>
      <c r="K325" s="64"/>
      <c r="L325" s="64"/>
      <c r="M325" s="64" t="s">
        <v>34</v>
      </c>
      <c r="N325" s="64" t="s">
        <v>60</v>
      </c>
      <c r="O325" s="64" t="s">
        <v>534</v>
      </c>
      <c r="P325" s="64" t="s">
        <v>870</v>
      </c>
      <c r="Q325" s="64" t="s">
        <v>115</v>
      </c>
      <c r="R325" s="64" t="s">
        <v>167</v>
      </c>
      <c r="S325" s="64" t="s">
        <v>685</v>
      </c>
      <c r="T325" s="32">
        <v>43709</v>
      </c>
      <c r="U325" s="21">
        <v>43921</v>
      </c>
      <c r="V325" s="64">
        <v>11.003220000000001</v>
      </c>
      <c r="W325" s="64">
        <v>48.305909999999997</v>
      </c>
      <c r="X325" s="64" t="s">
        <v>190</v>
      </c>
      <c r="Y325" s="1">
        <v>120</v>
      </c>
      <c r="Z325" s="1">
        <v>120</v>
      </c>
      <c r="AA325" s="64">
        <v>20</v>
      </c>
      <c r="AB325" s="64">
        <v>24</v>
      </c>
      <c r="AC325" s="64">
        <v>24</v>
      </c>
      <c r="AD325" s="64">
        <v>37</v>
      </c>
      <c r="AE325" s="64">
        <v>35</v>
      </c>
      <c r="AF325" s="64" t="s">
        <v>196</v>
      </c>
      <c r="AG325" s="26" t="s">
        <v>992</v>
      </c>
      <c r="AH325" s="26" t="s">
        <v>917</v>
      </c>
      <c r="AI325" s="26" t="s">
        <v>917</v>
      </c>
      <c r="AJ325" s="16" t="s">
        <v>983</v>
      </c>
      <c r="AK325" s="16" t="s">
        <v>984</v>
      </c>
      <c r="AL325" s="16" t="s">
        <v>985</v>
      </c>
      <c r="AM325" s="16" t="s">
        <v>986</v>
      </c>
      <c r="AN325" s="64" t="s">
        <v>987</v>
      </c>
      <c r="AO325" s="26" t="str">
        <f t="shared" si="160"/>
        <v>ACTED</v>
      </c>
      <c r="AP325" s="26" t="str">
        <f t="shared" si="161"/>
        <v>ACTED</v>
      </c>
      <c r="AQ325" s="26" t="str">
        <f t="shared" si="162"/>
        <v>EMERGENCY SHELTER</v>
      </c>
      <c r="AR325" s="26" t="str">
        <f t="shared" si="163"/>
        <v>OFDA</v>
      </c>
      <c r="AS325" s="71" t="str">
        <f>_xlfn.IFNA(VLOOKUP(TRIM(AF325),Lookups!$R$1:$S$12,2,0),"N/A")</f>
        <v>Protracted</v>
      </c>
      <c r="AT325" s="29" t="str">
        <f t="shared" si="164"/>
        <v>Completed</v>
      </c>
      <c r="AU325" s="72" t="str">
        <f>IF(TRIM(X325)="", "N/A",VLOOKUP(TRIM(X325),Lookups!$V$1:$W$8,2,0))</f>
        <v>PIDP</v>
      </c>
      <c r="AV325" s="26" t="str">
        <f t="shared" si="165"/>
        <v>Rural</v>
      </c>
      <c r="AW325" s="26" t="str">
        <f t="shared" si="166"/>
        <v>In-Kind</v>
      </c>
      <c r="AX325" s="55" t="str">
        <f>IF(TRIM(M325)="","N/A",VLOOKUP(TRIM(M325),Table2[#All],2,0))</f>
        <v>Sanaag</v>
      </c>
      <c r="AY325" s="55" t="str">
        <f>IF(TRIM(N325)="","N/A",VLOOKUP(TRIM(N325),Table4[#All],2,0))</f>
        <v>Laasqoray</v>
      </c>
      <c r="AZ325" s="55" t="str">
        <f t="shared" si="167"/>
        <v>Gebidher</v>
      </c>
      <c r="BA325" s="32">
        <f t="shared" si="168"/>
        <v>43738</v>
      </c>
      <c r="BB325" s="32">
        <f t="shared" si="169"/>
        <v>43921</v>
      </c>
      <c r="BC325" s="31">
        <f t="shared" si="170"/>
        <v>2020</v>
      </c>
      <c r="BD325" s="33">
        <f t="shared" si="159"/>
        <v>43830</v>
      </c>
      <c r="BE325" s="30">
        <f t="shared" si="171"/>
        <v>120</v>
      </c>
      <c r="BF325" s="30">
        <f t="shared" si="172"/>
        <v>20</v>
      </c>
      <c r="BG325" s="30">
        <f t="shared" si="173"/>
        <v>24</v>
      </c>
      <c r="BH325" s="30">
        <f t="shared" si="174"/>
        <v>24</v>
      </c>
      <c r="BI325" s="30">
        <f t="shared" si="175"/>
        <v>35</v>
      </c>
      <c r="BJ325" s="30">
        <f t="shared" si="176"/>
        <v>35</v>
      </c>
      <c r="BK325" s="30">
        <v>2200000</v>
      </c>
      <c r="BL325" s="30">
        <v>1400000</v>
      </c>
      <c r="BM325" s="30" t="str">
        <f t="shared" si="177"/>
        <v>yes</v>
      </c>
      <c r="BN325" s="30" t="str">
        <f t="shared" si="178"/>
        <v>yes</v>
      </c>
      <c r="BO325" s="30">
        <v>2020</v>
      </c>
      <c r="BP325" s="30">
        <v>463</v>
      </c>
      <c r="BQ325" s="30" t="str">
        <f>VLOOKUP(AQ325,Table3[#All],2,FALSE)</f>
        <v>SHELTER</v>
      </c>
    </row>
    <row r="326" spans="1:69" ht="28.5" customHeight="1" x14ac:dyDescent="0.25">
      <c r="A326" s="64" t="s">
        <v>171</v>
      </c>
      <c r="B326" s="64" t="s">
        <v>220</v>
      </c>
      <c r="C326" s="64" t="s">
        <v>220</v>
      </c>
      <c r="D326" s="64" t="s">
        <v>186</v>
      </c>
      <c r="E326" s="64" t="s">
        <v>537</v>
      </c>
      <c r="F326" s="64" t="s">
        <v>228</v>
      </c>
      <c r="G326" s="64" t="s">
        <v>177</v>
      </c>
      <c r="H326" s="64"/>
      <c r="I326" s="64"/>
      <c r="J326" s="64"/>
      <c r="K326" s="64"/>
      <c r="L326" s="64"/>
      <c r="M326" s="64" t="s">
        <v>34</v>
      </c>
      <c r="N326" s="64" t="s">
        <v>60</v>
      </c>
      <c r="O326" s="64" t="s">
        <v>534</v>
      </c>
      <c r="P326" s="64" t="s">
        <v>870</v>
      </c>
      <c r="Q326" s="64" t="s">
        <v>115</v>
      </c>
      <c r="R326" s="64" t="s">
        <v>167</v>
      </c>
      <c r="S326" s="64" t="s">
        <v>685</v>
      </c>
      <c r="T326" s="32">
        <v>43709</v>
      </c>
      <c r="U326" s="21">
        <v>43921</v>
      </c>
      <c r="V326" s="64">
        <v>11.003220000000001</v>
      </c>
      <c r="W326" s="64">
        <v>48.305909999999997</v>
      </c>
      <c r="X326" s="64" t="s">
        <v>190</v>
      </c>
      <c r="Y326" s="1">
        <v>120</v>
      </c>
      <c r="Z326" s="1">
        <v>120</v>
      </c>
      <c r="AA326" s="64">
        <v>20</v>
      </c>
      <c r="AB326" s="64">
        <v>24</v>
      </c>
      <c r="AC326" s="64">
        <v>24</v>
      </c>
      <c r="AD326" s="64">
        <v>37</v>
      </c>
      <c r="AE326" s="64">
        <v>35</v>
      </c>
      <c r="AF326" s="64" t="s">
        <v>196</v>
      </c>
      <c r="AG326" s="26" t="s">
        <v>992</v>
      </c>
      <c r="AH326" s="26" t="s">
        <v>917</v>
      </c>
      <c r="AI326" s="26" t="s">
        <v>917</v>
      </c>
      <c r="AJ326" s="16" t="s">
        <v>983</v>
      </c>
      <c r="AK326" s="16" t="s">
        <v>984</v>
      </c>
      <c r="AL326" s="16" t="s">
        <v>985</v>
      </c>
      <c r="AM326" s="16" t="s">
        <v>986</v>
      </c>
      <c r="AN326" s="64" t="s">
        <v>987</v>
      </c>
      <c r="AO326" s="26" t="str">
        <f t="shared" si="160"/>
        <v>ACTED</v>
      </c>
      <c r="AP326" s="26" t="str">
        <f t="shared" si="161"/>
        <v>ACTED</v>
      </c>
      <c r="AQ326" s="26" t="str">
        <f t="shared" si="162"/>
        <v>EMERGENCY SHELTER</v>
      </c>
      <c r="AR326" s="26" t="str">
        <f t="shared" si="163"/>
        <v>OFDA</v>
      </c>
      <c r="AS326" s="71" t="str">
        <f>_xlfn.IFNA(VLOOKUP(TRIM(AF326),Lookups!$R$1:$S$12,2,0),"N/A")</f>
        <v>Protracted</v>
      </c>
      <c r="AT326" s="29" t="str">
        <f t="shared" si="164"/>
        <v>Completed</v>
      </c>
      <c r="AU326" s="72" t="str">
        <f>IF(TRIM(X326)="", "N/A",VLOOKUP(TRIM(X326),Lookups!$V$1:$W$8,2,0))</f>
        <v>PIDP</v>
      </c>
      <c r="AV326" s="26" t="str">
        <f t="shared" si="165"/>
        <v>Rural</v>
      </c>
      <c r="AW326" s="26" t="str">
        <f t="shared" si="166"/>
        <v>In-Kind</v>
      </c>
      <c r="AX326" s="55" t="str">
        <f>IF(TRIM(M326)="","N/A",VLOOKUP(TRIM(M326),Table2[#All],2,0))</f>
        <v>Sanaag</v>
      </c>
      <c r="AY326" s="55" t="str">
        <f>IF(TRIM(N326)="","N/A",VLOOKUP(TRIM(N326),Table4[#All],2,0))</f>
        <v>Laasqoray</v>
      </c>
      <c r="AZ326" s="55" t="str">
        <f t="shared" si="167"/>
        <v>Gebidher</v>
      </c>
      <c r="BA326" s="32">
        <f t="shared" si="168"/>
        <v>43738</v>
      </c>
      <c r="BB326" s="32">
        <f t="shared" si="169"/>
        <v>43921</v>
      </c>
      <c r="BC326" s="31">
        <f t="shared" si="170"/>
        <v>2020</v>
      </c>
      <c r="BD326" s="33">
        <f t="shared" si="159"/>
        <v>43830</v>
      </c>
      <c r="BE326" s="30">
        <f t="shared" si="171"/>
        <v>120</v>
      </c>
      <c r="BF326" s="30">
        <f t="shared" si="172"/>
        <v>20</v>
      </c>
      <c r="BG326" s="30">
        <f t="shared" si="173"/>
        <v>24</v>
      </c>
      <c r="BH326" s="30">
        <f t="shared" si="174"/>
        <v>24</v>
      </c>
      <c r="BI326" s="30">
        <f t="shared" si="175"/>
        <v>35</v>
      </c>
      <c r="BJ326" s="30">
        <f t="shared" si="176"/>
        <v>35</v>
      </c>
      <c r="BK326" s="30">
        <v>2200000</v>
      </c>
      <c r="BL326" s="30">
        <v>1400000</v>
      </c>
      <c r="BM326" s="30" t="str">
        <f t="shared" si="177"/>
        <v>yes</v>
      </c>
      <c r="BN326" s="30" t="str">
        <f t="shared" si="178"/>
        <v>yes</v>
      </c>
      <c r="BO326" s="30">
        <v>2020</v>
      </c>
      <c r="BP326" s="30">
        <v>463</v>
      </c>
      <c r="BQ326" s="30" t="str">
        <f>VLOOKUP(AQ326,Table3[#All],2,FALSE)</f>
        <v>SHELTER</v>
      </c>
    </row>
    <row r="327" spans="1:69" ht="28.5" customHeight="1" x14ac:dyDescent="0.25">
      <c r="A327" s="64" t="s">
        <v>171</v>
      </c>
      <c r="B327" s="64" t="s">
        <v>220</v>
      </c>
      <c r="C327" s="64" t="s">
        <v>220</v>
      </c>
      <c r="D327" s="64" t="s">
        <v>202</v>
      </c>
      <c r="E327" s="64" t="s">
        <v>532</v>
      </c>
      <c r="F327" s="64" t="s">
        <v>228</v>
      </c>
      <c r="G327" s="64" t="s">
        <v>177</v>
      </c>
      <c r="H327" s="64"/>
      <c r="I327" s="64"/>
      <c r="J327" s="64"/>
      <c r="K327" s="64"/>
      <c r="L327" s="64"/>
      <c r="M327" s="64" t="s">
        <v>34</v>
      </c>
      <c r="N327" s="64" t="s">
        <v>60</v>
      </c>
      <c r="O327" s="64" t="s">
        <v>534</v>
      </c>
      <c r="P327" s="64" t="s">
        <v>871</v>
      </c>
      <c r="Q327" s="64" t="s">
        <v>115</v>
      </c>
      <c r="R327" s="64" t="s">
        <v>167</v>
      </c>
      <c r="S327" s="64" t="s">
        <v>685</v>
      </c>
      <c r="T327" s="32">
        <v>43709</v>
      </c>
      <c r="U327" s="21">
        <v>43921</v>
      </c>
      <c r="V327" s="64">
        <v>11.003220000000001</v>
      </c>
      <c r="W327" s="64">
        <v>48.305909999999997</v>
      </c>
      <c r="X327" s="64" t="s">
        <v>190</v>
      </c>
      <c r="Y327" s="1">
        <v>1620</v>
      </c>
      <c r="Z327" s="1">
        <v>1620</v>
      </c>
      <c r="AA327" s="64">
        <v>270</v>
      </c>
      <c r="AB327" s="64">
        <v>330</v>
      </c>
      <c r="AC327" s="64">
        <v>318</v>
      </c>
      <c r="AD327" s="64">
        <v>496</v>
      </c>
      <c r="AE327" s="64">
        <v>476</v>
      </c>
      <c r="AF327" s="64" t="s">
        <v>196</v>
      </c>
      <c r="AG327" s="26" t="s">
        <v>993</v>
      </c>
      <c r="AH327" s="26" t="s">
        <v>917</v>
      </c>
      <c r="AI327" s="26" t="s">
        <v>917</v>
      </c>
      <c r="AJ327" s="16" t="s">
        <v>983</v>
      </c>
      <c r="AK327" s="16" t="s">
        <v>984</v>
      </c>
      <c r="AL327" s="16" t="s">
        <v>985</v>
      </c>
      <c r="AM327" s="16" t="s">
        <v>986</v>
      </c>
      <c r="AN327" s="64" t="s">
        <v>987</v>
      </c>
      <c r="AO327" s="26" t="str">
        <f t="shared" si="160"/>
        <v>ACTED</v>
      </c>
      <c r="AP327" s="26" t="str">
        <f t="shared" si="161"/>
        <v>ACTED</v>
      </c>
      <c r="AQ327" s="26" t="str">
        <f t="shared" si="162"/>
        <v>NFI KITS</v>
      </c>
      <c r="AR327" s="26" t="str">
        <f t="shared" si="163"/>
        <v>OFDA</v>
      </c>
      <c r="AS327" s="71" t="str">
        <f>_xlfn.IFNA(VLOOKUP(TRIM(AF327),Lookups!$R$1:$S$12,2,0),"N/A")</f>
        <v>Protracted</v>
      </c>
      <c r="AT327" s="29" t="str">
        <f t="shared" si="164"/>
        <v>Completed</v>
      </c>
      <c r="AU327" s="72" t="str">
        <f>IF(TRIM(X327)="", "N/A",VLOOKUP(TRIM(X327),Lookups!$V$1:$W$8,2,0))</f>
        <v>PIDP</v>
      </c>
      <c r="AV327" s="26" t="str">
        <f t="shared" si="165"/>
        <v>Rural</v>
      </c>
      <c r="AW327" s="26" t="str">
        <f t="shared" si="166"/>
        <v>In-Kind</v>
      </c>
      <c r="AX327" s="55" t="str">
        <f>IF(TRIM(M327)="","N/A",VLOOKUP(TRIM(M327),Table2[#All],2,0))</f>
        <v>Sanaag</v>
      </c>
      <c r="AY327" s="55" t="str">
        <f>IF(TRIM(N327)="","N/A",VLOOKUP(TRIM(N327),Table4[#All],2,0))</f>
        <v>Laasqoray</v>
      </c>
      <c r="AZ327" s="55" t="str">
        <f t="shared" si="167"/>
        <v>Gumar</v>
      </c>
      <c r="BA327" s="32">
        <f t="shared" si="168"/>
        <v>43738</v>
      </c>
      <c r="BB327" s="32">
        <f t="shared" si="169"/>
        <v>43921</v>
      </c>
      <c r="BC327" s="31">
        <f t="shared" si="170"/>
        <v>2020</v>
      </c>
      <c r="BD327" s="33">
        <f t="shared" si="159"/>
        <v>43830</v>
      </c>
      <c r="BE327" s="30">
        <f t="shared" si="171"/>
        <v>1620</v>
      </c>
      <c r="BF327" s="30">
        <f t="shared" si="172"/>
        <v>270</v>
      </c>
      <c r="BG327" s="30">
        <f t="shared" si="173"/>
        <v>318</v>
      </c>
      <c r="BH327" s="30">
        <f t="shared" si="174"/>
        <v>330</v>
      </c>
      <c r="BI327" s="30">
        <f t="shared" si="175"/>
        <v>476</v>
      </c>
      <c r="BJ327" s="30">
        <f t="shared" si="176"/>
        <v>476</v>
      </c>
      <c r="BK327" s="30">
        <v>2200000</v>
      </c>
      <c r="BL327" s="30">
        <v>1400000</v>
      </c>
      <c r="BM327" s="30" t="str">
        <f t="shared" si="177"/>
        <v>yes</v>
      </c>
      <c r="BN327" s="30" t="str">
        <f t="shared" si="178"/>
        <v>yes</v>
      </c>
      <c r="BO327" s="30">
        <v>2020</v>
      </c>
      <c r="BP327" s="30">
        <v>463</v>
      </c>
      <c r="BQ327" s="30" t="str">
        <f>VLOOKUP(AQ327,Table3[#All],2,FALSE)</f>
        <v>NFI</v>
      </c>
    </row>
    <row r="328" spans="1:69" ht="28.5" customHeight="1" x14ac:dyDescent="0.25">
      <c r="A328" s="64" t="s">
        <v>171</v>
      </c>
      <c r="B328" s="64" t="s">
        <v>220</v>
      </c>
      <c r="C328" s="64" t="s">
        <v>220</v>
      </c>
      <c r="D328" s="64" t="s">
        <v>186</v>
      </c>
      <c r="E328" s="64" t="s">
        <v>536</v>
      </c>
      <c r="F328" s="64" t="s">
        <v>228</v>
      </c>
      <c r="G328" s="64" t="s">
        <v>177</v>
      </c>
      <c r="H328" s="64"/>
      <c r="I328" s="64"/>
      <c r="J328" s="64"/>
      <c r="K328" s="64"/>
      <c r="L328" s="64"/>
      <c r="M328" s="64" t="s">
        <v>34</v>
      </c>
      <c r="N328" s="64" t="s">
        <v>60</v>
      </c>
      <c r="O328" s="64" t="s">
        <v>534</v>
      </c>
      <c r="P328" s="64" t="s">
        <v>871</v>
      </c>
      <c r="Q328" s="64" t="s">
        <v>115</v>
      </c>
      <c r="R328" s="64" t="s">
        <v>167</v>
      </c>
      <c r="S328" s="64" t="s">
        <v>685</v>
      </c>
      <c r="T328" s="32">
        <v>43709</v>
      </c>
      <c r="U328" s="21">
        <v>43921</v>
      </c>
      <c r="V328" s="64">
        <v>11.003220000000001</v>
      </c>
      <c r="W328" s="64">
        <v>48.305909999999997</v>
      </c>
      <c r="X328" s="64" t="s">
        <v>190</v>
      </c>
      <c r="Y328" s="1">
        <v>324</v>
      </c>
      <c r="Z328" s="1">
        <v>324</v>
      </c>
      <c r="AA328" s="64">
        <v>54</v>
      </c>
      <c r="AB328" s="64">
        <v>66</v>
      </c>
      <c r="AC328" s="64">
        <v>64</v>
      </c>
      <c r="AD328" s="64">
        <v>99</v>
      </c>
      <c r="AE328" s="64">
        <v>95</v>
      </c>
      <c r="AF328" s="64" t="s">
        <v>196</v>
      </c>
      <c r="AG328" s="26" t="s">
        <v>993</v>
      </c>
      <c r="AH328" s="26" t="s">
        <v>917</v>
      </c>
      <c r="AI328" s="26" t="s">
        <v>917</v>
      </c>
      <c r="AJ328" s="16" t="s">
        <v>983</v>
      </c>
      <c r="AK328" s="16" t="s">
        <v>984</v>
      </c>
      <c r="AL328" s="16" t="s">
        <v>985</v>
      </c>
      <c r="AM328" s="16" t="s">
        <v>986</v>
      </c>
      <c r="AN328" s="64" t="s">
        <v>987</v>
      </c>
      <c r="AO328" s="26" t="str">
        <f t="shared" si="160"/>
        <v>ACTED</v>
      </c>
      <c r="AP328" s="26" t="str">
        <f t="shared" si="161"/>
        <v>ACTED</v>
      </c>
      <c r="AQ328" s="26" t="str">
        <f t="shared" si="162"/>
        <v>EMERGENCY SHELTER</v>
      </c>
      <c r="AR328" s="26" t="str">
        <f t="shared" si="163"/>
        <v>OFDA</v>
      </c>
      <c r="AS328" s="71" t="str">
        <f>_xlfn.IFNA(VLOOKUP(TRIM(AF328),Lookups!$R$1:$S$12,2,0),"N/A")</f>
        <v>Protracted</v>
      </c>
      <c r="AT328" s="29" t="str">
        <f t="shared" si="164"/>
        <v>Completed</v>
      </c>
      <c r="AU328" s="72" t="str">
        <f>IF(TRIM(X328)="", "N/A",VLOOKUP(TRIM(X328),Lookups!$V$1:$W$8,2,0))</f>
        <v>PIDP</v>
      </c>
      <c r="AV328" s="26" t="str">
        <f t="shared" si="165"/>
        <v>Rural</v>
      </c>
      <c r="AW328" s="26" t="str">
        <f t="shared" si="166"/>
        <v>In-Kind</v>
      </c>
      <c r="AX328" s="55" t="str">
        <f>IF(TRIM(M328)="","N/A",VLOOKUP(TRIM(M328),Table2[#All],2,0))</f>
        <v>Sanaag</v>
      </c>
      <c r="AY328" s="55" t="str">
        <f>IF(TRIM(N328)="","N/A",VLOOKUP(TRIM(N328),Table4[#All],2,0))</f>
        <v>Laasqoray</v>
      </c>
      <c r="AZ328" s="55" t="str">
        <f t="shared" si="167"/>
        <v>Gumar</v>
      </c>
      <c r="BA328" s="32">
        <f t="shared" si="168"/>
        <v>43738</v>
      </c>
      <c r="BB328" s="32">
        <f t="shared" si="169"/>
        <v>43921</v>
      </c>
      <c r="BC328" s="31">
        <f t="shared" si="170"/>
        <v>2020</v>
      </c>
      <c r="BD328" s="33">
        <f t="shared" si="159"/>
        <v>43830</v>
      </c>
      <c r="BE328" s="30">
        <f t="shared" si="171"/>
        <v>324</v>
      </c>
      <c r="BF328" s="30">
        <f t="shared" si="172"/>
        <v>54</v>
      </c>
      <c r="BG328" s="30">
        <f t="shared" si="173"/>
        <v>64</v>
      </c>
      <c r="BH328" s="30">
        <f t="shared" si="174"/>
        <v>66</v>
      </c>
      <c r="BI328" s="30">
        <f t="shared" si="175"/>
        <v>95</v>
      </c>
      <c r="BJ328" s="30">
        <f t="shared" si="176"/>
        <v>95</v>
      </c>
      <c r="BK328" s="30">
        <v>2200000</v>
      </c>
      <c r="BL328" s="30">
        <v>1400000</v>
      </c>
      <c r="BM328" s="30" t="str">
        <f t="shared" si="177"/>
        <v>yes</v>
      </c>
      <c r="BN328" s="30" t="str">
        <f t="shared" si="178"/>
        <v>yes</v>
      </c>
      <c r="BO328" s="30">
        <v>2020</v>
      </c>
      <c r="BP328" s="30">
        <v>463</v>
      </c>
      <c r="BQ328" s="30" t="str">
        <f>VLOOKUP(AQ328,Table3[#All],2,FALSE)</f>
        <v>SHELTER</v>
      </c>
    </row>
    <row r="329" spans="1:69" ht="28.5" customHeight="1" x14ac:dyDescent="0.25">
      <c r="A329" s="64" t="s">
        <v>171</v>
      </c>
      <c r="B329" s="64" t="s">
        <v>220</v>
      </c>
      <c r="C329" s="64" t="s">
        <v>220</v>
      </c>
      <c r="D329" s="64" t="s">
        <v>186</v>
      </c>
      <c r="E329" s="64" t="s">
        <v>537</v>
      </c>
      <c r="F329" s="64" t="s">
        <v>228</v>
      </c>
      <c r="G329" s="64" t="s">
        <v>177</v>
      </c>
      <c r="H329" s="64"/>
      <c r="I329" s="64"/>
      <c r="J329" s="64"/>
      <c r="K329" s="64"/>
      <c r="L329" s="64"/>
      <c r="M329" s="64" t="s">
        <v>34</v>
      </c>
      <c r="N329" s="64" t="s">
        <v>60</v>
      </c>
      <c r="O329" s="64" t="s">
        <v>534</v>
      </c>
      <c r="P329" s="64" t="s">
        <v>871</v>
      </c>
      <c r="Q329" s="64" t="s">
        <v>115</v>
      </c>
      <c r="R329" s="64" t="s">
        <v>167</v>
      </c>
      <c r="S329" s="64" t="s">
        <v>685</v>
      </c>
      <c r="T329" s="32">
        <v>43709</v>
      </c>
      <c r="U329" s="21">
        <v>43921</v>
      </c>
      <c r="V329" s="64">
        <v>11.003220000000001</v>
      </c>
      <c r="W329" s="64">
        <v>48.305909999999997</v>
      </c>
      <c r="X329" s="64" t="s">
        <v>190</v>
      </c>
      <c r="Y329" s="1">
        <v>324</v>
      </c>
      <c r="Z329" s="1">
        <v>324</v>
      </c>
      <c r="AA329" s="64">
        <v>54</v>
      </c>
      <c r="AB329" s="64">
        <v>66</v>
      </c>
      <c r="AC329" s="64">
        <v>64</v>
      </c>
      <c r="AD329" s="64">
        <v>99</v>
      </c>
      <c r="AE329" s="64">
        <v>95</v>
      </c>
      <c r="AF329" s="64" t="s">
        <v>196</v>
      </c>
      <c r="AG329" s="26" t="s">
        <v>993</v>
      </c>
      <c r="AH329" s="26" t="s">
        <v>917</v>
      </c>
      <c r="AI329" s="26" t="s">
        <v>917</v>
      </c>
      <c r="AJ329" s="16" t="s">
        <v>983</v>
      </c>
      <c r="AK329" s="16" t="s">
        <v>984</v>
      </c>
      <c r="AL329" s="16" t="s">
        <v>985</v>
      </c>
      <c r="AM329" s="16" t="s">
        <v>986</v>
      </c>
      <c r="AN329" s="64" t="s">
        <v>987</v>
      </c>
      <c r="AO329" s="26" t="str">
        <f t="shared" si="160"/>
        <v>ACTED</v>
      </c>
      <c r="AP329" s="26" t="str">
        <f t="shared" si="161"/>
        <v>ACTED</v>
      </c>
      <c r="AQ329" s="26" t="str">
        <f t="shared" si="162"/>
        <v>EMERGENCY SHELTER</v>
      </c>
      <c r="AR329" s="26" t="str">
        <f t="shared" si="163"/>
        <v>OFDA</v>
      </c>
      <c r="AS329" s="71" t="str">
        <f>_xlfn.IFNA(VLOOKUP(TRIM(AF329),Lookups!$R$1:$S$12,2,0),"N/A")</f>
        <v>Protracted</v>
      </c>
      <c r="AT329" s="29" t="str">
        <f t="shared" si="164"/>
        <v>Completed</v>
      </c>
      <c r="AU329" s="72" t="str">
        <f>IF(TRIM(X329)="", "N/A",VLOOKUP(TRIM(X329),Lookups!$V$1:$W$8,2,0))</f>
        <v>PIDP</v>
      </c>
      <c r="AV329" s="26" t="str">
        <f t="shared" si="165"/>
        <v>Rural</v>
      </c>
      <c r="AW329" s="26" t="str">
        <f t="shared" si="166"/>
        <v>In-Kind</v>
      </c>
      <c r="AX329" s="55" t="str">
        <f>IF(TRIM(M329)="","N/A",VLOOKUP(TRIM(M329),Table2[#All],2,0))</f>
        <v>Sanaag</v>
      </c>
      <c r="AY329" s="55" t="str">
        <f>IF(TRIM(N329)="","N/A",VLOOKUP(TRIM(N329),Table4[#All],2,0))</f>
        <v>Laasqoray</v>
      </c>
      <c r="AZ329" s="55" t="str">
        <f t="shared" si="167"/>
        <v>Gumar</v>
      </c>
      <c r="BA329" s="32">
        <f t="shared" si="168"/>
        <v>43738</v>
      </c>
      <c r="BB329" s="32">
        <f t="shared" si="169"/>
        <v>43921</v>
      </c>
      <c r="BC329" s="31">
        <f t="shared" si="170"/>
        <v>2020</v>
      </c>
      <c r="BD329" s="33">
        <f t="shared" si="159"/>
        <v>43830</v>
      </c>
      <c r="BE329" s="30">
        <f t="shared" si="171"/>
        <v>324</v>
      </c>
      <c r="BF329" s="30">
        <f t="shared" si="172"/>
        <v>54</v>
      </c>
      <c r="BG329" s="30">
        <f t="shared" si="173"/>
        <v>64</v>
      </c>
      <c r="BH329" s="30">
        <f t="shared" si="174"/>
        <v>66</v>
      </c>
      <c r="BI329" s="30">
        <f t="shared" si="175"/>
        <v>95</v>
      </c>
      <c r="BJ329" s="30">
        <f t="shared" si="176"/>
        <v>95</v>
      </c>
      <c r="BK329" s="30">
        <v>2200000</v>
      </c>
      <c r="BL329" s="30">
        <v>1400000</v>
      </c>
      <c r="BM329" s="30" t="str">
        <f t="shared" si="177"/>
        <v>yes</v>
      </c>
      <c r="BN329" s="30" t="str">
        <f t="shared" si="178"/>
        <v>yes</v>
      </c>
      <c r="BO329" s="30">
        <v>2020</v>
      </c>
      <c r="BP329" s="30">
        <v>463</v>
      </c>
      <c r="BQ329" s="30" t="str">
        <f>VLOOKUP(AQ329,Table3[#All],2,FALSE)</f>
        <v>SHELTER</v>
      </c>
    </row>
    <row r="330" spans="1:69" ht="28.5" customHeight="1" x14ac:dyDescent="0.25">
      <c r="A330" s="64" t="s">
        <v>171</v>
      </c>
      <c r="B330" s="64" t="s">
        <v>220</v>
      </c>
      <c r="C330" s="64" t="s">
        <v>220</v>
      </c>
      <c r="D330" s="64" t="s">
        <v>202</v>
      </c>
      <c r="E330" s="64" t="s">
        <v>532</v>
      </c>
      <c r="F330" s="64" t="s">
        <v>228</v>
      </c>
      <c r="G330" s="64" t="s">
        <v>177</v>
      </c>
      <c r="H330" s="64"/>
      <c r="I330" s="64"/>
      <c r="J330" s="64"/>
      <c r="K330" s="64"/>
      <c r="L330" s="64"/>
      <c r="M330" s="64" t="s">
        <v>34</v>
      </c>
      <c r="N330" s="64" t="s">
        <v>60</v>
      </c>
      <c r="O330" s="64" t="s">
        <v>534</v>
      </c>
      <c r="P330" s="64" t="s">
        <v>869</v>
      </c>
      <c r="Q330" s="64" t="s">
        <v>179</v>
      </c>
      <c r="R330" s="64" t="s">
        <v>167</v>
      </c>
      <c r="S330" s="64" t="s">
        <v>685</v>
      </c>
      <c r="T330" s="32">
        <v>43709</v>
      </c>
      <c r="U330" s="21">
        <v>43921</v>
      </c>
      <c r="V330" s="64">
        <v>11.003220000000001</v>
      </c>
      <c r="W330" s="64">
        <v>48.305909999999997</v>
      </c>
      <c r="X330" s="64" t="s">
        <v>190</v>
      </c>
      <c r="Y330" s="1">
        <v>600</v>
      </c>
      <c r="Z330" s="1">
        <v>600</v>
      </c>
      <c r="AA330" s="64">
        <v>100</v>
      </c>
      <c r="AB330" s="64">
        <v>122</v>
      </c>
      <c r="AC330" s="64">
        <v>118</v>
      </c>
      <c r="AD330" s="64">
        <v>184</v>
      </c>
      <c r="AE330" s="64">
        <v>176</v>
      </c>
      <c r="AF330" s="64" t="s">
        <v>196</v>
      </c>
      <c r="AG330" s="26" t="s">
        <v>994</v>
      </c>
      <c r="AH330" s="26" t="s">
        <v>917</v>
      </c>
      <c r="AI330" s="26" t="s">
        <v>917</v>
      </c>
      <c r="AJ330" s="16" t="s">
        <v>983</v>
      </c>
      <c r="AK330" s="16" t="s">
        <v>984</v>
      </c>
      <c r="AL330" s="16" t="s">
        <v>985</v>
      </c>
      <c r="AM330" s="16" t="s">
        <v>986</v>
      </c>
      <c r="AN330" s="64" t="s">
        <v>987</v>
      </c>
      <c r="AO330" s="26" t="str">
        <f t="shared" si="160"/>
        <v>ACTED</v>
      </c>
      <c r="AP330" s="26" t="str">
        <f t="shared" si="161"/>
        <v>ACTED</v>
      </c>
      <c r="AQ330" s="26" t="str">
        <f t="shared" si="162"/>
        <v>NFI KITS</v>
      </c>
      <c r="AR330" s="26" t="str">
        <f t="shared" si="163"/>
        <v>OFDA</v>
      </c>
      <c r="AS330" s="71" t="str">
        <f>_xlfn.IFNA(VLOOKUP(TRIM(AF330),Lookups!$R$1:$S$12,2,0),"N/A")</f>
        <v>Protracted</v>
      </c>
      <c r="AT330" s="29" t="str">
        <f t="shared" si="164"/>
        <v>Completed</v>
      </c>
      <c r="AU330" s="72" t="str">
        <f>IF(TRIM(X330)="", "N/A",VLOOKUP(TRIM(X330),Lookups!$V$1:$W$8,2,0))</f>
        <v>PIDP</v>
      </c>
      <c r="AV330" s="26" t="str">
        <f t="shared" si="165"/>
        <v>Urban</v>
      </c>
      <c r="AW330" s="26" t="str">
        <f t="shared" si="166"/>
        <v>In-Kind</v>
      </c>
      <c r="AX330" s="55" t="str">
        <f>IF(TRIM(M330)="","N/A",VLOOKUP(TRIM(M330),Table2[#All],2,0))</f>
        <v>Sanaag</v>
      </c>
      <c r="AY330" s="55" t="str">
        <f>IF(TRIM(N330)="","N/A",VLOOKUP(TRIM(N330),Table4[#All],2,0))</f>
        <v>Laasqoray</v>
      </c>
      <c r="AZ330" s="55" t="str">
        <f t="shared" si="167"/>
        <v>Hadhkadhere</v>
      </c>
      <c r="BA330" s="32">
        <f t="shared" si="168"/>
        <v>43738</v>
      </c>
      <c r="BB330" s="32">
        <f t="shared" si="169"/>
        <v>43921</v>
      </c>
      <c r="BC330" s="31">
        <f t="shared" si="170"/>
        <v>2020</v>
      </c>
      <c r="BD330" s="33">
        <f t="shared" si="159"/>
        <v>43830</v>
      </c>
      <c r="BE330" s="30">
        <f t="shared" si="171"/>
        <v>600</v>
      </c>
      <c r="BF330" s="30">
        <f t="shared" si="172"/>
        <v>100</v>
      </c>
      <c r="BG330" s="30">
        <f t="shared" si="173"/>
        <v>118</v>
      </c>
      <c r="BH330" s="30">
        <f t="shared" si="174"/>
        <v>122</v>
      </c>
      <c r="BI330" s="30">
        <f t="shared" si="175"/>
        <v>176</v>
      </c>
      <c r="BJ330" s="30">
        <f t="shared" si="176"/>
        <v>176</v>
      </c>
      <c r="BK330" s="30">
        <v>2200000</v>
      </c>
      <c r="BL330" s="30">
        <v>1400000</v>
      </c>
      <c r="BM330" s="30" t="str">
        <f t="shared" si="177"/>
        <v>yes</v>
      </c>
      <c r="BN330" s="30" t="str">
        <f t="shared" si="178"/>
        <v>yes</v>
      </c>
      <c r="BO330" s="30">
        <v>2020</v>
      </c>
      <c r="BP330" s="30">
        <v>463</v>
      </c>
      <c r="BQ330" s="30" t="str">
        <f>VLOOKUP(AQ330,Table3[#All],2,FALSE)</f>
        <v>NFI</v>
      </c>
    </row>
    <row r="331" spans="1:69" ht="28.5" customHeight="1" x14ac:dyDescent="0.25">
      <c r="A331" s="64" t="s">
        <v>171</v>
      </c>
      <c r="B331" s="64" t="s">
        <v>220</v>
      </c>
      <c r="C331" s="64" t="s">
        <v>220</v>
      </c>
      <c r="D331" s="64" t="s">
        <v>186</v>
      </c>
      <c r="E331" s="64" t="s">
        <v>537</v>
      </c>
      <c r="F331" s="64" t="s">
        <v>228</v>
      </c>
      <c r="G331" s="64" t="s">
        <v>177</v>
      </c>
      <c r="H331" s="64"/>
      <c r="I331" s="64"/>
      <c r="J331" s="64"/>
      <c r="K331" s="64"/>
      <c r="L331" s="64"/>
      <c r="M331" s="64" t="s">
        <v>34</v>
      </c>
      <c r="N331" s="64" t="s">
        <v>60</v>
      </c>
      <c r="O331" s="64" t="s">
        <v>534</v>
      </c>
      <c r="P331" s="64" t="s">
        <v>869</v>
      </c>
      <c r="Q331" s="64" t="s">
        <v>179</v>
      </c>
      <c r="R331" s="64" t="s">
        <v>167</v>
      </c>
      <c r="S331" s="64" t="s">
        <v>685</v>
      </c>
      <c r="T331" s="32">
        <v>43709</v>
      </c>
      <c r="U331" s="21">
        <v>43921</v>
      </c>
      <c r="V331" s="64">
        <v>11.003220000000001</v>
      </c>
      <c r="W331" s="64">
        <v>48.305909999999997</v>
      </c>
      <c r="X331" s="64" t="s">
        <v>190</v>
      </c>
      <c r="Y331" s="1">
        <v>96</v>
      </c>
      <c r="Z331" s="1">
        <v>96</v>
      </c>
      <c r="AA331" s="64">
        <v>16</v>
      </c>
      <c r="AB331" s="64">
        <v>20</v>
      </c>
      <c r="AC331" s="64">
        <v>20</v>
      </c>
      <c r="AD331" s="64">
        <v>29</v>
      </c>
      <c r="AE331" s="64">
        <v>28</v>
      </c>
      <c r="AF331" s="64" t="s">
        <v>196</v>
      </c>
      <c r="AG331" s="26" t="s">
        <v>994</v>
      </c>
      <c r="AH331" s="26" t="s">
        <v>917</v>
      </c>
      <c r="AI331" s="26" t="s">
        <v>917</v>
      </c>
      <c r="AJ331" s="16" t="s">
        <v>983</v>
      </c>
      <c r="AK331" s="16" t="s">
        <v>984</v>
      </c>
      <c r="AL331" s="16" t="s">
        <v>985</v>
      </c>
      <c r="AM331" s="16" t="s">
        <v>986</v>
      </c>
      <c r="AN331" s="64" t="s">
        <v>987</v>
      </c>
      <c r="AO331" s="26" t="str">
        <f t="shared" si="160"/>
        <v>ACTED</v>
      </c>
      <c r="AP331" s="26" t="str">
        <f t="shared" si="161"/>
        <v>ACTED</v>
      </c>
      <c r="AQ331" s="26" t="str">
        <f t="shared" si="162"/>
        <v>EMERGENCY SHELTER</v>
      </c>
      <c r="AR331" s="26" t="str">
        <f t="shared" si="163"/>
        <v>OFDA</v>
      </c>
      <c r="AS331" s="71" t="str">
        <f>_xlfn.IFNA(VLOOKUP(TRIM(AF331),Lookups!$R$1:$S$12,2,0),"N/A")</f>
        <v>Protracted</v>
      </c>
      <c r="AT331" s="29" t="str">
        <f t="shared" si="164"/>
        <v>Completed</v>
      </c>
      <c r="AU331" s="72" t="str">
        <f>IF(TRIM(X331)="", "N/A",VLOOKUP(TRIM(X331),Lookups!$V$1:$W$8,2,0))</f>
        <v>PIDP</v>
      </c>
      <c r="AV331" s="26" t="str">
        <f t="shared" si="165"/>
        <v>Urban</v>
      </c>
      <c r="AW331" s="26" t="str">
        <f t="shared" si="166"/>
        <v>In-Kind</v>
      </c>
      <c r="AX331" s="55" t="str">
        <f>IF(TRIM(M331)="","N/A",VLOOKUP(TRIM(M331),Table2[#All],2,0))</f>
        <v>Sanaag</v>
      </c>
      <c r="AY331" s="55" t="str">
        <f>IF(TRIM(N331)="","N/A",VLOOKUP(TRIM(N331),Table4[#All],2,0))</f>
        <v>Laasqoray</v>
      </c>
      <c r="AZ331" s="55" t="str">
        <f t="shared" si="167"/>
        <v>Hadhkadhere</v>
      </c>
      <c r="BA331" s="32">
        <f t="shared" si="168"/>
        <v>43738</v>
      </c>
      <c r="BB331" s="32">
        <f t="shared" si="169"/>
        <v>43921</v>
      </c>
      <c r="BC331" s="31">
        <f t="shared" si="170"/>
        <v>2020</v>
      </c>
      <c r="BD331" s="33">
        <f t="shared" si="159"/>
        <v>43830</v>
      </c>
      <c r="BE331" s="30">
        <f t="shared" si="171"/>
        <v>96</v>
      </c>
      <c r="BF331" s="30">
        <f t="shared" si="172"/>
        <v>16</v>
      </c>
      <c r="BG331" s="30">
        <f t="shared" si="173"/>
        <v>20</v>
      </c>
      <c r="BH331" s="30">
        <f t="shared" si="174"/>
        <v>20</v>
      </c>
      <c r="BI331" s="30">
        <f t="shared" si="175"/>
        <v>28</v>
      </c>
      <c r="BJ331" s="30">
        <f t="shared" si="176"/>
        <v>28</v>
      </c>
      <c r="BK331" s="30">
        <v>2200000</v>
      </c>
      <c r="BL331" s="30">
        <v>1400000</v>
      </c>
      <c r="BM331" s="30" t="str">
        <f t="shared" si="177"/>
        <v>yes</v>
      </c>
      <c r="BN331" s="30" t="str">
        <f t="shared" si="178"/>
        <v>yes</v>
      </c>
      <c r="BO331" s="30">
        <v>2020</v>
      </c>
      <c r="BP331" s="30">
        <v>463</v>
      </c>
      <c r="BQ331" s="30" t="str">
        <f>VLOOKUP(AQ331,Table3[#All],2,FALSE)</f>
        <v>SHELTER</v>
      </c>
    </row>
    <row r="332" spans="1:69" ht="28.5" customHeight="1" x14ac:dyDescent="0.25">
      <c r="A332" s="64" t="s">
        <v>171</v>
      </c>
      <c r="B332" s="64" t="s">
        <v>220</v>
      </c>
      <c r="C332" s="64" t="s">
        <v>220</v>
      </c>
      <c r="D332" s="64" t="s">
        <v>202</v>
      </c>
      <c r="E332" s="64" t="s">
        <v>532</v>
      </c>
      <c r="F332" s="64" t="s">
        <v>228</v>
      </c>
      <c r="G332" s="64" t="s">
        <v>177</v>
      </c>
      <c r="H332" s="64"/>
      <c r="I332" s="64"/>
      <c r="J332" s="64"/>
      <c r="K332" s="64"/>
      <c r="L332" s="64"/>
      <c r="M332" s="64" t="s">
        <v>34</v>
      </c>
      <c r="N332" s="64" t="s">
        <v>60</v>
      </c>
      <c r="O332" s="64" t="s">
        <v>533</v>
      </c>
      <c r="P332" s="64" t="s">
        <v>866</v>
      </c>
      <c r="Q332" s="64" t="s">
        <v>179</v>
      </c>
      <c r="R332" s="64" t="s">
        <v>167</v>
      </c>
      <c r="S332" s="64" t="s">
        <v>685</v>
      </c>
      <c r="T332" s="32">
        <v>43709</v>
      </c>
      <c r="U332" s="21">
        <v>43921</v>
      </c>
      <c r="V332" s="64">
        <v>9.7479899999999997</v>
      </c>
      <c r="W332" s="64">
        <v>48.819879999999998</v>
      </c>
      <c r="X332" s="64" t="s">
        <v>190</v>
      </c>
      <c r="Y332" s="1">
        <v>600</v>
      </c>
      <c r="Z332" s="1">
        <v>600</v>
      </c>
      <c r="AA332" s="64">
        <v>100</v>
      </c>
      <c r="AB332" s="64">
        <v>122</v>
      </c>
      <c r="AC332" s="64">
        <v>118</v>
      </c>
      <c r="AD332" s="64">
        <v>184</v>
      </c>
      <c r="AE332" s="64">
        <v>176</v>
      </c>
      <c r="AF332" s="64" t="s">
        <v>196</v>
      </c>
      <c r="AG332" s="26" t="s">
        <v>988</v>
      </c>
      <c r="AH332" s="26" t="s">
        <v>917</v>
      </c>
      <c r="AI332" s="26" t="s">
        <v>917</v>
      </c>
      <c r="AJ332" s="16" t="s">
        <v>983</v>
      </c>
      <c r="AK332" s="16" t="s">
        <v>984</v>
      </c>
      <c r="AL332" s="16" t="s">
        <v>985</v>
      </c>
      <c r="AM332" s="16" t="s">
        <v>986</v>
      </c>
      <c r="AN332" s="64" t="s">
        <v>987</v>
      </c>
      <c r="AO332" s="26" t="str">
        <f t="shared" si="160"/>
        <v>ACTED</v>
      </c>
      <c r="AP332" s="26" t="str">
        <f t="shared" si="161"/>
        <v>ACTED</v>
      </c>
      <c r="AQ332" s="26" t="str">
        <f t="shared" si="162"/>
        <v>NFI KITS</v>
      </c>
      <c r="AR332" s="26" t="str">
        <f t="shared" si="163"/>
        <v>OFDA</v>
      </c>
      <c r="AS332" s="71" t="str">
        <f>_xlfn.IFNA(VLOOKUP(TRIM(AF332),Lookups!$R$1:$S$12,2,0),"N/A")</f>
        <v>Protracted</v>
      </c>
      <c r="AT332" s="29" t="str">
        <f t="shared" si="164"/>
        <v>Completed</v>
      </c>
      <c r="AU332" s="72" t="str">
        <f>IF(TRIM(X332)="", "N/A",VLOOKUP(TRIM(X332),Lookups!$V$1:$W$8,2,0))</f>
        <v>PIDP</v>
      </c>
      <c r="AV332" s="26" t="str">
        <f t="shared" si="165"/>
        <v>Urban</v>
      </c>
      <c r="AW332" s="26" t="str">
        <f t="shared" si="166"/>
        <v>In-Kind</v>
      </c>
      <c r="AX332" s="55" t="str">
        <f>IF(TRIM(M332)="","N/A",VLOOKUP(TRIM(M332),Table2[#All],2,0))</f>
        <v>Sanaag</v>
      </c>
      <c r="AY332" s="55" t="str">
        <f>IF(TRIM(N332)="","N/A",VLOOKUP(TRIM(N332),Table4[#All],2,0))</f>
        <v>Laasqoray</v>
      </c>
      <c r="AZ332" s="55" t="str">
        <f t="shared" si="167"/>
        <v>Bilcil</v>
      </c>
      <c r="BA332" s="32">
        <f t="shared" si="168"/>
        <v>43738</v>
      </c>
      <c r="BB332" s="32">
        <f t="shared" si="169"/>
        <v>43921</v>
      </c>
      <c r="BC332" s="31">
        <f t="shared" si="170"/>
        <v>2020</v>
      </c>
      <c r="BD332" s="33">
        <f t="shared" si="159"/>
        <v>43830</v>
      </c>
      <c r="BE332" s="30">
        <f t="shared" si="171"/>
        <v>600</v>
      </c>
      <c r="BF332" s="30">
        <f t="shared" si="172"/>
        <v>100</v>
      </c>
      <c r="BG332" s="30">
        <f t="shared" si="173"/>
        <v>118</v>
      </c>
      <c r="BH332" s="30">
        <f t="shared" si="174"/>
        <v>122</v>
      </c>
      <c r="BI332" s="30">
        <f t="shared" si="175"/>
        <v>176</v>
      </c>
      <c r="BJ332" s="30">
        <f t="shared" si="176"/>
        <v>176</v>
      </c>
      <c r="BK332" s="30">
        <v>2200000</v>
      </c>
      <c r="BL332" s="30">
        <v>1400000</v>
      </c>
      <c r="BM332" s="30" t="str">
        <f t="shared" si="177"/>
        <v>yes</v>
      </c>
      <c r="BN332" s="30" t="str">
        <f t="shared" si="178"/>
        <v>yes</v>
      </c>
      <c r="BO332" s="30">
        <v>2020</v>
      </c>
      <c r="BP332" s="30">
        <v>463</v>
      </c>
      <c r="BQ332" s="30" t="str">
        <f>VLOOKUP(AQ332,Table3[#All],2,FALSE)</f>
        <v>NFI</v>
      </c>
    </row>
    <row r="333" spans="1:69" ht="28.5" customHeight="1" x14ac:dyDescent="0.25">
      <c r="A333" s="64" t="s">
        <v>171</v>
      </c>
      <c r="B333" s="64" t="s">
        <v>220</v>
      </c>
      <c r="C333" s="64" t="s">
        <v>220</v>
      </c>
      <c r="D333" s="64" t="s">
        <v>187</v>
      </c>
      <c r="E333" s="64" t="s">
        <v>203</v>
      </c>
      <c r="F333" s="64" t="s">
        <v>228</v>
      </c>
      <c r="G333" s="64" t="s">
        <v>176</v>
      </c>
      <c r="H333" s="64" t="s">
        <v>205</v>
      </c>
      <c r="I333" s="64" t="s">
        <v>205</v>
      </c>
      <c r="J333" s="64">
        <v>10</v>
      </c>
      <c r="K333" s="64" t="s">
        <v>201</v>
      </c>
      <c r="L333" s="64" t="s">
        <v>178</v>
      </c>
      <c r="M333" s="64" t="s">
        <v>34</v>
      </c>
      <c r="N333" s="64" t="s">
        <v>60</v>
      </c>
      <c r="O333" s="64" t="s">
        <v>533</v>
      </c>
      <c r="P333" s="64" t="s">
        <v>866</v>
      </c>
      <c r="Q333" s="64" t="s">
        <v>179</v>
      </c>
      <c r="R333" s="64" t="s">
        <v>167</v>
      </c>
      <c r="S333" s="64" t="s">
        <v>685</v>
      </c>
      <c r="T333" s="32">
        <v>43709</v>
      </c>
      <c r="U333" s="21">
        <v>43921</v>
      </c>
      <c r="V333" s="64">
        <v>9.7479899999999997</v>
      </c>
      <c r="W333" s="64">
        <v>48.819879999999998</v>
      </c>
      <c r="X333" s="64" t="s">
        <v>190</v>
      </c>
      <c r="Y333" s="1">
        <v>18</v>
      </c>
      <c r="Z333" s="1">
        <v>18</v>
      </c>
      <c r="AA333" s="64">
        <v>3</v>
      </c>
      <c r="AB333" s="64">
        <v>5</v>
      </c>
      <c r="AC333" s="64">
        <v>5</v>
      </c>
      <c r="AD333" s="64">
        <v>5</v>
      </c>
      <c r="AE333" s="64">
        <v>4</v>
      </c>
      <c r="AF333" s="64" t="s">
        <v>196</v>
      </c>
      <c r="AG333" s="26" t="s">
        <v>995</v>
      </c>
      <c r="AH333" s="26" t="s">
        <v>917</v>
      </c>
      <c r="AI333" s="26" t="s">
        <v>917</v>
      </c>
      <c r="AJ333" s="16" t="s">
        <v>983</v>
      </c>
      <c r="AK333" s="16" t="s">
        <v>984</v>
      </c>
      <c r="AL333" s="16" t="s">
        <v>985</v>
      </c>
      <c r="AM333" s="16" t="s">
        <v>986</v>
      </c>
      <c r="AN333" s="64" t="s">
        <v>987</v>
      </c>
      <c r="AO333" s="26" t="str">
        <f t="shared" si="160"/>
        <v>ACTED</v>
      </c>
      <c r="AP333" s="26" t="str">
        <f t="shared" si="161"/>
        <v>ACTED</v>
      </c>
      <c r="AQ333" s="26" t="str">
        <f t="shared" si="162"/>
        <v>TRANSITIONAL SHELTER</v>
      </c>
      <c r="AR333" s="26" t="str">
        <f t="shared" si="163"/>
        <v>OFDA</v>
      </c>
      <c r="AS333" s="71" t="str">
        <f>_xlfn.IFNA(VLOOKUP(TRIM(AF333),Lookups!$R$1:$S$12,2,0),"N/A")</f>
        <v>Protracted</v>
      </c>
      <c r="AT333" s="29" t="str">
        <f t="shared" si="164"/>
        <v>Completed</v>
      </c>
      <c r="AU333" s="72" t="str">
        <f>IF(TRIM(X333)="", "N/A",VLOOKUP(TRIM(X333),Lookups!$V$1:$W$8,2,0))</f>
        <v>PIDP</v>
      </c>
      <c r="AV333" s="26" t="str">
        <f t="shared" si="165"/>
        <v>Urban</v>
      </c>
      <c r="AW333" s="26" t="str">
        <f t="shared" si="166"/>
        <v>Cash</v>
      </c>
      <c r="AX333" s="55" t="str">
        <f>IF(TRIM(M333)="","N/A",VLOOKUP(TRIM(M333),Table2[#All],2,0))</f>
        <v>Sanaag</v>
      </c>
      <c r="AY333" s="55" t="str">
        <f>IF(TRIM(N333)="","N/A",VLOOKUP(TRIM(N333),Table4[#All],2,0))</f>
        <v>Laasqoray</v>
      </c>
      <c r="AZ333" s="55" t="str">
        <f t="shared" si="167"/>
        <v>Bilcil</v>
      </c>
      <c r="BA333" s="32">
        <f t="shared" si="168"/>
        <v>43738</v>
      </c>
      <c r="BB333" s="32">
        <f t="shared" si="169"/>
        <v>43921</v>
      </c>
      <c r="BC333" s="31">
        <f t="shared" si="170"/>
        <v>2020</v>
      </c>
      <c r="BD333" s="33">
        <f t="shared" si="159"/>
        <v>43830</v>
      </c>
      <c r="BE333" s="30">
        <f t="shared" si="171"/>
        <v>18</v>
      </c>
      <c r="BF333" s="30">
        <f t="shared" si="172"/>
        <v>3</v>
      </c>
      <c r="BG333" s="30">
        <f t="shared" si="173"/>
        <v>5</v>
      </c>
      <c r="BH333" s="30">
        <f t="shared" si="174"/>
        <v>5</v>
      </c>
      <c r="BI333" s="30">
        <f t="shared" si="175"/>
        <v>4</v>
      </c>
      <c r="BJ333" s="30">
        <f t="shared" si="176"/>
        <v>4</v>
      </c>
      <c r="BK333" s="30">
        <v>2200000</v>
      </c>
      <c r="BL333" s="30">
        <v>1400000</v>
      </c>
      <c r="BM333" s="30" t="str">
        <f t="shared" si="177"/>
        <v>yes</v>
      </c>
      <c r="BN333" s="30" t="str">
        <f t="shared" si="178"/>
        <v>yes</v>
      </c>
      <c r="BO333" s="30">
        <v>2020</v>
      </c>
      <c r="BP333" s="30">
        <v>463</v>
      </c>
      <c r="BQ333" s="30" t="str">
        <f>VLOOKUP(AQ333,Table3[#All],2,FALSE)</f>
        <v>SHELTER</v>
      </c>
    </row>
    <row r="334" spans="1:69" ht="28.5" customHeight="1" x14ac:dyDescent="0.25">
      <c r="A334" s="64" t="s">
        <v>171</v>
      </c>
      <c r="B334" s="64" t="s">
        <v>220</v>
      </c>
      <c r="C334" s="64" t="s">
        <v>220</v>
      </c>
      <c r="D334" s="64" t="s">
        <v>187</v>
      </c>
      <c r="E334" s="64" t="s">
        <v>203</v>
      </c>
      <c r="F334" s="64" t="s">
        <v>228</v>
      </c>
      <c r="G334" s="64" t="s">
        <v>176</v>
      </c>
      <c r="H334" s="64" t="s">
        <v>205</v>
      </c>
      <c r="I334" s="64" t="s">
        <v>205</v>
      </c>
      <c r="J334" s="64">
        <v>5</v>
      </c>
      <c r="K334" s="64" t="s">
        <v>201</v>
      </c>
      <c r="L334" s="64" t="s">
        <v>178</v>
      </c>
      <c r="M334" s="64" t="s">
        <v>34</v>
      </c>
      <c r="N334" s="64" t="s">
        <v>60</v>
      </c>
      <c r="O334" s="64" t="s">
        <v>533</v>
      </c>
      <c r="P334" s="64" t="s">
        <v>866</v>
      </c>
      <c r="Q334" s="64" t="s">
        <v>179</v>
      </c>
      <c r="R334" s="64" t="s">
        <v>167</v>
      </c>
      <c r="S334" s="64" t="s">
        <v>685</v>
      </c>
      <c r="T334" s="32">
        <v>43709</v>
      </c>
      <c r="U334" s="21">
        <v>43921</v>
      </c>
      <c r="V334" s="64">
        <v>9.7479899999999997</v>
      </c>
      <c r="W334" s="64">
        <v>48.819879999999998</v>
      </c>
      <c r="X334" s="64" t="s">
        <v>190</v>
      </c>
      <c r="Y334" s="1">
        <v>30</v>
      </c>
      <c r="Z334" s="1">
        <v>30</v>
      </c>
      <c r="AA334" s="64">
        <v>5</v>
      </c>
      <c r="AB334" s="64">
        <v>8</v>
      </c>
      <c r="AC334" s="64">
        <v>7</v>
      </c>
      <c r="AD334" s="64">
        <v>8</v>
      </c>
      <c r="AE334" s="64">
        <v>7</v>
      </c>
      <c r="AF334" s="64" t="s">
        <v>196</v>
      </c>
      <c r="AG334" s="26" t="s">
        <v>996</v>
      </c>
      <c r="AH334" s="26" t="s">
        <v>917</v>
      </c>
      <c r="AI334" s="26" t="s">
        <v>917</v>
      </c>
      <c r="AJ334" s="16" t="s">
        <v>983</v>
      </c>
      <c r="AK334" s="16" t="s">
        <v>984</v>
      </c>
      <c r="AL334" s="16" t="s">
        <v>985</v>
      </c>
      <c r="AM334" s="16" t="s">
        <v>986</v>
      </c>
      <c r="AN334" s="64" t="s">
        <v>987</v>
      </c>
      <c r="AO334" s="26" t="str">
        <f t="shared" si="160"/>
        <v>ACTED</v>
      </c>
      <c r="AP334" s="26" t="str">
        <f t="shared" si="161"/>
        <v>ACTED</v>
      </c>
      <c r="AQ334" s="26" t="str">
        <f t="shared" si="162"/>
        <v>TRANSITIONAL SHELTER</v>
      </c>
      <c r="AR334" s="26" t="str">
        <f t="shared" si="163"/>
        <v>OFDA</v>
      </c>
      <c r="AS334" s="71" t="str">
        <f>_xlfn.IFNA(VLOOKUP(TRIM(AF334),Lookups!$R$1:$S$12,2,0),"N/A")</f>
        <v>Protracted</v>
      </c>
      <c r="AT334" s="29" t="str">
        <f t="shared" si="164"/>
        <v>Completed</v>
      </c>
      <c r="AU334" s="72" t="str">
        <f>IF(TRIM(X334)="", "N/A",VLOOKUP(TRIM(X334),Lookups!$V$1:$W$8,2,0))</f>
        <v>PIDP</v>
      </c>
      <c r="AV334" s="26" t="str">
        <f t="shared" si="165"/>
        <v>Urban</v>
      </c>
      <c r="AW334" s="26" t="str">
        <f t="shared" si="166"/>
        <v>Cash</v>
      </c>
      <c r="AX334" s="55" t="str">
        <f>IF(TRIM(M334)="","N/A",VLOOKUP(TRIM(M334),Table2[#All],2,0))</f>
        <v>Sanaag</v>
      </c>
      <c r="AY334" s="55" t="str">
        <f>IF(TRIM(N334)="","N/A",VLOOKUP(TRIM(N334),Table4[#All],2,0))</f>
        <v>Laasqoray</v>
      </c>
      <c r="AZ334" s="55" t="str">
        <f t="shared" si="167"/>
        <v>Bilcil</v>
      </c>
      <c r="BA334" s="32">
        <f t="shared" si="168"/>
        <v>43738</v>
      </c>
      <c r="BB334" s="32">
        <f t="shared" si="169"/>
        <v>43921</v>
      </c>
      <c r="BC334" s="31">
        <f t="shared" si="170"/>
        <v>2020</v>
      </c>
      <c r="BD334" s="33">
        <f t="shared" si="159"/>
        <v>43830</v>
      </c>
      <c r="BE334" s="30">
        <f t="shared" si="171"/>
        <v>30</v>
      </c>
      <c r="BF334" s="30">
        <f t="shared" si="172"/>
        <v>5</v>
      </c>
      <c r="BG334" s="30">
        <f t="shared" si="173"/>
        <v>7</v>
      </c>
      <c r="BH334" s="30">
        <f t="shared" si="174"/>
        <v>8</v>
      </c>
      <c r="BI334" s="30">
        <f t="shared" si="175"/>
        <v>7</v>
      </c>
      <c r="BJ334" s="30">
        <f t="shared" si="176"/>
        <v>7</v>
      </c>
      <c r="BK334" s="30">
        <v>2200000</v>
      </c>
      <c r="BL334" s="30">
        <v>1400000</v>
      </c>
      <c r="BM334" s="30" t="str">
        <f t="shared" si="177"/>
        <v>yes</v>
      </c>
      <c r="BN334" s="30" t="str">
        <f t="shared" si="178"/>
        <v>yes</v>
      </c>
      <c r="BO334" s="30">
        <v>2020</v>
      </c>
      <c r="BP334" s="30">
        <v>463</v>
      </c>
      <c r="BQ334" s="30" t="str">
        <f>VLOOKUP(AQ334,Table3[#All],2,FALSE)</f>
        <v>SHELTER</v>
      </c>
    </row>
    <row r="335" spans="1:69" ht="28.5" customHeight="1" x14ac:dyDescent="0.25">
      <c r="A335" s="64" t="s">
        <v>171</v>
      </c>
      <c r="B335" s="64" t="s">
        <v>220</v>
      </c>
      <c r="C335" s="64" t="s">
        <v>220</v>
      </c>
      <c r="D335" s="64" t="s">
        <v>202</v>
      </c>
      <c r="E335" s="64" t="s">
        <v>532</v>
      </c>
      <c r="F335" s="64" t="s">
        <v>228</v>
      </c>
      <c r="G335" s="64" t="s">
        <v>177</v>
      </c>
      <c r="H335" s="64"/>
      <c r="I335" s="64"/>
      <c r="J335" s="64"/>
      <c r="K335" s="64"/>
      <c r="L335" s="64"/>
      <c r="M335" s="64" t="s">
        <v>34</v>
      </c>
      <c r="N335" s="64" t="s">
        <v>60</v>
      </c>
      <c r="O335" s="64" t="s">
        <v>533</v>
      </c>
      <c r="P335" s="64" t="s">
        <v>868</v>
      </c>
      <c r="Q335" s="64" t="s">
        <v>179</v>
      </c>
      <c r="R335" s="64" t="s">
        <v>167</v>
      </c>
      <c r="S335" s="64" t="s">
        <v>685</v>
      </c>
      <c r="T335" s="32">
        <v>43709</v>
      </c>
      <c r="U335" s="21">
        <v>43921</v>
      </c>
      <c r="V335" s="64">
        <v>9.7479899999999997</v>
      </c>
      <c r="W335" s="64">
        <v>48.819879999999998</v>
      </c>
      <c r="X335" s="64" t="s">
        <v>190</v>
      </c>
      <c r="Y335" s="1">
        <v>390</v>
      </c>
      <c r="Z335" s="1">
        <v>390</v>
      </c>
      <c r="AA335" s="64">
        <v>65</v>
      </c>
      <c r="AB335" s="64">
        <v>98</v>
      </c>
      <c r="AC335" s="64">
        <v>94</v>
      </c>
      <c r="AD335" s="64">
        <v>101</v>
      </c>
      <c r="AE335" s="64">
        <v>97</v>
      </c>
      <c r="AF335" s="64" t="s">
        <v>196</v>
      </c>
      <c r="AG335" s="26" t="s">
        <v>989</v>
      </c>
      <c r="AH335" s="26" t="s">
        <v>917</v>
      </c>
      <c r="AI335" s="26" t="s">
        <v>917</v>
      </c>
      <c r="AJ335" s="16" t="s">
        <v>983</v>
      </c>
      <c r="AK335" s="16" t="s">
        <v>984</v>
      </c>
      <c r="AL335" s="16" t="s">
        <v>985</v>
      </c>
      <c r="AM335" s="16" t="s">
        <v>997</v>
      </c>
      <c r="AN335" s="64" t="s">
        <v>987</v>
      </c>
      <c r="AO335" s="26" t="str">
        <f t="shared" si="160"/>
        <v>ACTED</v>
      </c>
      <c r="AP335" s="26" t="str">
        <f t="shared" si="161"/>
        <v>ACTED</v>
      </c>
      <c r="AQ335" s="26" t="str">
        <f t="shared" si="162"/>
        <v>NFI KITS</v>
      </c>
      <c r="AR335" s="26" t="str">
        <f t="shared" si="163"/>
        <v>OFDA</v>
      </c>
      <c r="AS335" s="71" t="str">
        <f>_xlfn.IFNA(VLOOKUP(TRIM(AF335),Lookups!$R$1:$S$12,2,0),"N/A")</f>
        <v>Protracted</v>
      </c>
      <c r="AT335" s="29" t="str">
        <f t="shared" si="164"/>
        <v>Completed</v>
      </c>
      <c r="AU335" s="72" t="str">
        <f>IF(TRIM(X335)="", "N/A",VLOOKUP(TRIM(X335),Lookups!$V$1:$W$8,2,0))</f>
        <v>PIDP</v>
      </c>
      <c r="AV335" s="26" t="str">
        <f t="shared" si="165"/>
        <v>Urban</v>
      </c>
      <c r="AW335" s="26" t="str">
        <f t="shared" si="166"/>
        <v>In-Kind</v>
      </c>
      <c r="AX335" s="55" t="str">
        <f>IF(TRIM(M335)="","N/A",VLOOKUP(TRIM(M335),Table2[#All],2,0))</f>
        <v>Sanaag</v>
      </c>
      <c r="AY335" s="55" t="str">
        <f>IF(TRIM(N335)="","N/A",VLOOKUP(TRIM(N335),Table4[#All],2,0))</f>
        <v>Laasqoray</v>
      </c>
      <c r="AZ335" s="55" t="str">
        <f t="shared" si="167"/>
        <v>Carshe</v>
      </c>
      <c r="BA335" s="32">
        <f t="shared" si="168"/>
        <v>43738</v>
      </c>
      <c r="BB335" s="32">
        <f t="shared" si="169"/>
        <v>43921</v>
      </c>
      <c r="BC335" s="31">
        <f t="shared" si="170"/>
        <v>2020</v>
      </c>
      <c r="BD335" s="33">
        <f t="shared" si="159"/>
        <v>43830</v>
      </c>
      <c r="BE335" s="30">
        <f t="shared" si="171"/>
        <v>390</v>
      </c>
      <c r="BF335" s="30">
        <f t="shared" si="172"/>
        <v>65</v>
      </c>
      <c r="BG335" s="30">
        <f t="shared" si="173"/>
        <v>94</v>
      </c>
      <c r="BH335" s="30">
        <f t="shared" si="174"/>
        <v>98</v>
      </c>
      <c r="BI335" s="30">
        <f t="shared" si="175"/>
        <v>97</v>
      </c>
      <c r="BJ335" s="30">
        <f t="shared" si="176"/>
        <v>97</v>
      </c>
      <c r="BK335" s="30">
        <v>2200000</v>
      </c>
      <c r="BL335" s="30">
        <v>1400000</v>
      </c>
      <c r="BM335" s="30" t="str">
        <f t="shared" si="177"/>
        <v>yes</v>
      </c>
      <c r="BN335" s="30" t="str">
        <f t="shared" si="178"/>
        <v>yes</v>
      </c>
      <c r="BO335" s="30">
        <v>2020</v>
      </c>
      <c r="BP335" s="30">
        <v>463</v>
      </c>
      <c r="BQ335" s="30" t="str">
        <f>VLOOKUP(AQ335,Table3[#All],2,FALSE)</f>
        <v>NFI</v>
      </c>
    </row>
    <row r="336" spans="1:69" ht="28.5" customHeight="1" x14ac:dyDescent="0.25">
      <c r="A336" s="64" t="s">
        <v>171</v>
      </c>
      <c r="B336" s="64" t="s">
        <v>220</v>
      </c>
      <c r="C336" s="64" t="s">
        <v>220</v>
      </c>
      <c r="D336" s="64" t="s">
        <v>186</v>
      </c>
      <c r="E336" s="64" t="s">
        <v>536</v>
      </c>
      <c r="F336" s="64" t="s">
        <v>228</v>
      </c>
      <c r="G336" s="64" t="s">
        <v>177</v>
      </c>
      <c r="H336" s="64"/>
      <c r="I336" s="64"/>
      <c r="J336" s="64"/>
      <c r="K336" s="64"/>
      <c r="L336" s="64"/>
      <c r="M336" s="64" t="s">
        <v>34</v>
      </c>
      <c r="N336" s="64" t="s">
        <v>60</v>
      </c>
      <c r="O336" s="64" t="s">
        <v>533</v>
      </c>
      <c r="P336" s="64" t="s">
        <v>868</v>
      </c>
      <c r="Q336" s="64" t="s">
        <v>179</v>
      </c>
      <c r="R336" s="64" t="s">
        <v>167</v>
      </c>
      <c r="S336" s="64" t="s">
        <v>685</v>
      </c>
      <c r="T336" s="32">
        <v>43709</v>
      </c>
      <c r="U336" s="21">
        <v>43921</v>
      </c>
      <c r="V336" s="64">
        <v>9.7479899999999997</v>
      </c>
      <c r="W336" s="64">
        <v>48.819879999999998</v>
      </c>
      <c r="X336" s="64" t="s">
        <v>190</v>
      </c>
      <c r="Y336" s="1">
        <v>72</v>
      </c>
      <c r="Z336" s="1">
        <v>72</v>
      </c>
      <c r="AA336" s="64">
        <v>12</v>
      </c>
      <c r="AB336" s="64">
        <v>15</v>
      </c>
      <c r="AC336" s="64">
        <v>14</v>
      </c>
      <c r="AD336" s="64">
        <v>22</v>
      </c>
      <c r="AE336" s="64">
        <v>21</v>
      </c>
      <c r="AF336" s="64" t="s">
        <v>196</v>
      </c>
      <c r="AG336" s="26" t="s">
        <v>989</v>
      </c>
      <c r="AH336" s="26" t="s">
        <v>917</v>
      </c>
      <c r="AI336" s="26" t="s">
        <v>917</v>
      </c>
      <c r="AJ336" s="16" t="s">
        <v>983</v>
      </c>
      <c r="AK336" s="16" t="s">
        <v>984</v>
      </c>
      <c r="AL336" s="16" t="s">
        <v>985</v>
      </c>
      <c r="AM336" s="16" t="s">
        <v>986</v>
      </c>
      <c r="AN336" s="64" t="s">
        <v>987</v>
      </c>
      <c r="AO336" s="26" t="str">
        <f t="shared" si="160"/>
        <v>ACTED</v>
      </c>
      <c r="AP336" s="26" t="str">
        <f t="shared" si="161"/>
        <v>ACTED</v>
      </c>
      <c r="AQ336" s="26" t="str">
        <f t="shared" si="162"/>
        <v>EMERGENCY SHELTER</v>
      </c>
      <c r="AR336" s="26" t="str">
        <f t="shared" si="163"/>
        <v>OFDA</v>
      </c>
      <c r="AS336" s="71" t="str">
        <f>_xlfn.IFNA(VLOOKUP(TRIM(AF336),Lookups!$R$1:$S$12,2,0),"N/A")</f>
        <v>Protracted</v>
      </c>
      <c r="AT336" s="29" t="str">
        <f t="shared" si="164"/>
        <v>Completed</v>
      </c>
      <c r="AU336" s="72" t="str">
        <f>IF(TRIM(X336)="", "N/A",VLOOKUP(TRIM(X336),Lookups!$V$1:$W$8,2,0))</f>
        <v>PIDP</v>
      </c>
      <c r="AV336" s="26" t="str">
        <f t="shared" si="165"/>
        <v>Urban</v>
      </c>
      <c r="AW336" s="26" t="str">
        <f t="shared" si="166"/>
        <v>In-Kind</v>
      </c>
      <c r="AX336" s="55" t="str">
        <f>IF(TRIM(M336)="","N/A",VLOOKUP(TRIM(M336),Table2[#All],2,0))</f>
        <v>Sanaag</v>
      </c>
      <c r="AY336" s="55" t="str">
        <f>IF(TRIM(N336)="","N/A",VLOOKUP(TRIM(N336),Table4[#All],2,0))</f>
        <v>Laasqoray</v>
      </c>
      <c r="AZ336" s="55" t="str">
        <f t="shared" si="167"/>
        <v>Carshe</v>
      </c>
      <c r="BA336" s="32">
        <f t="shared" si="168"/>
        <v>43738</v>
      </c>
      <c r="BB336" s="32">
        <f t="shared" si="169"/>
        <v>43921</v>
      </c>
      <c r="BC336" s="31">
        <f t="shared" si="170"/>
        <v>2020</v>
      </c>
      <c r="BD336" s="33">
        <f t="shared" si="159"/>
        <v>43830</v>
      </c>
      <c r="BE336" s="30">
        <f t="shared" si="171"/>
        <v>72</v>
      </c>
      <c r="BF336" s="30">
        <f t="shared" si="172"/>
        <v>12</v>
      </c>
      <c r="BG336" s="30">
        <f t="shared" si="173"/>
        <v>14</v>
      </c>
      <c r="BH336" s="30">
        <f t="shared" si="174"/>
        <v>15</v>
      </c>
      <c r="BI336" s="30">
        <f t="shared" si="175"/>
        <v>21</v>
      </c>
      <c r="BJ336" s="30">
        <f t="shared" si="176"/>
        <v>21</v>
      </c>
      <c r="BK336" s="30">
        <v>2200000</v>
      </c>
      <c r="BL336" s="30">
        <v>1400000</v>
      </c>
      <c r="BM336" s="30" t="str">
        <f t="shared" si="177"/>
        <v>yes</v>
      </c>
      <c r="BN336" s="30" t="str">
        <f t="shared" si="178"/>
        <v>yes</v>
      </c>
      <c r="BO336" s="30">
        <v>2020</v>
      </c>
      <c r="BP336" s="30">
        <v>463</v>
      </c>
      <c r="BQ336" s="30" t="str">
        <f>VLOOKUP(AQ336,Table3[#All],2,FALSE)</f>
        <v>SHELTER</v>
      </c>
    </row>
    <row r="337" spans="1:69" ht="28.5" customHeight="1" x14ac:dyDescent="0.25">
      <c r="A337" s="64" t="s">
        <v>171</v>
      </c>
      <c r="B337" s="64" t="s">
        <v>220</v>
      </c>
      <c r="C337" s="64" t="s">
        <v>220</v>
      </c>
      <c r="D337" s="64" t="s">
        <v>202</v>
      </c>
      <c r="E337" s="64" t="s">
        <v>532</v>
      </c>
      <c r="F337" s="64" t="s">
        <v>228</v>
      </c>
      <c r="G337" s="64" t="s">
        <v>177</v>
      </c>
      <c r="H337" s="64"/>
      <c r="I337" s="64"/>
      <c r="J337" s="64"/>
      <c r="K337" s="64"/>
      <c r="L337" s="64"/>
      <c r="M337" s="64" t="s">
        <v>34</v>
      </c>
      <c r="N337" s="64" t="s">
        <v>60</v>
      </c>
      <c r="O337" s="64" t="s">
        <v>533</v>
      </c>
      <c r="P337" s="64" t="s">
        <v>867</v>
      </c>
      <c r="Q337" s="64" t="s">
        <v>179</v>
      </c>
      <c r="R337" s="64" t="s">
        <v>167</v>
      </c>
      <c r="S337" s="64" t="s">
        <v>685</v>
      </c>
      <c r="T337" s="32">
        <v>43709</v>
      </c>
      <c r="U337" s="21">
        <v>43921</v>
      </c>
      <c r="V337" s="64">
        <v>9.7479899999999997</v>
      </c>
      <c r="W337" s="64">
        <v>48.819879999999998</v>
      </c>
      <c r="X337" s="64" t="s">
        <v>190</v>
      </c>
      <c r="Y337" s="1">
        <v>540</v>
      </c>
      <c r="Z337" s="1">
        <v>540</v>
      </c>
      <c r="AA337" s="64">
        <v>90</v>
      </c>
      <c r="AB337" s="64">
        <v>135</v>
      </c>
      <c r="AC337" s="64">
        <v>130</v>
      </c>
      <c r="AD337" s="64">
        <v>140</v>
      </c>
      <c r="AE337" s="64">
        <v>135</v>
      </c>
      <c r="AF337" s="64" t="s">
        <v>196</v>
      </c>
      <c r="AG337" s="26" t="s">
        <v>990</v>
      </c>
      <c r="AH337" s="26" t="s">
        <v>917</v>
      </c>
      <c r="AI337" s="26" t="s">
        <v>917</v>
      </c>
      <c r="AJ337" s="16" t="s">
        <v>983</v>
      </c>
      <c r="AK337" s="16" t="s">
        <v>984</v>
      </c>
      <c r="AL337" s="16" t="s">
        <v>985</v>
      </c>
      <c r="AM337" s="16" t="s">
        <v>986</v>
      </c>
      <c r="AN337" s="64" t="s">
        <v>987</v>
      </c>
      <c r="AO337" s="26" t="str">
        <f t="shared" si="160"/>
        <v>ACTED</v>
      </c>
      <c r="AP337" s="26" t="str">
        <f t="shared" si="161"/>
        <v>ACTED</v>
      </c>
      <c r="AQ337" s="26" t="str">
        <f t="shared" si="162"/>
        <v>NFI KITS</v>
      </c>
      <c r="AR337" s="26" t="str">
        <f t="shared" si="163"/>
        <v>OFDA</v>
      </c>
      <c r="AS337" s="71" t="str">
        <f>_xlfn.IFNA(VLOOKUP(TRIM(AF337),Lookups!$R$1:$S$12,2,0),"N/A")</f>
        <v>Protracted</v>
      </c>
      <c r="AT337" s="29" t="str">
        <f t="shared" si="164"/>
        <v>Completed</v>
      </c>
      <c r="AU337" s="72" t="str">
        <f>IF(TRIM(X337)="", "N/A",VLOOKUP(TRIM(X337),Lookups!$V$1:$W$8,2,0))</f>
        <v>PIDP</v>
      </c>
      <c r="AV337" s="26" t="str">
        <f t="shared" si="165"/>
        <v>Urban</v>
      </c>
      <c r="AW337" s="26" t="str">
        <f t="shared" si="166"/>
        <v>In-Kind</v>
      </c>
      <c r="AX337" s="55" t="str">
        <f>IF(TRIM(M337)="","N/A",VLOOKUP(TRIM(M337),Table2[#All],2,0))</f>
        <v>Sanaag</v>
      </c>
      <c r="AY337" s="55" t="str">
        <f>IF(TRIM(N337)="","N/A",VLOOKUP(TRIM(N337),Table4[#All],2,0))</f>
        <v>Laasqoray</v>
      </c>
      <c r="AZ337" s="55" t="str">
        <f t="shared" si="167"/>
        <v>Dildishi</v>
      </c>
      <c r="BA337" s="32">
        <f t="shared" si="168"/>
        <v>43738</v>
      </c>
      <c r="BB337" s="32">
        <f t="shared" si="169"/>
        <v>43921</v>
      </c>
      <c r="BC337" s="31">
        <f t="shared" si="170"/>
        <v>2020</v>
      </c>
      <c r="BD337" s="33">
        <f t="shared" si="159"/>
        <v>43830</v>
      </c>
      <c r="BE337" s="30">
        <f t="shared" si="171"/>
        <v>540</v>
      </c>
      <c r="BF337" s="30">
        <f t="shared" si="172"/>
        <v>90</v>
      </c>
      <c r="BG337" s="30">
        <f t="shared" si="173"/>
        <v>130</v>
      </c>
      <c r="BH337" s="30">
        <f t="shared" si="174"/>
        <v>135</v>
      </c>
      <c r="BI337" s="30">
        <f t="shared" si="175"/>
        <v>135</v>
      </c>
      <c r="BJ337" s="30">
        <f t="shared" si="176"/>
        <v>135</v>
      </c>
      <c r="BK337" s="30">
        <v>2200000</v>
      </c>
      <c r="BL337" s="30">
        <v>1400000</v>
      </c>
      <c r="BM337" s="30" t="str">
        <f t="shared" si="177"/>
        <v>yes</v>
      </c>
      <c r="BN337" s="30" t="str">
        <f t="shared" si="178"/>
        <v>yes</v>
      </c>
      <c r="BO337" s="30">
        <v>2020</v>
      </c>
      <c r="BP337" s="30">
        <v>463</v>
      </c>
      <c r="BQ337" s="30" t="str">
        <f>VLOOKUP(AQ337,Table3[#All],2,FALSE)</f>
        <v>NFI</v>
      </c>
    </row>
    <row r="338" spans="1:69" ht="28.5" customHeight="1" x14ac:dyDescent="0.25">
      <c r="A338" s="64" t="s">
        <v>171</v>
      </c>
      <c r="B338" s="64" t="s">
        <v>220</v>
      </c>
      <c r="C338" s="64" t="s">
        <v>220</v>
      </c>
      <c r="D338" s="64" t="s">
        <v>186</v>
      </c>
      <c r="E338" s="64" t="s">
        <v>536</v>
      </c>
      <c r="F338" s="64" t="s">
        <v>228</v>
      </c>
      <c r="G338" s="64" t="s">
        <v>177</v>
      </c>
      <c r="H338" s="64"/>
      <c r="I338" s="64"/>
      <c r="J338" s="64"/>
      <c r="K338" s="64"/>
      <c r="L338" s="64"/>
      <c r="M338" s="64" t="s">
        <v>34</v>
      </c>
      <c r="N338" s="64" t="s">
        <v>60</v>
      </c>
      <c r="O338" s="64" t="s">
        <v>533</v>
      </c>
      <c r="P338" s="64" t="s">
        <v>867</v>
      </c>
      <c r="Q338" s="64" t="s">
        <v>179</v>
      </c>
      <c r="R338" s="64" t="s">
        <v>167</v>
      </c>
      <c r="S338" s="64" t="s">
        <v>685</v>
      </c>
      <c r="T338" s="32">
        <v>43709</v>
      </c>
      <c r="U338" s="21">
        <v>43921</v>
      </c>
      <c r="V338" s="64">
        <v>9.7479899999999997</v>
      </c>
      <c r="W338" s="64">
        <v>48.819879999999998</v>
      </c>
      <c r="X338" s="64" t="s">
        <v>190</v>
      </c>
      <c r="Y338" s="1">
        <v>90</v>
      </c>
      <c r="Z338" s="1">
        <v>90</v>
      </c>
      <c r="AA338" s="64">
        <v>15</v>
      </c>
      <c r="AB338" s="64">
        <v>19</v>
      </c>
      <c r="AC338" s="64">
        <v>19</v>
      </c>
      <c r="AD338" s="64">
        <v>27</v>
      </c>
      <c r="AE338" s="64">
        <v>26</v>
      </c>
      <c r="AF338" s="64" t="s">
        <v>196</v>
      </c>
      <c r="AG338" s="26" t="s">
        <v>990</v>
      </c>
      <c r="AH338" s="26" t="s">
        <v>917</v>
      </c>
      <c r="AI338" s="26" t="s">
        <v>917</v>
      </c>
      <c r="AJ338" s="16" t="s">
        <v>983</v>
      </c>
      <c r="AK338" s="16" t="s">
        <v>984</v>
      </c>
      <c r="AL338" s="16" t="s">
        <v>985</v>
      </c>
      <c r="AM338" s="16" t="s">
        <v>986</v>
      </c>
      <c r="AN338" s="64" t="s">
        <v>987</v>
      </c>
      <c r="AO338" s="26" t="str">
        <f t="shared" si="160"/>
        <v>ACTED</v>
      </c>
      <c r="AP338" s="26" t="str">
        <f t="shared" si="161"/>
        <v>ACTED</v>
      </c>
      <c r="AQ338" s="26" t="str">
        <f t="shared" si="162"/>
        <v>EMERGENCY SHELTER</v>
      </c>
      <c r="AR338" s="26" t="str">
        <f t="shared" si="163"/>
        <v>OFDA</v>
      </c>
      <c r="AS338" s="71" t="str">
        <f>_xlfn.IFNA(VLOOKUP(TRIM(AF338),Lookups!$R$1:$S$12,2,0),"N/A")</f>
        <v>Protracted</v>
      </c>
      <c r="AT338" s="29" t="str">
        <f t="shared" si="164"/>
        <v>Completed</v>
      </c>
      <c r="AU338" s="72" t="str">
        <f>IF(TRIM(X338)="", "N/A",VLOOKUP(TRIM(X338),Lookups!$V$1:$W$8,2,0))</f>
        <v>PIDP</v>
      </c>
      <c r="AV338" s="26" t="str">
        <f t="shared" si="165"/>
        <v>Urban</v>
      </c>
      <c r="AW338" s="26" t="str">
        <f t="shared" si="166"/>
        <v>In-Kind</v>
      </c>
      <c r="AX338" s="55" t="str">
        <f>IF(TRIM(M338)="","N/A",VLOOKUP(TRIM(M338),Table2[#All],2,0))</f>
        <v>Sanaag</v>
      </c>
      <c r="AY338" s="55" t="str">
        <f>IF(TRIM(N338)="","N/A",VLOOKUP(TRIM(N338),Table4[#All],2,0))</f>
        <v>Laasqoray</v>
      </c>
      <c r="AZ338" s="55" t="str">
        <f t="shared" si="167"/>
        <v>Dildishi</v>
      </c>
      <c r="BA338" s="32">
        <f t="shared" si="168"/>
        <v>43738</v>
      </c>
      <c r="BB338" s="32">
        <f t="shared" si="169"/>
        <v>43921</v>
      </c>
      <c r="BC338" s="31">
        <f t="shared" si="170"/>
        <v>2020</v>
      </c>
      <c r="BD338" s="33">
        <f t="shared" si="159"/>
        <v>43830</v>
      </c>
      <c r="BE338" s="30">
        <f t="shared" si="171"/>
        <v>90</v>
      </c>
      <c r="BF338" s="30">
        <f t="shared" si="172"/>
        <v>15</v>
      </c>
      <c r="BG338" s="30">
        <f t="shared" si="173"/>
        <v>19</v>
      </c>
      <c r="BH338" s="30">
        <f t="shared" si="174"/>
        <v>19</v>
      </c>
      <c r="BI338" s="30">
        <f t="shared" si="175"/>
        <v>26</v>
      </c>
      <c r="BJ338" s="30">
        <f t="shared" si="176"/>
        <v>26</v>
      </c>
      <c r="BK338" s="30">
        <v>2200000</v>
      </c>
      <c r="BL338" s="30">
        <v>1400000</v>
      </c>
      <c r="BM338" s="30" t="str">
        <f t="shared" si="177"/>
        <v>yes</v>
      </c>
      <c r="BN338" s="30" t="str">
        <f t="shared" si="178"/>
        <v>yes</v>
      </c>
      <c r="BO338" s="30">
        <v>2020</v>
      </c>
      <c r="BP338" s="30">
        <v>463</v>
      </c>
      <c r="BQ338" s="30" t="str">
        <f>VLOOKUP(AQ338,Table3[#All],2,FALSE)</f>
        <v>SHELTER</v>
      </c>
    </row>
    <row r="339" spans="1:69" ht="28.5" customHeight="1" x14ac:dyDescent="0.25">
      <c r="A339" s="64" t="s">
        <v>171</v>
      </c>
      <c r="B339" s="64" t="s">
        <v>220</v>
      </c>
      <c r="C339" s="64" t="s">
        <v>220</v>
      </c>
      <c r="D339" s="64" t="s">
        <v>186</v>
      </c>
      <c r="E339" s="64" t="s">
        <v>536</v>
      </c>
      <c r="F339" s="64" t="s">
        <v>228</v>
      </c>
      <c r="G339" s="64" t="s">
        <v>177</v>
      </c>
      <c r="H339" s="64"/>
      <c r="I339" s="64"/>
      <c r="J339" s="64"/>
      <c r="K339" s="64"/>
      <c r="L339" s="64"/>
      <c r="M339" s="64" t="s">
        <v>34</v>
      </c>
      <c r="N339" s="64" t="s">
        <v>60</v>
      </c>
      <c r="O339" s="64" t="s">
        <v>533</v>
      </c>
      <c r="P339" s="64" t="s">
        <v>869</v>
      </c>
      <c r="Q339" s="64" t="s">
        <v>179</v>
      </c>
      <c r="R339" s="64" t="s">
        <v>167</v>
      </c>
      <c r="S339" s="64" t="s">
        <v>685</v>
      </c>
      <c r="T339" s="32">
        <v>43709</v>
      </c>
      <c r="U339" s="21">
        <v>43921</v>
      </c>
      <c r="V339" s="64">
        <v>9.7479899999999997</v>
      </c>
      <c r="W339" s="64">
        <v>48.819879999999998</v>
      </c>
      <c r="X339" s="64" t="s">
        <v>190</v>
      </c>
      <c r="Y339" s="1">
        <v>96</v>
      </c>
      <c r="Z339" s="1">
        <v>96</v>
      </c>
      <c r="AA339" s="64">
        <v>16</v>
      </c>
      <c r="AB339" s="64">
        <v>20</v>
      </c>
      <c r="AC339" s="64">
        <v>20</v>
      </c>
      <c r="AD339" s="64">
        <v>29</v>
      </c>
      <c r="AE339" s="64">
        <v>28</v>
      </c>
      <c r="AF339" s="64" t="s">
        <v>196</v>
      </c>
      <c r="AG339" s="26" t="s">
        <v>994</v>
      </c>
      <c r="AH339" s="26" t="s">
        <v>917</v>
      </c>
      <c r="AI339" s="26" t="s">
        <v>917</v>
      </c>
      <c r="AJ339" s="16" t="s">
        <v>983</v>
      </c>
      <c r="AK339" s="16" t="s">
        <v>984</v>
      </c>
      <c r="AL339" s="16" t="s">
        <v>985</v>
      </c>
      <c r="AM339" s="16" t="s">
        <v>986</v>
      </c>
      <c r="AN339" s="64" t="s">
        <v>987</v>
      </c>
      <c r="AO339" s="26" t="str">
        <f t="shared" si="160"/>
        <v>ACTED</v>
      </c>
      <c r="AP339" s="26" t="str">
        <f t="shared" si="161"/>
        <v>ACTED</v>
      </c>
      <c r="AQ339" s="26" t="str">
        <f t="shared" si="162"/>
        <v>EMERGENCY SHELTER</v>
      </c>
      <c r="AR339" s="26" t="str">
        <f t="shared" si="163"/>
        <v>OFDA</v>
      </c>
      <c r="AS339" s="71" t="str">
        <f>_xlfn.IFNA(VLOOKUP(TRIM(AF339),Lookups!$R$1:$S$12,2,0),"N/A")</f>
        <v>Protracted</v>
      </c>
      <c r="AT339" s="29" t="str">
        <f t="shared" si="164"/>
        <v>Completed</v>
      </c>
      <c r="AU339" s="72" t="str">
        <f>IF(TRIM(X339)="", "N/A",VLOOKUP(TRIM(X339),Lookups!$V$1:$W$8,2,0))</f>
        <v>PIDP</v>
      </c>
      <c r="AV339" s="26" t="str">
        <f t="shared" si="165"/>
        <v>Urban</v>
      </c>
      <c r="AW339" s="26" t="str">
        <f t="shared" si="166"/>
        <v>In-Kind</v>
      </c>
      <c r="AX339" s="55" t="str">
        <f>IF(TRIM(M339)="","N/A",VLOOKUP(TRIM(M339),Table2[#All],2,0))</f>
        <v>Sanaag</v>
      </c>
      <c r="AY339" s="55" t="str">
        <f>IF(TRIM(N339)="","N/A",VLOOKUP(TRIM(N339),Table4[#All],2,0))</f>
        <v>Laasqoray</v>
      </c>
      <c r="AZ339" s="55" t="str">
        <f t="shared" si="167"/>
        <v>Hadhkadhere</v>
      </c>
      <c r="BA339" s="32">
        <f t="shared" si="168"/>
        <v>43738</v>
      </c>
      <c r="BB339" s="32">
        <f t="shared" si="169"/>
        <v>43921</v>
      </c>
      <c r="BC339" s="31">
        <f t="shared" si="170"/>
        <v>2020</v>
      </c>
      <c r="BD339" s="33">
        <f t="shared" si="159"/>
        <v>43830</v>
      </c>
      <c r="BE339" s="30">
        <f t="shared" si="171"/>
        <v>96</v>
      </c>
      <c r="BF339" s="30">
        <f t="shared" si="172"/>
        <v>16</v>
      </c>
      <c r="BG339" s="30">
        <f t="shared" si="173"/>
        <v>20</v>
      </c>
      <c r="BH339" s="30">
        <f t="shared" si="174"/>
        <v>20</v>
      </c>
      <c r="BI339" s="30">
        <f t="shared" si="175"/>
        <v>28</v>
      </c>
      <c r="BJ339" s="30">
        <f t="shared" si="176"/>
        <v>28</v>
      </c>
      <c r="BK339" s="30">
        <v>2200000</v>
      </c>
      <c r="BL339" s="30">
        <v>1400000</v>
      </c>
      <c r="BM339" s="30" t="str">
        <f t="shared" si="177"/>
        <v>yes</v>
      </c>
      <c r="BN339" s="30" t="str">
        <f t="shared" si="178"/>
        <v>yes</v>
      </c>
      <c r="BO339" s="30">
        <v>2020</v>
      </c>
      <c r="BP339" s="30">
        <v>463</v>
      </c>
      <c r="BQ339" s="30" t="str">
        <f>VLOOKUP(AQ339,Table3[#All],2,FALSE)</f>
        <v>SHELTER</v>
      </c>
    </row>
    <row r="340" spans="1:69" ht="28.5" customHeight="1" x14ac:dyDescent="0.25">
      <c r="A340" s="64" t="s">
        <v>171</v>
      </c>
      <c r="B340" s="64" t="s">
        <v>344</v>
      </c>
      <c r="C340" s="64" t="s">
        <v>344</v>
      </c>
      <c r="D340" s="64" t="s">
        <v>202</v>
      </c>
      <c r="E340" s="64" t="s">
        <v>929</v>
      </c>
      <c r="F340" s="64" t="s">
        <v>222</v>
      </c>
      <c r="G340" s="64" t="s">
        <v>213</v>
      </c>
      <c r="H340" s="64"/>
      <c r="I340" s="64"/>
      <c r="J340" s="64"/>
      <c r="K340" s="64"/>
      <c r="L340" s="64"/>
      <c r="M340" s="64" t="s">
        <v>144</v>
      </c>
      <c r="N340" s="64" t="s">
        <v>87</v>
      </c>
      <c r="O340" s="64" t="s">
        <v>22</v>
      </c>
      <c r="P340" s="64"/>
      <c r="Q340" s="64" t="s">
        <v>179</v>
      </c>
      <c r="R340" s="64" t="s">
        <v>283</v>
      </c>
      <c r="S340" s="64" t="s">
        <v>685</v>
      </c>
      <c r="T340" s="32">
        <v>43952</v>
      </c>
      <c r="U340" s="21">
        <v>44316</v>
      </c>
      <c r="V340" s="64">
        <v>4.12303</v>
      </c>
      <c r="W340" s="64">
        <v>43.890121000000001</v>
      </c>
      <c r="X340" s="64" t="s">
        <v>190</v>
      </c>
      <c r="Y340" s="1">
        <v>28200</v>
      </c>
      <c r="Z340" s="1">
        <v>28200</v>
      </c>
      <c r="AA340" s="64">
        <v>4700</v>
      </c>
      <c r="AB340" s="64">
        <v>11280</v>
      </c>
      <c r="AC340" s="64">
        <v>8460</v>
      </c>
      <c r="AD340" s="64">
        <v>4230</v>
      </c>
      <c r="AE340" s="64">
        <v>4230</v>
      </c>
      <c r="AF340" s="64" t="s">
        <v>196</v>
      </c>
      <c r="AN340" s="64"/>
      <c r="AO340" s="26" t="str">
        <f t="shared" si="160"/>
        <v>AVORD</v>
      </c>
      <c r="AP340" s="26" t="str">
        <f t="shared" si="161"/>
        <v>AVORD</v>
      </c>
      <c r="AQ340" s="26" t="str">
        <f t="shared" si="162"/>
        <v>NFI KITS</v>
      </c>
      <c r="AR340" s="26" t="str">
        <f t="shared" si="163"/>
        <v>SHF</v>
      </c>
      <c r="AS340" s="71" t="str">
        <f>_xlfn.IFNA(VLOOKUP(TRIM(AF340),Lookups!$R$1:$S$12,2,0),"N/A")</f>
        <v>Protracted</v>
      </c>
      <c r="AT340" s="29" t="str">
        <f t="shared" si="164"/>
        <v>Planned</v>
      </c>
      <c r="AU340" s="72" t="str">
        <f>IF(TRIM(X340)="", "N/A",VLOOKUP(TRIM(X340),Lookups!$V$1:$W$8,2,0))</f>
        <v>PIDP</v>
      </c>
      <c r="AV340" s="26" t="str">
        <f t="shared" si="165"/>
        <v>Urban</v>
      </c>
      <c r="AW340" s="26" t="str">
        <f t="shared" si="166"/>
        <v>In-Kind</v>
      </c>
      <c r="AX340" s="55" t="str">
        <f>IF(TRIM(M340)="","N/A",VLOOKUP(TRIM(M340),Table2[#All],2,0))</f>
        <v>Bakool</v>
      </c>
      <c r="AY340" s="55" t="str">
        <f>IF(TRIM(N340)="","N/A",VLOOKUP(TRIM(N340),Table4[#All],2,0))</f>
        <v>Xudur</v>
      </c>
      <c r="AZ340" s="55" t="str">
        <f t="shared" si="167"/>
        <v>N/A</v>
      </c>
      <c r="BA340" s="32">
        <f t="shared" si="168"/>
        <v>43982</v>
      </c>
      <c r="BB340" s="32">
        <f t="shared" si="169"/>
        <v>44316</v>
      </c>
      <c r="BC340" s="31">
        <f t="shared" si="170"/>
        <v>2021</v>
      </c>
      <c r="BD340" s="33">
        <f t="shared" si="159"/>
        <v>43830</v>
      </c>
      <c r="BE340" s="30">
        <f t="shared" si="171"/>
        <v>28200</v>
      </c>
      <c r="BF340" s="30">
        <f t="shared" si="172"/>
        <v>4700</v>
      </c>
      <c r="BG340" s="30">
        <f t="shared" si="173"/>
        <v>8460</v>
      </c>
      <c r="BH340" s="30">
        <f t="shared" si="174"/>
        <v>11280</v>
      </c>
      <c r="BI340" s="30">
        <f t="shared" si="175"/>
        <v>4230</v>
      </c>
      <c r="BJ340" s="30">
        <f t="shared" si="176"/>
        <v>4230</v>
      </c>
      <c r="BK340" s="30">
        <v>2200000</v>
      </c>
      <c r="BL340" s="30">
        <v>1400000</v>
      </c>
      <c r="BM340" s="30" t="str">
        <f t="shared" si="177"/>
        <v>Unk</v>
      </c>
      <c r="BN340" s="30" t="str">
        <f t="shared" si="178"/>
        <v>Unk</v>
      </c>
      <c r="BO340" s="30">
        <v>2020</v>
      </c>
      <c r="BP340" s="30">
        <v>463</v>
      </c>
      <c r="BQ340" s="30" t="str">
        <f>VLOOKUP(AQ340,Table3[#All],2,FALSE)</f>
        <v>NFI</v>
      </c>
    </row>
    <row r="341" spans="1:69" ht="28.5" customHeight="1" x14ac:dyDescent="0.25">
      <c r="A341" s="64" t="s">
        <v>171</v>
      </c>
      <c r="B341" s="64" t="s">
        <v>344</v>
      </c>
      <c r="C341" s="64" t="s">
        <v>344</v>
      </c>
      <c r="D341" s="64" t="s">
        <v>186</v>
      </c>
      <c r="E341" s="64" t="s">
        <v>930</v>
      </c>
      <c r="F341" s="64" t="s">
        <v>222</v>
      </c>
      <c r="G341" s="64" t="s">
        <v>213</v>
      </c>
      <c r="H341" s="64"/>
      <c r="I341" s="64"/>
      <c r="J341" s="64"/>
      <c r="K341" s="64"/>
      <c r="L341" s="64"/>
      <c r="M341" s="64" t="s">
        <v>144</v>
      </c>
      <c r="N341" s="64" t="s">
        <v>87</v>
      </c>
      <c r="O341" s="64" t="s">
        <v>22</v>
      </c>
      <c r="P341" s="64"/>
      <c r="Q341" s="64" t="s">
        <v>179</v>
      </c>
      <c r="R341" s="64" t="s">
        <v>283</v>
      </c>
      <c r="S341" s="64" t="s">
        <v>685</v>
      </c>
      <c r="T341" s="32">
        <v>43952</v>
      </c>
      <c r="U341" s="21">
        <v>44316</v>
      </c>
      <c r="V341" s="64">
        <v>4.12303</v>
      </c>
      <c r="W341" s="64">
        <v>43.890121000000001</v>
      </c>
      <c r="X341" s="64" t="s">
        <v>190</v>
      </c>
      <c r="Y341" s="1">
        <v>1500</v>
      </c>
      <c r="Z341" s="1">
        <v>1500</v>
      </c>
      <c r="AA341" s="64">
        <v>250</v>
      </c>
      <c r="AB341" s="64">
        <v>600</v>
      </c>
      <c r="AC341" s="64">
        <v>450</v>
      </c>
      <c r="AD341" s="64">
        <v>225</v>
      </c>
      <c r="AE341" s="64">
        <v>225</v>
      </c>
      <c r="AF341" s="64" t="s">
        <v>196</v>
      </c>
      <c r="AN341" s="64"/>
      <c r="AO341" s="26" t="str">
        <f t="shared" si="160"/>
        <v>AVORD</v>
      </c>
      <c r="AP341" s="26" t="str">
        <f t="shared" si="161"/>
        <v>AVORD</v>
      </c>
      <c r="AQ341" s="26" t="str">
        <f t="shared" si="162"/>
        <v>EMERGENCY SHELTER</v>
      </c>
      <c r="AR341" s="26" t="str">
        <f t="shared" si="163"/>
        <v>SHF</v>
      </c>
      <c r="AS341" s="71" t="str">
        <f>_xlfn.IFNA(VLOOKUP(TRIM(AF341),Lookups!$R$1:$S$12,2,0),"N/A")</f>
        <v>Protracted</v>
      </c>
      <c r="AT341" s="29" t="str">
        <f t="shared" si="164"/>
        <v>Planned</v>
      </c>
      <c r="AU341" s="72" t="str">
        <f>IF(TRIM(X341)="", "N/A",VLOOKUP(TRIM(X341),Lookups!$V$1:$W$8,2,0))</f>
        <v>PIDP</v>
      </c>
      <c r="AV341" s="26" t="str">
        <f t="shared" si="165"/>
        <v>Urban</v>
      </c>
      <c r="AW341" s="26" t="str">
        <f t="shared" si="166"/>
        <v>In-Kind</v>
      </c>
      <c r="AX341" s="55" t="str">
        <f>IF(TRIM(M341)="","N/A",VLOOKUP(TRIM(M341),Table2[#All],2,0))</f>
        <v>Bakool</v>
      </c>
      <c r="AY341" s="55" t="str">
        <f>IF(TRIM(N341)="","N/A",VLOOKUP(TRIM(N341),Table4[#All],2,0))</f>
        <v>Xudur</v>
      </c>
      <c r="AZ341" s="55" t="str">
        <f t="shared" si="167"/>
        <v>N/A</v>
      </c>
      <c r="BA341" s="32">
        <f t="shared" si="168"/>
        <v>43982</v>
      </c>
      <c r="BB341" s="32">
        <f t="shared" si="169"/>
        <v>44316</v>
      </c>
      <c r="BC341" s="31">
        <f t="shared" si="170"/>
        <v>2021</v>
      </c>
      <c r="BD341" s="33">
        <f t="shared" si="159"/>
        <v>43830</v>
      </c>
      <c r="BE341" s="30">
        <f t="shared" si="171"/>
        <v>1500</v>
      </c>
      <c r="BF341" s="30">
        <f t="shared" si="172"/>
        <v>250</v>
      </c>
      <c r="BG341" s="30">
        <f t="shared" si="173"/>
        <v>450</v>
      </c>
      <c r="BH341" s="30">
        <f t="shared" si="174"/>
        <v>600</v>
      </c>
      <c r="BI341" s="30">
        <f t="shared" si="175"/>
        <v>225</v>
      </c>
      <c r="BJ341" s="30">
        <f t="shared" si="176"/>
        <v>225</v>
      </c>
      <c r="BK341" s="30">
        <v>2200000</v>
      </c>
      <c r="BL341" s="30">
        <v>1400000</v>
      </c>
      <c r="BM341" s="30" t="str">
        <f t="shared" si="177"/>
        <v>Unk</v>
      </c>
      <c r="BN341" s="30" t="str">
        <f t="shared" si="178"/>
        <v>Unk</v>
      </c>
      <c r="BO341" s="30">
        <v>2020</v>
      </c>
      <c r="BP341" s="30">
        <v>463</v>
      </c>
      <c r="BQ341" s="30" t="str">
        <f>VLOOKUP(AQ341,Table3[#All],2,FALSE)</f>
        <v>SHELTER</v>
      </c>
    </row>
    <row r="342" spans="1:69" ht="28.5" customHeight="1" x14ac:dyDescent="0.25">
      <c r="A342" s="64" t="s">
        <v>171</v>
      </c>
      <c r="B342" s="64" t="s">
        <v>344</v>
      </c>
      <c r="C342" s="64" t="s">
        <v>344</v>
      </c>
      <c r="D342" s="64" t="s">
        <v>202</v>
      </c>
      <c r="E342" s="64" t="s">
        <v>931</v>
      </c>
      <c r="F342" s="64" t="s">
        <v>207</v>
      </c>
      <c r="G342" s="64" t="s">
        <v>213</v>
      </c>
      <c r="H342" s="64"/>
      <c r="I342" s="64"/>
      <c r="J342" s="64"/>
      <c r="K342" s="64"/>
      <c r="L342" s="64"/>
      <c r="M342" s="64" t="s">
        <v>83</v>
      </c>
      <c r="N342" s="64" t="s">
        <v>84</v>
      </c>
      <c r="O342" s="64" t="s">
        <v>1</v>
      </c>
      <c r="P342" s="64"/>
      <c r="Q342" s="64" t="s">
        <v>179</v>
      </c>
      <c r="R342" s="64" t="s">
        <v>283</v>
      </c>
      <c r="S342" s="64" t="s">
        <v>276</v>
      </c>
      <c r="T342" s="32">
        <v>43952</v>
      </c>
      <c r="U342" s="21">
        <v>43982</v>
      </c>
      <c r="V342" s="64">
        <v>3.1171799999999998</v>
      </c>
      <c r="W342" s="64">
        <v>43.646900000000002</v>
      </c>
      <c r="X342" s="64" t="s">
        <v>190</v>
      </c>
      <c r="Y342" s="1">
        <v>3000</v>
      </c>
      <c r="Z342" s="1">
        <v>3000</v>
      </c>
      <c r="AA342" s="64">
        <v>500</v>
      </c>
      <c r="AB342" s="64">
        <v>1200</v>
      </c>
      <c r="AC342" s="64">
        <v>900</v>
      </c>
      <c r="AD342" s="64">
        <v>450</v>
      </c>
      <c r="AE342" s="64">
        <v>450</v>
      </c>
      <c r="AF342" s="64" t="s">
        <v>196</v>
      </c>
      <c r="AG342" s="26" t="s">
        <v>998</v>
      </c>
      <c r="AN342" s="64"/>
      <c r="AO342" s="26" t="str">
        <f t="shared" si="160"/>
        <v>AVORD</v>
      </c>
      <c r="AP342" s="26" t="str">
        <f t="shared" si="161"/>
        <v>AVORD</v>
      </c>
      <c r="AQ342" s="26" t="str">
        <f t="shared" si="162"/>
        <v>NFI KITS</v>
      </c>
      <c r="AR342" s="26" t="str">
        <f t="shared" si="163"/>
        <v>UNHCR</v>
      </c>
      <c r="AS342" s="71" t="str">
        <f>_xlfn.IFNA(VLOOKUP(TRIM(AF342),Lookups!$R$1:$S$12,2,0),"N/A")</f>
        <v>Protracted</v>
      </c>
      <c r="AT342" s="29" t="str">
        <f t="shared" si="164"/>
        <v>Planned</v>
      </c>
      <c r="AU342" s="72" t="str">
        <f>IF(TRIM(X342)="", "N/A",VLOOKUP(TRIM(X342),Lookups!$V$1:$W$8,2,0))</f>
        <v>PIDP</v>
      </c>
      <c r="AV342" s="26" t="str">
        <f t="shared" si="165"/>
        <v>Urban</v>
      </c>
      <c r="AW342" s="26" t="str">
        <f t="shared" si="166"/>
        <v>In-Kind</v>
      </c>
      <c r="AX342" s="55" t="str">
        <f>IF(TRIM(M342)="","N/A",VLOOKUP(TRIM(M342),Table2[#All],2,0))</f>
        <v>Bay</v>
      </c>
      <c r="AY342" s="55" t="str">
        <f>IF(TRIM(N342)="","N/A",VLOOKUP(TRIM(N342),Table4[#All],2,0))</f>
        <v>Baidoa</v>
      </c>
      <c r="AZ342" s="55" t="str">
        <f t="shared" si="167"/>
        <v>N/A</v>
      </c>
      <c r="BA342" s="32">
        <f t="shared" si="168"/>
        <v>43982</v>
      </c>
      <c r="BB342" s="32">
        <f t="shared" si="169"/>
        <v>43982</v>
      </c>
      <c r="BC342" s="31">
        <f t="shared" si="170"/>
        <v>2020</v>
      </c>
      <c r="BD342" s="33">
        <f t="shared" si="159"/>
        <v>43830</v>
      </c>
      <c r="BE342" s="30">
        <f t="shared" si="171"/>
        <v>3000</v>
      </c>
      <c r="BF342" s="30">
        <f t="shared" si="172"/>
        <v>500</v>
      </c>
      <c r="BG342" s="30">
        <f t="shared" si="173"/>
        <v>900</v>
      </c>
      <c r="BH342" s="30">
        <f t="shared" si="174"/>
        <v>1200</v>
      </c>
      <c r="BI342" s="30">
        <f t="shared" si="175"/>
        <v>450</v>
      </c>
      <c r="BJ342" s="30">
        <f t="shared" si="176"/>
        <v>450</v>
      </c>
      <c r="BK342" s="30">
        <v>2200000</v>
      </c>
      <c r="BL342" s="30">
        <v>1400000</v>
      </c>
      <c r="BM342" s="30" t="str">
        <f t="shared" si="177"/>
        <v>Unk</v>
      </c>
      <c r="BN342" s="30" t="str">
        <f t="shared" si="178"/>
        <v>Unk</v>
      </c>
      <c r="BO342" s="30">
        <v>2020</v>
      </c>
      <c r="BP342" s="30">
        <v>463</v>
      </c>
      <c r="BQ342" s="30" t="str">
        <f>VLOOKUP(AQ342,Table3[#All],2,FALSE)</f>
        <v>NFI</v>
      </c>
    </row>
    <row r="343" spans="1:69" ht="28.5" customHeight="1" x14ac:dyDescent="0.25">
      <c r="A343" s="64" t="s">
        <v>171</v>
      </c>
      <c r="B343" s="64" t="s">
        <v>344</v>
      </c>
      <c r="C343" s="64" t="s">
        <v>344</v>
      </c>
      <c r="D343" s="64" t="s">
        <v>186</v>
      </c>
      <c r="E343" s="64" t="s">
        <v>932</v>
      </c>
      <c r="F343" s="64" t="s">
        <v>207</v>
      </c>
      <c r="G343" s="64" t="s">
        <v>213</v>
      </c>
      <c r="H343" s="64"/>
      <c r="I343" s="64"/>
      <c r="J343" s="64"/>
      <c r="K343" s="64"/>
      <c r="L343" s="64"/>
      <c r="M343" s="64" t="s">
        <v>83</v>
      </c>
      <c r="N343" s="64" t="s">
        <v>84</v>
      </c>
      <c r="O343" s="64" t="s">
        <v>1</v>
      </c>
      <c r="P343" s="64"/>
      <c r="Q343" s="64" t="s">
        <v>179</v>
      </c>
      <c r="R343" s="64" t="s">
        <v>283</v>
      </c>
      <c r="S343" s="64" t="s">
        <v>211</v>
      </c>
      <c r="T343" s="32">
        <v>43952</v>
      </c>
      <c r="U343" s="21">
        <v>44012</v>
      </c>
      <c r="V343" s="64">
        <v>3.1171799999999998</v>
      </c>
      <c r="W343" s="64">
        <v>43.646900000000002</v>
      </c>
      <c r="X343" s="64" t="s">
        <v>190</v>
      </c>
      <c r="Y343" s="1">
        <v>2550</v>
      </c>
      <c r="Z343" s="1">
        <v>2550</v>
      </c>
      <c r="AA343" s="64">
        <v>425</v>
      </c>
      <c r="AB343" s="64">
        <v>1020</v>
      </c>
      <c r="AC343" s="64">
        <v>765</v>
      </c>
      <c r="AD343" s="64">
        <v>382.5</v>
      </c>
      <c r="AE343" s="64">
        <v>382.5</v>
      </c>
      <c r="AF343" s="64" t="s">
        <v>196</v>
      </c>
      <c r="AG343" s="26" t="s">
        <v>998</v>
      </c>
      <c r="AN343" s="64"/>
      <c r="AO343" s="26" t="str">
        <f t="shared" si="160"/>
        <v>AVORD</v>
      </c>
      <c r="AP343" s="26" t="str">
        <f t="shared" si="161"/>
        <v>AVORD</v>
      </c>
      <c r="AQ343" s="26" t="str">
        <f t="shared" si="162"/>
        <v>EMERGENCY SHELTER</v>
      </c>
      <c r="AR343" s="26" t="str">
        <f t="shared" si="163"/>
        <v>UNHCR</v>
      </c>
      <c r="AS343" s="71" t="str">
        <f>_xlfn.IFNA(VLOOKUP(TRIM(AF343),Lookups!$R$1:$S$12,2,0),"N/A")</f>
        <v>Protracted</v>
      </c>
      <c r="AT343" s="29" t="str">
        <f t="shared" si="164"/>
        <v>Planned</v>
      </c>
      <c r="AU343" s="72" t="str">
        <f>IF(TRIM(X343)="", "N/A",VLOOKUP(TRIM(X343),Lookups!$V$1:$W$8,2,0))</f>
        <v>PIDP</v>
      </c>
      <c r="AV343" s="26" t="str">
        <f t="shared" si="165"/>
        <v>Urban</v>
      </c>
      <c r="AW343" s="26" t="str">
        <f t="shared" si="166"/>
        <v>In-Kind</v>
      </c>
      <c r="AX343" s="55" t="str">
        <f>IF(TRIM(M343)="","N/A",VLOOKUP(TRIM(M343),Table2[#All],2,0))</f>
        <v>Bay</v>
      </c>
      <c r="AY343" s="55" t="str">
        <f>IF(TRIM(N343)="","N/A",VLOOKUP(TRIM(N343),Table4[#All],2,0))</f>
        <v>Baidoa</v>
      </c>
      <c r="AZ343" s="55" t="str">
        <f t="shared" si="167"/>
        <v>N/A</v>
      </c>
      <c r="BA343" s="32">
        <f t="shared" si="168"/>
        <v>43982</v>
      </c>
      <c r="BB343" s="32">
        <f t="shared" si="169"/>
        <v>44012</v>
      </c>
      <c r="BC343" s="31">
        <f t="shared" si="170"/>
        <v>2020</v>
      </c>
      <c r="BD343" s="33">
        <f t="shared" si="159"/>
        <v>43830</v>
      </c>
      <c r="BE343" s="30">
        <f t="shared" si="171"/>
        <v>2550</v>
      </c>
      <c r="BF343" s="30">
        <f t="shared" si="172"/>
        <v>425</v>
      </c>
      <c r="BG343" s="30">
        <f t="shared" si="173"/>
        <v>765</v>
      </c>
      <c r="BH343" s="30">
        <f t="shared" si="174"/>
        <v>1020</v>
      </c>
      <c r="BI343" s="30">
        <f t="shared" si="175"/>
        <v>382.5</v>
      </c>
      <c r="BJ343" s="30">
        <f t="shared" si="176"/>
        <v>382.5</v>
      </c>
      <c r="BK343" s="30">
        <v>2200000</v>
      </c>
      <c r="BL343" s="30">
        <v>1400000</v>
      </c>
      <c r="BM343" s="30" t="str">
        <f t="shared" si="177"/>
        <v>Unk</v>
      </c>
      <c r="BN343" s="30" t="str">
        <f t="shared" si="178"/>
        <v>Unk</v>
      </c>
      <c r="BO343" s="30">
        <v>2020</v>
      </c>
      <c r="BP343" s="30">
        <v>463</v>
      </c>
      <c r="BQ343" s="30" t="str">
        <f>VLOOKUP(AQ343,Table3[#All],2,FALSE)</f>
        <v>SHELTER</v>
      </c>
    </row>
    <row r="344" spans="1:69" ht="28.5" customHeight="1" x14ac:dyDescent="0.25">
      <c r="A344" s="64" t="s">
        <v>171</v>
      </c>
      <c r="B344" s="64" t="s">
        <v>344</v>
      </c>
      <c r="C344" s="64" t="s">
        <v>344</v>
      </c>
      <c r="D344" s="64" t="s">
        <v>202</v>
      </c>
      <c r="E344" s="64" t="s">
        <v>933</v>
      </c>
      <c r="F344" s="64" t="s">
        <v>222</v>
      </c>
      <c r="G344" s="64" t="s">
        <v>213</v>
      </c>
      <c r="H344" s="64"/>
      <c r="I344" s="64"/>
      <c r="J344" s="64"/>
      <c r="K344" s="64"/>
      <c r="L344" s="64"/>
      <c r="M344" s="64" t="s">
        <v>83</v>
      </c>
      <c r="N344" s="64" t="s">
        <v>84</v>
      </c>
      <c r="O344" s="64" t="s">
        <v>1</v>
      </c>
      <c r="P344" s="64"/>
      <c r="Q344" s="64" t="s">
        <v>179</v>
      </c>
      <c r="R344" s="64" t="s">
        <v>283</v>
      </c>
      <c r="S344" s="64" t="s">
        <v>934</v>
      </c>
      <c r="T344" s="32">
        <v>43952</v>
      </c>
      <c r="U344" s="21">
        <v>44196</v>
      </c>
      <c r="V344" s="64">
        <v>3.1171799999999998</v>
      </c>
      <c r="W344" s="64">
        <v>43.646900000000002</v>
      </c>
      <c r="X344" s="64" t="s">
        <v>190</v>
      </c>
      <c r="Y344" s="1">
        <v>33900</v>
      </c>
      <c r="Z344" s="1">
        <v>33900</v>
      </c>
      <c r="AA344" s="64">
        <v>5650</v>
      </c>
      <c r="AB344" s="64">
        <v>13560</v>
      </c>
      <c r="AC344" s="64">
        <v>10170</v>
      </c>
      <c r="AD344" s="64">
        <v>5085</v>
      </c>
      <c r="AE344" s="64">
        <v>5085</v>
      </c>
      <c r="AF344" s="64" t="s">
        <v>196</v>
      </c>
      <c r="AN344" s="64"/>
      <c r="AO344" s="26" t="str">
        <f t="shared" si="160"/>
        <v>AVORD</v>
      </c>
      <c r="AP344" s="26" t="str">
        <f t="shared" si="161"/>
        <v>AVORD</v>
      </c>
      <c r="AQ344" s="26" t="str">
        <f t="shared" si="162"/>
        <v>NFI KITS</v>
      </c>
      <c r="AR344" s="26" t="str">
        <f t="shared" si="163"/>
        <v>SHF</v>
      </c>
      <c r="AS344" s="71" t="str">
        <f>_xlfn.IFNA(VLOOKUP(TRIM(AF344),Lookups!$R$1:$S$12,2,0),"N/A")</f>
        <v>Protracted</v>
      </c>
      <c r="AT344" s="29" t="str">
        <f t="shared" si="164"/>
        <v>Planned</v>
      </c>
      <c r="AU344" s="72" t="str">
        <f>IF(TRIM(X344)="", "N/A",VLOOKUP(TRIM(X344),Lookups!$V$1:$W$8,2,0))</f>
        <v>PIDP</v>
      </c>
      <c r="AV344" s="26" t="str">
        <f t="shared" si="165"/>
        <v>Urban</v>
      </c>
      <c r="AW344" s="26" t="str">
        <f t="shared" si="166"/>
        <v>In-Kind</v>
      </c>
      <c r="AX344" s="55" t="str">
        <f>IF(TRIM(M344)="","N/A",VLOOKUP(TRIM(M344),Table2[#All],2,0))</f>
        <v>Bay</v>
      </c>
      <c r="AY344" s="55" t="str">
        <f>IF(TRIM(N344)="","N/A",VLOOKUP(TRIM(N344),Table4[#All],2,0))</f>
        <v>Baidoa</v>
      </c>
      <c r="AZ344" s="55" t="str">
        <f t="shared" si="167"/>
        <v>N/A</v>
      </c>
      <c r="BA344" s="32">
        <f t="shared" si="168"/>
        <v>43982</v>
      </c>
      <c r="BB344" s="32">
        <f t="shared" si="169"/>
        <v>44196</v>
      </c>
      <c r="BC344" s="31">
        <f t="shared" si="170"/>
        <v>2020</v>
      </c>
      <c r="BD344" s="33">
        <f t="shared" si="159"/>
        <v>43830</v>
      </c>
      <c r="BE344" s="30">
        <f t="shared" si="171"/>
        <v>33900</v>
      </c>
      <c r="BF344" s="30">
        <f t="shared" si="172"/>
        <v>5650</v>
      </c>
      <c r="BG344" s="30">
        <f t="shared" si="173"/>
        <v>10170</v>
      </c>
      <c r="BH344" s="30">
        <f t="shared" si="174"/>
        <v>13560</v>
      </c>
      <c r="BI344" s="30">
        <f t="shared" si="175"/>
        <v>5085</v>
      </c>
      <c r="BJ344" s="30">
        <f t="shared" si="176"/>
        <v>5085</v>
      </c>
      <c r="BK344" s="30">
        <v>2200000</v>
      </c>
      <c r="BL344" s="30">
        <v>1400000</v>
      </c>
      <c r="BM344" s="30" t="str">
        <f t="shared" si="177"/>
        <v>Unk</v>
      </c>
      <c r="BN344" s="30" t="str">
        <f t="shared" si="178"/>
        <v>Unk</v>
      </c>
      <c r="BO344" s="30">
        <v>2020</v>
      </c>
      <c r="BP344" s="30">
        <v>463</v>
      </c>
      <c r="BQ344" s="30" t="str">
        <f>VLOOKUP(AQ344,Table3[#All],2,FALSE)</f>
        <v>NFI</v>
      </c>
    </row>
    <row r="345" spans="1:69" ht="28.5" customHeight="1" x14ac:dyDescent="0.25">
      <c r="A345" s="64" t="s">
        <v>171</v>
      </c>
      <c r="B345" s="64" t="s">
        <v>344</v>
      </c>
      <c r="C345" s="64" t="s">
        <v>344</v>
      </c>
      <c r="D345" s="64" t="s">
        <v>202</v>
      </c>
      <c r="E345" s="64" t="s">
        <v>702</v>
      </c>
      <c r="F345" s="64" t="s">
        <v>222</v>
      </c>
      <c r="G345" s="64" t="s">
        <v>213</v>
      </c>
      <c r="H345" s="64"/>
      <c r="I345" s="64"/>
      <c r="J345" s="64"/>
      <c r="K345" s="64"/>
      <c r="L345" s="64"/>
      <c r="M345" s="64" t="s">
        <v>89</v>
      </c>
      <c r="N345" s="64" t="s">
        <v>67</v>
      </c>
      <c r="O345" s="64" t="s">
        <v>62</v>
      </c>
      <c r="P345" s="64"/>
      <c r="Q345" s="64" t="s">
        <v>179</v>
      </c>
      <c r="R345" s="64" t="s">
        <v>167</v>
      </c>
      <c r="S345" s="64" t="s">
        <v>774</v>
      </c>
      <c r="T345" s="32">
        <v>43794</v>
      </c>
      <c r="U345" s="21">
        <v>43854</v>
      </c>
      <c r="V345" s="64">
        <v>4.7359840000000002</v>
      </c>
      <c r="W345" s="64">
        <v>45.204267999999999</v>
      </c>
      <c r="X345" s="64" t="s">
        <v>189</v>
      </c>
      <c r="Y345" s="1">
        <v>19800</v>
      </c>
      <c r="Z345" s="1">
        <v>19800</v>
      </c>
      <c r="AA345" s="64">
        <v>3300</v>
      </c>
      <c r="AB345" s="64">
        <v>2956</v>
      </c>
      <c r="AC345" s="64">
        <v>2971</v>
      </c>
      <c r="AD345" s="64">
        <v>6920</v>
      </c>
      <c r="AE345" s="64">
        <v>6953</v>
      </c>
      <c r="AF345" s="64" t="s">
        <v>194</v>
      </c>
      <c r="AN345" s="64"/>
      <c r="AO345" s="26" t="str">
        <f t="shared" si="160"/>
        <v>AVORD</v>
      </c>
      <c r="AP345" s="26" t="str">
        <f t="shared" si="161"/>
        <v>AVORD</v>
      </c>
      <c r="AQ345" s="26" t="str">
        <f t="shared" si="162"/>
        <v>NFI KITS</v>
      </c>
      <c r="AR345" s="26" t="str">
        <f t="shared" si="163"/>
        <v>SHF</v>
      </c>
      <c r="AS345" s="71" t="str">
        <f>_xlfn.IFNA(VLOOKUP(TRIM(AF345),Lookups!$R$1:$S$12,2,0),"N/A")</f>
        <v>Flood</v>
      </c>
      <c r="AT345" s="29" t="str">
        <f t="shared" si="164"/>
        <v>Completed</v>
      </c>
      <c r="AU345" s="72" t="str">
        <f>IF(TRIM(X345)="", "N/A",VLOOKUP(TRIM(X345),Lookups!$V$1:$W$8,2,0))</f>
        <v>NIDP</v>
      </c>
      <c r="AV345" s="26" t="str">
        <f t="shared" si="165"/>
        <v>Urban</v>
      </c>
      <c r="AW345" s="26" t="str">
        <f t="shared" si="166"/>
        <v>In-Kind</v>
      </c>
      <c r="AX345" s="55" t="str">
        <f>IF(TRIM(M345)="","N/A",VLOOKUP(TRIM(M345),Table2[#All],2,0))</f>
        <v>Hiraan</v>
      </c>
      <c r="AY345" s="55" t="str">
        <f>IF(TRIM(N345)="","N/A",VLOOKUP(TRIM(N345),Table4[#All],2,0))</f>
        <v>Belet Weyne</v>
      </c>
      <c r="AZ345" s="55" t="str">
        <f t="shared" si="167"/>
        <v>N/A</v>
      </c>
      <c r="BA345" s="32">
        <f t="shared" si="168"/>
        <v>43799</v>
      </c>
      <c r="BB345" s="32">
        <f t="shared" si="169"/>
        <v>43861</v>
      </c>
      <c r="BC345" s="31">
        <f t="shared" si="170"/>
        <v>2020</v>
      </c>
      <c r="BD345" s="33">
        <f t="shared" si="159"/>
        <v>43830</v>
      </c>
      <c r="BE345" s="30">
        <f t="shared" si="171"/>
        <v>19800</v>
      </c>
      <c r="BF345" s="30">
        <f t="shared" si="172"/>
        <v>3300</v>
      </c>
      <c r="BG345" s="30">
        <f t="shared" si="173"/>
        <v>2971</v>
      </c>
      <c r="BH345" s="30">
        <f t="shared" si="174"/>
        <v>2956</v>
      </c>
      <c r="BI345" s="30">
        <f t="shared" si="175"/>
        <v>6953</v>
      </c>
      <c r="BJ345" s="30">
        <f t="shared" si="176"/>
        <v>6953</v>
      </c>
      <c r="BK345" s="30">
        <v>2200000</v>
      </c>
      <c r="BL345" s="30">
        <v>1400000</v>
      </c>
      <c r="BM345" s="30" t="str">
        <f t="shared" si="177"/>
        <v>Unk</v>
      </c>
      <c r="BN345" s="30" t="str">
        <f t="shared" si="178"/>
        <v>Unk</v>
      </c>
      <c r="BO345" s="30">
        <v>2020</v>
      </c>
      <c r="BP345" s="30">
        <v>463</v>
      </c>
      <c r="BQ345" s="30" t="str">
        <f>VLOOKUP(AQ345,Table3[#All],2,FALSE)</f>
        <v>NFI</v>
      </c>
    </row>
    <row r="346" spans="1:69" ht="28.5" customHeight="1" x14ac:dyDescent="0.25">
      <c r="A346" s="64" t="s">
        <v>171</v>
      </c>
      <c r="B346" s="64" t="s">
        <v>344</v>
      </c>
      <c r="C346" s="64" t="s">
        <v>344</v>
      </c>
      <c r="D346" s="64" t="s">
        <v>186</v>
      </c>
      <c r="E346" s="64" t="s">
        <v>782</v>
      </c>
      <c r="F346" s="64" t="s">
        <v>222</v>
      </c>
      <c r="G346" s="64" t="s">
        <v>213</v>
      </c>
      <c r="H346" s="64"/>
      <c r="I346" s="64"/>
      <c r="J346" s="64"/>
      <c r="K346" s="64"/>
      <c r="L346" s="64"/>
      <c r="M346" s="64" t="s">
        <v>89</v>
      </c>
      <c r="N346" s="64" t="s">
        <v>67</v>
      </c>
      <c r="O346" s="64" t="s">
        <v>62</v>
      </c>
      <c r="P346" s="64"/>
      <c r="Q346" s="64" t="s">
        <v>179</v>
      </c>
      <c r="R346" s="64" t="s">
        <v>167</v>
      </c>
      <c r="S346" s="64" t="s">
        <v>774</v>
      </c>
      <c r="T346" s="32">
        <v>43794</v>
      </c>
      <c r="U346" s="21">
        <v>43876</v>
      </c>
      <c r="V346" s="64">
        <v>4.7359840000000002</v>
      </c>
      <c r="W346" s="64">
        <v>45.204267999999999</v>
      </c>
      <c r="X346" s="64" t="s">
        <v>190</v>
      </c>
      <c r="Y346" s="1">
        <v>900</v>
      </c>
      <c r="Z346" s="1">
        <v>900</v>
      </c>
      <c r="AA346" s="64">
        <v>150</v>
      </c>
      <c r="AB346" s="64">
        <v>135</v>
      </c>
      <c r="AC346" s="64">
        <v>135</v>
      </c>
      <c r="AD346" s="64">
        <v>315</v>
      </c>
      <c r="AE346" s="64">
        <v>316</v>
      </c>
      <c r="AF346" s="64" t="s">
        <v>194</v>
      </c>
      <c r="AN346" s="64"/>
      <c r="AO346" s="26" t="str">
        <f t="shared" si="160"/>
        <v>AVORD</v>
      </c>
      <c r="AP346" s="26" t="str">
        <f t="shared" si="161"/>
        <v>AVORD</v>
      </c>
      <c r="AQ346" s="26" t="str">
        <f t="shared" si="162"/>
        <v>EMERGENCY SHELTER</v>
      </c>
      <c r="AR346" s="26" t="str">
        <f t="shared" si="163"/>
        <v>SHF</v>
      </c>
      <c r="AS346" s="71" t="str">
        <f>_xlfn.IFNA(VLOOKUP(TRIM(AF346),Lookups!$R$1:$S$12,2,0),"N/A")</f>
        <v>Flood</v>
      </c>
      <c r="AT346" s="29" t="str">
        <f t="shared" si="164"/>
        <v>Completed</v>
      </c>
      <c r="AU346" s="72" t="str">
        <f>IF(TRIM(X346)="", "N/A",VLOOKUP(TRIM(X346),Lookups!$V$1:$W$8,2,0))</f>
        <v>PIDP</v>
      </c>
      <c r="AV346" s="26" t="str">
        <f t="shared" si="165"/>
        <v>Urban</v>
      </c>
      <c r="AW346" s="26" t="str">
        <f t="shared" si="166"/>
        <v>In-Kind</v>
      </c>
      <c r="AX346" s="55" t="str">
        <f>IF(TRIM(M346)="","N/A",VLOOKUP(TRIM(M346),Table2[#All],2,0))</f>
        <v>Hiraan</v>
      </c>
      <c r="AY346" s="55" t="str">
        <f>IF(TRIM(N346)="","N/A",VLOOKUP(TRIM(N346),Table4[#All],2,0))</f>
        <v>Belet Weyne</v>
      </c>
      <c r="AZ346" s="55" t="str">
        <f t="shared" si="167"/>
        <v>N/A</v>
      </c>
      <c r="BA346" s="32">
        <f t="shared" si="168"/>
        <v>43799</v>
      </c>
      <c r="BB346" s="32">
        <f t="shared" si="169"/>
        <v>43890</v>
      </c>
      <c r="BC346" s="31">
        <f t="shared" si="170"/>
        <v>2020</v>
      </c>
      <c r="BD346" s="33">
        <f t="shared" si="159"/>
        <v>43830</v>
      </c>
      <c r="BE346" s="30">
        <f t="shared" si="171"/>
        <v>900</v>
      </c>
      <c r="BF346" s="30">
        <f t="shared" si="172"/>
        <v>150</v>
      </c>
      <c r="BG346" s="30">
        <f t="shared" si="173"/>
        <v>135</v>
      </c>
      <c r="BH346" s="30">
        <f t="shared" si="174"/>
        <v>135</v>
      </c>
      <c r="BI346" s="30">
        <f t="shared" si="175"/>
        <v>316</v>
      </c>
      <c r="BJ346" s="30">
        <f t="shared" si="176"/>
        <v>316</v>
      </c>
      <c r="BK346" s="30">
        <v>2200000</v>
      </c>
      <c r="BL346" s="30">
        <v>1400000</v>
      </c>
      <c r="BM346" s="30" t="str">
        <f t="shared" si="177"/>
        <v>Unk</v>
      </c>
      <c r="BN346" s="30" t="str">
        <f t="shared" si="178"/>
        <v>Unk</v>
      </c>
      <c r="BO346" s="30">
        <v>2020</v>
      </c>
      <c r="BP346" s="30">
        <v>463</v>
      </c>
      <c r="BQ346" s="30" t="str">
        <f>VLOOKUP(AQ346,Table3[#All],2,FALSE)</f>
        <v>SHELTER</v>
      </c>
    </row>
    <row r="347" spans="1:69" ht="28.5" customHeight="1" x14ac:dyDescent="0.25">
      <c r="A347" s="64" t="s">
        <v>171</v>
      </c>
      <c r="B347" s="64" t="s">
        <v>344</v>
      </c>
      <c r="C347" s="64" t="s">
        <v>344</v>
      </c>
      <c r="D347" s="64" t="s">
        <v>186</v>
      </c>
      <c r="E347" s="64" t="s">
        <v>778</v>
      </c>
      <c r="F347" s="64" t="s">
        <v>222</v>
      </c>
      <c r="G347" s="64" t="s">
        <v>213</v>
      </c>
      <c r="H347" s="64"/>
      <c r="I347" s="64"/>
      <c r="J347" s="64"/>
      <c r="K347" s="64"/>
      <c r="L347" s="64"/>
      <c r="M347" s="64" t="s">
        <v>85</v>
      </c>
      <c r="N347" s="64" t="s">
        <v>86</v>
      </c>
      <c r="O347" s="64" t="s">
        <v>779</v>
      </c>
      <c r="P347" s="64"/>
      <c r="Q347" s="64" t="s">
        <v>179</v>
      </c>
      <c r="R347" s="64" t="s">
        <v>167</v>
      </c>
      <c r="S347" s="64" t="s">
        <v>774</v>
      </c>
      <c r="T347" s="32">
        <v>43678</v>
      </c>
      <c r="U347" s="21">
        <v>43861</v>
      </c>
      <c r="V347" s="64">
        <v>2.00353</v>
      </c>
      <c r="W347" s="64">
        <v>44.988700000000001</v>
      </c>
      <c r="X347" s="64" t="s">
        <v>190</v>
      </c>
      <c r="Y347" s="1">
        <v>780</v>
      </c>
      <c r="Z347" s="1">
        <v>780</v>
      </c>
      <c r="AA347" s="64">
        <v>130</v>
      </c>
      <c r="AB347" s="64">
        <v>117</v>
      </c>
      <c r="AC347" s="64">
        <v>142</v>
      </c>
      <c r="AD347" s="64">
        <v>236</v>
      </c>
      <c r="AE347" s="64">
        <v>285</v>
      </c>
      <c r="AF347" s="64" t="s">
        <v>199</v>
      </c>
      <c r="AN347" s="64"/>
      <c r="AO347" s="26" t="str">
        <f t="shared" si="160"/>
        <v>AVORD</v>
      </c>
      <c r="AP347" s="26" t="str">
        <f t="shared" si="161"/>
        <v>AVORD</v>
      </c>
      <c r="AQ347" s="26" t="str">
        <f t="shared" si="162"/>
        <v>EMERGENCY SHELTER</v>
      </c>
      <c r="AR347" s="26" t="str">
        <f t="shared" si="163"/>
        <v>SHF</v>
      </c>
      <c r="AS347" s="71" t="str">
        <f>_xlfn.IFNA(VLOOKUP(TRIM(AF347),Lookups!$R$1:$S$12,2,0),"N/A")</f>
        <v>Conflict/Insecurity</v>
      </c>
      <c r="AT347" s="29" t="str">
        <f t="shared" si="164"/>
        <v>Completed</v>
      </c>
      <c r="AU347" s="72" t="str">
        <f>IF(TRIM(X347)="", "N/A",VLOOKUP(TRIM(X347),Lookups!$V$1:$W$8,2,0))</f>
        <v>PIDP</v>
      </c>
      <c r="AV347" s="26" t="str">
        <f t="shared" si="165"/>
        <v>Urban</v>
      </c>
      <c r="AW347" s="26" t="str">
        <f t="shared" si="166"/>
        <v>In-Kind</v>
      </c>
      <c r="AX347" s="55" t="str">
        <f>IF(TRIM(M347)="","N/A",VLOOKUP(TRIM(M347),Table2[#All],2,0))</f>
        <v>Lower Shabelle</v>
      </c>
      <c r="AY347" s="55" t="str">
        <f>IF(TRIM(N347)="","N/A",VLOOKUP(TRIM(N347),Table4[#All],2,0))</f>
        <v>Afgooye</v>
      </c>
      <c r="AZ347" s="55" t="str">
        <f t="shared" si="167"/>
        <v>N/A</v>
      </c>
      <c r="BA347" s="32">
        <f t="shared" si="168"/>
        <v>43708</v>
      </c>
      <c r="BB347" s="32">
        <f t="shared" si="169"/>
        <v>43861</v>
      </c>
      <c r="BC347" s="31">
        <f t="shared" si="170"/>
        <v>2020</v>
      </c>
      <c r="BD347" s="33">
        <f t="shared" si="159"/>
        <v>43830</v>
      </c>
      <c r="BE347" s="30">
        <f t="shared" si="171"/>
        <v>780</v>
      </c>
      <c r="BF347" s="30">
        <f t="shared" si="172"/>
        <v>130</v>
      </c>
      <c r="BG347" s="30">
        <f t="shared" si="173"/>
        <v>142</v>
      </c>
      <c r="BH347" s="30">
        <f t="shared" si="174"/>
        <v>117</v>
      </c>
      <c r="BI347" s="30">
        <f t="shared" si="175"/>
        <v>285</v>
      </c>
      <c r="BJ347" s="30">
        <f t="shared" si="176"/>
        <v>285</v>
      </c>
      <c r="BK347" s="30">
        <v>2200000</v>
      </c>
      <c r="BL347" s="30">
        <v>1400000</v>
      </c>
      <c r="BM347" s="30" t="str">
        <f t="shared" si="177"/>
        <v>Unk</v>
      </c>
      <c r="BN347" s="30" t="str">
        <f t="shared" si="178"/>
        <v>Unk</v>
      </c>
      <c r="BO347" s="30">
        <v>2020</v>
      </c>
      <c r="BP347" s="30">
        <v>463</v>
      </c>
      <c r="BQ347" s="30" t="str">
        <f>VLOOKUP(AQ347,Table3[#All],2,FALSE)</f>
        <v>SHELTER</v>
      </c>
    </row>
    <row r="348" spans="1:69" ht="28.5" customHeight="1" x14ac:dyDescent="0.25">
      <c r="A348" s="64" t="s">
        <v>171</v>
      </c>
      <c r="B348" s="64" t="s">
        <v>344</v>
      </c>
      <c r="C348" s="64" t="s">
        <v>344</v>
      </c>
      <c r="D348" s="64" t="s">
        <v>202</v>
      </c>
      <c r="E348" s="64" t="s">
        <v>780</v>
      </c>
      <c r="F348" s="64" t="s">
        <v>222</v>
      </c>
      <c r="G348" s="64" t="s">
        <v>213</v>
      </c>
      <c r="H348" s="64"/>
      <c r="I348" s="64"/>
      <c r="J348" s="64"/>
      <c r="K348" s="64"/>
      <c r="L348" s="64"/>
      <c r="M348" s="64" t="s">
        <v>85</v>
      </c>
      <c r="N348" s="64" t="s">
        <v>86</v>
      </c>
      <c r="O348" s="64" t="s">
        <v>779</v>
      </c>
      <c r="P348" s="64"/>
      <c r="Q348" s="64" t="s">
        <v>179</v>
      </c>
      <c r="R348" s="64" t="s">
        <v>167</v>
      </c>
      <c r="S348" s="64" t="s">
        <v>774</v>
      </c>
      <c r="T348" s="32">
        <v>43678</v>
      </c>
      <c r="U348" s="21">
        <v>43861</v>
      </c>
      <c r="V348" s="64">
        <v>2.00353</v>
      </c>
      <c r="W348" s="64">
        <v>44.988700000000001</v>
      </c>
      <c r="X348" s="64" t="s">
        <v>190</v>
      </c>
      <c r="Y348" s="1">
        <v>7200</v>
      </c>
      <c r="Z348" s="1">
        <v>7200</v>
      </c>
      <c r="AA348" s="64">
        <v>1200</v>
      </c>
      <c r="AB348" s="64">
        <v>1084</v>
      </c>
      <c r="AC348" s="64">
        <v>1315</v>
      </c>
      <c r="AD348" s="64">
        <v>2170</v>
      </c>
      <c r="AE348" s="64">
        <v>2631</v>
      </c>
      <c r="AF348" s="64" t="s">
        <v>199</v>
      </c>
      <c r="AN348" s="64"/>
      <c r="AO348" s="26" t="str">
        <f t="shared" si="160"/>
        <v>AVORD</v>
      </c>
      <c r="AP348" s="26" t="str">
        <f t="shared" si="161"/>
        <v>AVORD</v>
      </c>
      <c r="AQ348" s="26" t="str">
        <f t="shared" si="162"/>
        <v>NFI KITS</v>
      </c>
      <c r="AR348" s="26" t="str">
        <f t="shared" si="163"/>
        <v>SHF</v>
      </c>
      <c r="AS348" s="71" t="str">
        <f>_xlfn.IFNA(VLOOKUP(TRIM(AF348),Lookups!$R$1:$S$12,2,0),"N/A")</f>
        <v>Conflict/Insecurity</v>
      </c>
      <c r="AT348" s="29" t="str">
        <f t="shared" si="164"/>
        <v>Completed</v>
      </c>
      <c r="AU348" s="72" t="str">
        <f>IF(TRIM(X348)="", "N/A",VLOOKUP(TRIM(X348),Lookups!$V$1:$W$8,2,0))</f>
        <v>PIDP</v>
      </c>
      <c r="AV348" s="26" t="str">
        <f t="shared" si="165"/>
        <v>Urban</v>
      </c>
      <c r="AW348" s="26" t="str">
        <f t="shared" si="166"/>
        <v>In-Kind</v>
      </c>
      <c r="AX348" s="55" t="str">
        <f>IF(TRIM(M348)="","N/A",VLOOKUP(TRIM(M348),Table2[#All],2,0))</f>
        <v>Lower Shabelle</v>
      </c>
      <c r="AY348" s="55" t="str">
        <f>IF(TRIM(N348)="","N/A",VLOOKUP(TRIM(N348),Table4[#All],2,0))</f>
        <v>Afgooye</v>
      </c>
      <c r="AZ348" s="55" t="str">
        <f t="shared" si="167"/>
        <v>N/A</v>
      </c>
      <c r="BA348" s="32">
        <f t="shared" si="168"/>
        <v>43708</v>
      </c>
      <c r="BB348" s="32">
        <f t="shared" si="169"/>
        <v>43861</v>
      </c>
      <c r="BC348" s="31">
        <f t="shared" si="170"/>
        <v>2020</v>
      </c>
      <c r="BD348" s="33">
        <f t="shared" si="159"/>
        <v>43830</v>
      </c>
      <c r="BE348" s="30">
        <f t="shared" si="171"/>
        <v>7200</v>
      </c>
      <c r="BF348" s="30">
        <f t="shared" si="172"/>
        <v>1200</v>
      </c>
      <c r="BG348" s="30">
        <f t="shared" si="173"/>
        <v>1315</v>
      </c>
      <c r="BH348" s="30">
        <f t="shared" si="174"/>
        <v>1084</v>
      </c>
      <c r="BI348" s="30">
        <f t="shared" si="175"/>
        <v>2631</v>
      </c>
      <c r="BJ348" s="30">
        <f t="shared" si="176"/>
        <v>2631</v>
      </c>
      <c r="BK348" s="30">
        <v>2200000</v>
      </c>
      <c r="BL348" s="30">
        <v>1400000</v>
      </c>
      <c r="BM348" s="30" t="str">
        <f t="shared" si="177"/>
        <v>Unk</v>
      </c>
      <c r="BN348" s="30" t="str">
        <f t="shared" si="178"/>
        <v>Unk</v>
      </c>
      <c r="BO348" s="30">
        <v>2020</v>
      </c>
      <c r="BP348" s="30">
        <v>463</v>
      </c>
      <c r="BQ348" s="30" t="str">
        <f>VLOOKUP(AQ348,Table3[#All],2,FALSE)</f>
        <v>NFI</v>
      </c>
    </row>
    <row r="349" spans="1:69" ht="28.5" customHeight="1" x14ac:dyDescent="0.25">
      <c r="A349" s="64" t="s">
        <v>171</v>
      </c>
      <c r="B349" s="64" t="s">
        <v>344</v>
      </c>
      <c r="C349" s="64" t="s">
        <v>344</v>
      </c>
      <c r="D349" s="64" t="s">
        <v>202</v>
      </c>
      <c r="E349" s="64" t="s">
        <v>703</v>
      </c>
      <c r="F349" s="64" t="s">
        <v>222</v>
      </c>
      <c r="G349" s="64" t="s">
        <v>213</v>
      </c>
      <c r="H349" s="64"/>
      <c r="I349" s="64"/>
      <c r="J349" s="64"/>
      <c r="K349" s="64"/>
      <c r="L349" s="64"/>
      <c r="M349" s="64" t="s">
        <v>783</v>
      </c>
      <c r="N349" s="64" t="s">
        <v>119</v>
      </c>
      <c r="O349" s="64" t="s">
        <v>640</v>
      </c>
      <c r="P349" s="64"/>
      <c r="Q349" s="64" t="s">
        <v>179</v>
      </c>
      <c r="R349" s="64" t="s">
        <v>167</v>
      </c>
      <c r="S349" s="64" t="s">
        <v>774</v>
      </c>
      <c r="T349" s="32">
        <v>43794</v>
      </c>
      <c r="U349" s="21">
        <v>43914</v>
      </c>
      <c r="V349" s="64">
        <v>2.6266699999999998</v>
      </c>
      <c r="W349" s="64">
        <v>45.504798999999998</v>
      </c>
      <c r="X349" s="64" t="s">
        <v>189</v>
      </c>
      <c r="Y349" s="1">
        <v>3000</v>
      </c>
      <c r="Z349" s="1">
        <v>3000</v>
      </c>
      <c r="AA349" s="64">
        <v>500</v>
      </c>
      <c r="AB349" s="64">
        <v>535</v>
      </c>
      <c r="AC349" s="64">
        <v>617</v>
      </c>
      <c r="AD349" s="64">
        <v>859</v>
      </c>
      <c r="AE349" s="64">
        <v>989</v>
      </c>
      <c r="AF349" s="64" t="s">
        <v>194</v>
      </c>
      <c r="AN349" s="64"/>
      <c r="AO349" s="26" t="str">
        <f t="shared" si="160"/>
        <v>AVORD</v>
      </c>
      <c r="AP349" s="26" t="str">
        <f t="shared" si="161"/>
        <v>AVORD</v>
      </c>
      <c r="AQ349" s="26" t="str">
        <f t="shared" si="162"/>
        <v>NFI KITS</v>
      </c>
      <c r="AR349" s="26" t="str">
        <f t="shared" si="163"/>
        <v>SHF</v>
      </c>
      <c r="AS349" s="71" t="str">
        <f>_xlfn.IFNA(VLOOKUP(TRIM(AF349),Lookups!$R$1:$S$12,2,0),"N/A")</f>
        <v>Flood</v>
      </c>
      <c r="AT349" s="29" t="str">
        <f t="shared" si="164"/>
        <v>Completed</v>
      </c>
      <c r="AU349" s="72" t="str">
        <f>IF(TRIM(X349)="", "N/A",VLOOKUP(TRIM(X349),Lookups!$V$1:$W$8,2,0))</f>
        <v>NIDP</v>
      </c>
      <c r="AV349" s="26" t="str">
        <f t="shared" si="165"/>
        <v>Urban</v>
      </c>
      <c r="AW349" s="26" t="str">
        <f t="shared" si="166"/>
        <v>In-Kind</v>
      </c>
      <c r="AX349" s="55" t="str">
        <f>IF(TRIM(M349)="","N/A",VLOOKUP(TRIM(M349),Table2[#All],2,0))</f>
        <v>Middle Shabelle</v>
      </c>
      <c r="AY349" s="55" t="str">
        <f>IF(TRIM(N349)="","N/A",VLOOKUP(TRIM(N349),Table4[#All],2,0))</f>
        <v>Balcad</v>
      </c>
      <c r="AZ349" s="55" t="str">
        <f t="shared" si="167"/>
        <v>N/A</v>
      </c>
      <c r="BA349" s="32">
        <f t="shared" si="168"/>
        <v>43799</v>
      </c>
      <c r="BB349" s="32">
        <f t="shared" si="169"/>
        <v>43921</v>
      </c>
      <c r="BC349" s="31">
        <f t="shared" si="170"/>
        <v>2020</v>
      </c>
      <c r="BD349" s="33">
        <f t="shared" si="159"/>
        <v>43830</v>
      </c>
      <c r="BE349" s="30">
        <f t="shared" si="171"/>
        <v>3000</v>
      </c>
      <c r="BF349" s="30">
        <f t="shared" si="172"/>
        <v>500</v>
      </c>
      <c r="BG349" s="30">
        <f t="shared" si="173"/>
        <v>617</v>
      </c>
      <c r="BH349" s="30">
        <f t="shared" si="174"/>
        <v>535</v>
      </c>
      <c r="BI349" s="30">
        <f t="shared" si="175"/>
        <v>989</v>
      </c>
      <c r="BJ349" s="30">
        <f t="shared" si="176"/>
        <v>989</v>
      </c>
      <c r="BK349" s="30">
        <v>2200000</v>
      </c>
      <c r="BL349" s="30">
        <v>1400000</v>
      </c>
      <c r="BM349" s="30" t="str">
        <f t="shared" si="177"/>
        <v>Unk</v>
      </c>
      <c r="BN349" s="30" t="str">
        <f t="shared" si="178"/>
        <v>Unk</v>
      </c>
      <c r="BO349" s="30">
        <v>2020</v>
      </c>
      <c r="BP349" s="30">
        <v>463</v>
      </c>
      <c r="BQ349" s="30" t="str">
        <f>VLOOKUP(AQ349,Table3[#All],2,FALSE)</f>
        <v>NFI</v>
      </c>
    </row>
    <row r="350" spans="1:69" ht="28.5" customHeight="1" x14ac:dyDescent="0.25">
      <c r="A350" s="64" t="s">
        <v>171</v>
      </c>
      <c r="B350" s="64" t="s">
        <v>344</v>
      </c>
      <c r="C350" s="64" t="s">
        <v>344</v>
      </c>
      <c r="D350" s="64" t="s">
        <v>202</v>
      </c>
      <c r="E350" s="64" t="s">
        <v>548</v>
      </c>
      <c r="F350" s="64" t="s">
        <v>222</v>
      </c>
      <c r="G350" s="64" t="s">
        <v>213</v>
      </c>
      <c r="H350" s="64"/>
      <c r="I350" s="64"/>
      <c r="J350" s="64"/>
      <c r="K350" s="64"/>
      <c r="L350" s="64"/>
      <c r="M350" s="64" t="s">
        <v>783</v>
      </c>
      <c r="N350" s="64" t="s">
        <v>116</v>
      </c>
      <c r="O350" s="64" t="s">
        <v>7</v>
      </c>
      <c r="P350" s="64"/>
      <c r="Q350" s="64" t="s">
        <v>179</v>
      </c>
      <c r="R350" s="64" t="s">
        <v>167</v>
      </c>
      <c r="S350" s="64" t="s">
        <v>774</v>
      </c>
      <c r="T350" s="32">
        <v>43794</v>
      </c>
      <c r="U350" s="21">
        <v>43945</v>
      </c>
      <c r="V350" s="64">
        <v>2.780875</v>
      </c>
      <c r="W350" s="64">
        <v>45.496817999999998</v>
      </c>
      <c r="X350" s="64" t="s">
        <v>189</v>
      </c>
      <c r="Y350" s="1">
        <v>21000</v>
      </c>
      <c r="Z350" s="1">
        <v>21000</v>
      </c>
      <c r="AA350" s="64">
        <v>3500</v>
      </c>
      <c r="AB350" s="64">
        <v>3905</v>
      </c>
      <c r="AC350" s="64">
        <v>4293</v>
      </c>
      <c r="AD350" s="64">
        <v>6098</v>
      </c>
      <c r="AE350" s="64">
        <v>6704</v>
      </c>
      <c r="AF350" s="64" t="s">
        <v>194</v>
      </c>
      <c r="AN350" s="64"/>
      <c r="AO350" s="26" t="str">
        <f t="shared" si="160"/>
        <v>AVORD</v>
      </c>
      <c r="AP350" s="26" t="str">
        <f t="shared" si="161"/>
        <v>AVORD</v>
      </c>
      <c r="AQ350" s="26" t="str">
        <f t="shared" si="162"/>
        <v>NFI KITS</v>
      </c>
      <c r="AR350" s="26" t="str">
        <f t="shared" si="163"/>
        <v>SHF</v>
      </c>
      <c r="AS350" s="71" t="str">
        <f>_xlfn.IFNA(VLOOKUP(TRIM(AF350),Lookups!$R$1:$S$12,2,0),"N/A")</f>
        <v>Flood</v>
      </c>
      <c r="AT350" s="29" t="str">
        <f t="shared" si="164"/>
        <v>Completed</v>
      </c>
      <c r="AU350" s="72" t="str">
        <f>IF(TRIM(X350)="", "N/A",VLOOKUP(TRIM(X350),Lookups!$V$1:$W$8,2,0))</f>
        <v>NIDP</v>
      </c>
      <c r="AV350" s="26" t="str">
        <f t="shared" si="165"/>
        <v>Urban</v>
      </c>
      <c r="AW350" s="26" t="str">
        <f t="shared" si="166"/>
        <v>In-Kind</v>
      </c>
      <c r="AX350" s="55" t="str">
        <f>IF(TRIM(M350)="","N/A",VLOOKUP(TRIM(M350),Table2[#All],2,0))</f>
        <v>Middle Shabelle</v>
      </c>
      <c r="AY350" s="55" t="str">
        <f>IF(TRIM(N350)="","N/A",VLOOKUP(TRIM(N350),Table4[#All],2,0))</f>
        <v>Jowhar</v>
      </c>
      <c r="AZ350" s="55" t="str">
        <f t="shared" si="167"/>
        <v>N/A</v>
      </c>
      <c r="BA350" s="32">
        <f t="shared" si="168"/>
        <v>43799</v>
      </c>
      <c r="BB350" s="32">
        <f t="shared" si="169"/>
        <v>43951</v>
      </c>
      <c r="BC350" s="31">
        <f t="shared" si="170"/>
        <v>2020</v>
      </c>
      <c r="BD350" s="33">
        <f t="shared" si="159"/>
        <v>43830</v>
      </c>
      <c r="BE350" s="30">
        <f t="shared" si="171"/>
        <v>21000</v>
      </c>
      <c r="BF350" s="30">
        <f t="shared" si="172"/>
        <v>3500</v>
      </c>
      <c r="BG350" s="30">
        <f t="shared" si="173"/>
        <v>4293</v>
      </c>
      <c r="BH350" s="30">
        <f t="shared" si="174"/>
        <v>3905</v>
      </c>
      <c r="BI350" s="30">
        <f t="shared" si="175"/>
        <v>6704</v>
      </c>
      <c r="BJ350" s="30">
        <f t="shared" si="176"/>
        <v>6704</v>
      </c>
      <c r="BK350" s="30">
        <v>2200000</v>
      </c>
      <c r="BL350" s="30">
        <v>1400000</v>
      </c>
      <c r="BM350" s="30" t="str">
        <f t="shared" si="177"/>
        <v>Unk</v>
      </c>
      <c r="BN350" s="30" t="str">
        <f t="shared" si="178"/>
        <v>Unk</v>
      </c>
      <c r="BO350" s="30">
        <v>2020</v>
      </c>
      <c r="BP350" s="30">
        <v>463</v>
      </c>
      <c r="BQ350" s="30" t="str">
        <f>VLOOKUP(AQ350,Table3[#All],2,FALSE)</f>
        <v>NFI</v>
      </c>
    </row>
    <row r="351" spans="1:69" ht="28.5" customHeight="1" x14ac:dyDescent="0.25">
      <c r="A351" s="64" t="s">
        <v>171</v>
      </c>
      <c r="B351" s="64" t="s">
        <v>344</v>
      </c>
      <c r="C351" s="64" t="s">
        <v>344</v>
      </c>
      <c r="D351" s="64" t="s">
        <v>186</v>
      </c>
      <c r="E351" s="64" t="s">
        <v>782</v>
      </c>
      <c r="F351" s="64" t="s">
        <v>222</v>
      </c>
      <c r="G351" s="64" t="s">
        <v>213</v>
      </c>
      <c r="H351" s="64"/>
      <c r="I351" s="64"/>
      <c r="J351" s="64"/>
      <c r="K351" s="64"/>
      <c r="L351" s="64"/>
      <c r="M351" s="64" t="s">
        <v>783</v>
      </c>
      <c r="N351" s="64" t="s">
        <v>116</v>
      </c>
      <c r="O351" s="64" t="s">
        <v>8</v>
      </c>
      <c r="P351" s="64"/>
      <c r="Q351" s="64" t="s">
        <v>179</v>
      </c>
      <c r="R351" s="64" t="s">
        <v>168</v>
      </c>
      <c r="S351" s="64" t="s">
        <v>774</v>
      </c>
      <c r="T351" s="32">
        <v>43794</v>
      </c>
      <c r="U351" s="21">
        <v>44006</v>
      </c>
      <c r="V351" s="64">
        <v>2.7753700000000001</v>
      </c>
      <c r="W351" s="64">
        <v>45.517479999999999</v>
      </c>
      <c r="X351" s="64" t="s">
        <v>190</v>
      </c>
      <c r="Y351" s="1">
        <v>900</v>
      </c>
      <c r="Z351" s="1">
        <v>900</v>
      </c>
      <c r="AA351" s="64">
        <v>150</v>
      </c>
      <c r="AB351" s="64">
        <v>167</v>
      </c>
      <c r="AC351" s="64">
        <v>184</v>
      </c>
      <c r="AD351" s="64">
        <v>262</v>
      </c>
      <c r="AE351" s="64">
        <v>287</v>
      </c>
      <c r="AF351" s="64" t="s">
        <v>194</v>
      </c>
      <c r="AN351" s="64"/>
      <c r="AO351" s="26" t="str">
        <f t="shared" si="160"/>
        <v>AVORD</v>
      </c>
      <c r="AP351" s="26" t="str">
        <f t="shared" si="161"/>
        <v>AVORD</v>
      </c>
      <c r="AQ351" s="26" t="str">
        <f t="shared" si="162"/>
        <v>EMERGENCY SHELTER</v>
      </c>
      <c r="AR351" s="26" t="str">
        <f t="shared" si="163"/>
        <v>SHF</v>
      </c>
      <c r="AS351" s="71" t="str">
        <f>_xlfn.IFNA(VLOOKUP(TRIM(AF351),Lookups!$R$1:$S$12,2,0),"N/A")</f>
        <v>Flood</v>
      </c>
      <c r="AT351" s="29" t="str">
        <f t="shared" si="164"/>
        <v>Ongoing</v>
      </c>
      <c r="AU351" s="72" t="str">
        <f>IF(TRIM(X351)="", "N/A",VLOOKUP(TRIM(X351),Lookups!$V$1:$W$8,2,0))</f>
        <v>PIDP</v>
      </c>
      <c r="AV351" s="26" t="str">
        <f t="shared" si="165"/>
        <v>Urban</v>
      </c>
      <c r="AW351" s="26" t="str">
        <f t="shared" si="166"/>
        <v>In-Kind</v>
      </c>
      <c r="AX351" s="55" t="str">
        <f>IF(TRIM(M351)="","N/A",VLOOKUP(TRIM(M351),Table2[#All],2,0))</f>
        <v>Middle Shabelle</v>
      </c>
      <c r="AY351" s="55" t="str">
        <f>IF(TRIM(N351)="","N/A",VLOOKUP(TRIM(N351),Table4[#All],2,0))</f>
        <v>Jowhar</v>
      </c>
      <c r="AZ351" s="55" t="str">
        <f t="shared" si="167"/>
        <v>N/A</v>
      </c>
      <c r="BA351" s="32">
        <f t="shared" si="168"/>
        <v>43799</v>
      </c>
      <c r="BB351" s="32">
        <f t="shared" si="169"/>
        <v>44012</v>
      </c>
      <c r="BC351" s="31">
        <f t="shared" si="170"/>
        <v>2020</v>
      </c>
      <c r="BD351" s="33">
        <f t="shared" si="159"/>
        <v>43830</v>
      </c>
      <c r="BE351" s="30">
        <f t="shared" si="171"/>
        <v>900</v>
      </c>
      <c r="BF351" s="30">
        <f t="shared" si="172"/>
        <v>150</v>
      </c>
      <c r="BG351" s="30">
        <f t="shared" si="173"/>
        <v>184</v>
      </c>
      <c r="BH351" s="30">
        <f t="shared" si="174"/>
        <v>167</v>
      </c>
      <c r="BI351" s="30">
        <f t="shared" si="175"/>
        <v>287</v>
      </c>
      <c r="BJ351" s="30">
        <f t="shared" si="176"/>
        <v>287</v>
      </c>
      <c r="BK351" s="30">
        <v>2200000</v>
      </c>
      <c r="BL351" s="30">
        <v>1400000</v>
      </c>
      <c r="BM351" s="30" t="str">
        <f t="shared" si="177"/>
        <v>Unk</v>
      </c>
      <c r="BN351" s="30" t="str">
        <f t="shared" si="178"/>
        <v>Unk</v>
      </c>
      <c r="BO351" s="30">
        <v>2020</v>
      </c>
      <c r="BP351" s="30">
        <v>463</v>
      </c>
      <c r="BQ351" s="30" t="str">
        <f>VLOOKUP(AQ351,Table3[#All],2,FALSE)</f>
        <v>SHELTER</v>
      </c>
    </row>
    <row r="352" spans="1:69" ht="28.5" customHeight="1" x14ac:dyDescent="0.25">
      <c r="A352" s="64" t="s">
        <v>171</v>
      </c>
      <c r="B352" s="64" t="s">
        <v>256</v>
      </c>
      <c r="C352" s="64" t="s">
        <v>256</v>
      </c>
      <c r="D352" s="64" t="s">
        <v>186</v>
      </c>
      <c r="E352" s="64" t="s">
        <v>781</v>
      </c>
      <c r="F352" s="64" t="s">
        <v>222</v>
      </c>
      <c r="G352" s="64" t="s">
        <v>177</v>
      </c>
      <c r="H352" s="64"/>
      <c r="I352" s="64"/>
      <c r="J352" s="64"/>
      <c r="K352" s="64"/>
      <c r="L352" s="64"/>
      <c r="M352" s="64" t="s">
        <v>85</v>
      </c>
      <c r="N352" s="64" t="s">
        <v>72</v>
      </c>
      <c r="O352" s="64" t="s">
        <v>557</v>
      </c>
      <c r="P352" s="64" t="s">
        <v>558</v>
      </c>
      <c r="Q352" s="64" t="s">
        <v>115</v>
      </c>
      <c r="R352" s="64" t="s">
        <v>167</v>
      </c>
      <c r="S352" s="64" t="s">
        <v>259</v>
      </c>
      <c r="T352" s="32">
        <v>43678</v>
      </c>
      <c r="U352" s="21">
        <v>43861</v>
      </c>
      <c r="V352" s="64">
        <v>1.8646799999999999</v>
      </c>
      <c r="W352" s="64">
        <v>45.001339000000002</v>
      </c>
      <c r="X352" s="64" t="s">
        <v>189</v>
      </c>
      <c r="Y352" s="1">
        <v>900</v>
      </c>
      <c r="Z352" s="1">
        <v>900</v>
      </c>
      <c r="AA352" s="64">
        <v>150</v>
      </c>
      <c r="AB352" s="64">
        <v>134</v>
      </c>
      <c r="AC352" s="64">
        <v>168</v>
      </c>
      <c r="AD352" s="64">
        <v>265</v>
      </c>
      <c r="AE352" s="64">
        <v>333</v>
      </c>
      <c r="AF352" s="64" t="s">
        <v>195</v>
      </c>
      <c r="AG352" s="26" t="s">
        <v>558</v>
      </c>
      <c r="AH352" s="26" t="s">
        <v>205</v>
      </c>
      <c r="AI352" s="26" t="s">
        <v>204</v>
      </c>
      <c r="AN352" s="64"/>
      <c r="AO352" s="26" t="str">
        <f t="shared" si="160"/>
        <v>AYUUB</v>
      </c>
      <c r="AP352" s="26" t="str">
        <f t="shared" si="161"/>
        <v>AYUUB</v>
      </c>
      <c r="AQ352" s="26" t="str">
        <f t="shared" si="162"/>
        <v>EMERGENCY SHELTER</v>
      </c>
      <c r="AR352" s="26" t="str">
        <f t="shared" si="163"/>
        <v>SHF</v>
      </c>
      <c r="AS352" s="71" t="str">
        <f>_xlfn.IFNA(VLOOKUP(TRIM(AF352),Lookups!$R$1:$S$12,2,0),"N/A")</f>
        <v>Drought</v>
      </c>
      <c r="AT352" s="29" t="str">
        <f t="shared" si="164"/>
        <v>Completed</v>
      </c>
      <c r="AU352" s="72" t="str">
        <f>IF(TRIM(X352)="", "N/A",VLOOKUP(TRIM(X352),Lookups!$V$1:$W$8,2,0))</f>
        <v>NIDP</v>
      </c>
      <c r="AV352" s="26" t="str">
        <f t="shared" si="165"/>
        <v>Rural</v>
      </c>
      <c r="AW352" s="26" t="str">
        <f t="shared" si="166"/>
        <v>In-Kind</v>
      </c>
      <c r="AX352" s="55" t="str">
        <f>IF(TRIM(M352)="","N/A",VLOOKUP(TRIM(M352),Table2[#All],2,0))</f>
        <v>Lower Shabelle</v>
      </c>
      <c r="AY352" s="55" t="str">
        <f>IF(TRIM(N352)="","N/A",VLOOKUP(TRIM(N352),Table4[#All],2,0))</f>
        <v>Marka</v>
      </c>
      <c r="AZ352" s="55" t="str">
        <f t="shared" si="167"/>
        <v>Aw Yaalle</v>
      </c>
      <c r="BA352" s="32">
        <f t="shared" si="168"/>
        <v>43708</v>
      </c>
      <c r="BB352" s="32">
        <f t="shared" si="169"/>
        <v>43861</v>
      </c>
      <c r="BC352" s="31">
        <f t="shared" si="170"/>
        <v>2020</v>
      </c>
      <c r="BD352" s="33">
        <f t="shared" ref="BD352:BD415" si="179">DATE(2019,12,31)</f>
        <v>43830</v>
      </c>
      <c r="BE352" s="30">
        <f t="shared" si="171"/>
        <v>900</v>
      </c>
      <c r="BF352" s="30">
        <f t="shared" si="172"/>
        <v>150</v>
      </c>
      <c r="BG352" s="30">
        <f t="shared" si="173"/>
        <v>168</v>
      </c>
      <c r="BH352" s="30">
        <f t="shared" si="174"/>
        <v>134</v>
      </c>
      <c r="BI352" s="30">
        <f t="shared" si="175"/>
        <v>333</v>
      </c>
      <c r="BJ352" s="30">
        <f t="shared" si="176"/>
        <v>333</v>
      </c>
      <c r="BK352" s="30">
        <v>2200000</v>
      </c>
      <c r="BL352" s="30">
        <v>1400000</v>
      </c>
      <c r="BM352" s="30" t="str">
        <f t="shared" si="177"/>
        <v>Yes</v>
      </c>
      <c r="BN352" s="30" t="str">
        <f t="shared" si="178"/>
        <v>No</v>
      </c>
      <c r="BO352" s="30">
        <v>2020</v>
      </c>
      <c r="BP352" s="30">
        <v>463</v>
      </c>
      <c r="BQ352" s="30" t="str">
        <f>VLOOKUP(AQ352,Table3[#All],2,FALSE)</f>
        <v>SHELTER</v>
      </c>
    </row>
    <row r="353" spans="1:69" ht="28.5" customHeight="1" x14ac:dyDescent="0.25">
      <c r="A353" s="64" t="s">
        <v>171</v>
      </c>
      <c r="B353" s="64" t="s">
        <v>256</v>
      </c>
      <c r="C353" s="64" t="s">
        <v>256</v>
      </c>
      <c r="D353" s="64" t="s">
        <v>202</v>
      </c>
      <c r="E353" s="64" t="s">
        <v>784</v>
      </c>
      <c r="F353" s="64" t="s">
        <v>222</v>
      </c>
      <c r="G353" s="64" t="s">
        <v>177</v>
      </c>
      <c r="H353" s="64"/>
      <c r="I353" s="64"/>
      <c r="J353" s="64"/>
      <c r="K353" s="64"/>
      <c r="L353" s="64"/>
      <c r="M353" s="64" t="s">
        <v>85</v>
      </c>
      <c r="N353" s="64" t="s">
        <v>72</v>
      </c>
      <c r="O353" s="64" t="s">
        <v>557</v>
      </c>
      <c r="P353" s="64" t="s">
        <v>558</v>
      </c>
      <c r="Q353" s="64" t="s">
        <v>115</v>
      </c>
      <c r="R353" s="64" t="s">
        <v>167</v>
      </c>
      <c r="S353" s="64" t="s">
        <v>259</v>
      </c>
      <c r="T353" s="32">
        <v>43678</v>
      </c>
      <c r="U353" s="21">
        <v>43861</v>
      </c>
      <c r="V353" s="64">
        <v>1.8646799999999999</v>
      </c>
      <c r="W353" s="64">
        <v>45.001339000000002</v>
      </c>
      <c r="X353" s="64" t="s">
        <v>189</v>
      </c>
      <c r="Y353" s="1">
        <v>900</v>
      </c>
      <c r="Z353" s="1">
        <v>900</v>
      </c>
      <c r="AA353" s="64">
        <v>150</v>
      </c>
      <c r="AB353" s="64">
        <v>134</v>
      </c>
      <c r="AC353" s="64">
        <v>168</v>
      </c>
      <c r="AD353" s="64">
        <v>265</v>
      </c>
      <c r="AE353" s="64">
        <v>333</v>
      </c>
      <c r="AF353" s="64" t="s">
        <v>195</v>
      </c>
      <c r="AG353" s="26" t="s">
        <v>558</v>
      </c>
      <c r="AH353" s="26" t="s">
        <v>205</v>
      </c>
      <c r="AI353" s="26" t="s">
        <v>204</v>
      </c>
      <c r="AN353" s="64"/>
      <c r="AO353" s="26" t="str">
        <f t="shared" si="160"/>
        <v>AYUUB</v>
      </c>
      <c r="AP353" s="26" t="str">
        <f t="shared" si="161"/>
        <v>AYUUB</v>
      </c>
      <c r="AQ353" s="26" t="str">
        <f t="shared" si="162"/>
        <v>NFI KITS</v>
      </c>
      <c r="AR353" s="26" t="str">
        <f t="shared" si="163"/>
        <v>SHF</v>
      </c>
      <c r="AS353" s="71" t="str">
        <f>_xlfn.IFNA(VLOOKUP(TRIM(AF353),Lookups!$R$1:$S$12,2,0),"N/A")</f>
        <v>Drought</v>
      </c>
      <c r="AT353" s="29" t="str">
        <f t="shared" si="164"/>
        <v>Completed</v>
      </c>
      <c r="AU353" s="72" t="str">
        <f>IF(TRIM(X353)="", "N/A",VLOOKUP(TRIM(X353),Lookups!$V$1:$W$8,2,0))</f>
        <v>NIDP</v>
      </c>
      <c r="AV353" s="26" t="str">
        <f t="shared" si="165"/>
        <v>Rural</v>
      </c>
      <c r="AW353" s="26" t="str">
        <f t="shared" si="166"/>
        <v>In-Kind</v>
      </c>
      <c r="AX353" s="55" t="str">
        <f>IF(TRIM(M353)="","N/A",VLOOKUP(TRIM(M353),Table2[#All],2,0))</f>
        <v>Lower Shabelle</v>
      </c>
      <c r="AY353" s="55" t="str">
        <f>IF(TRIM(N353)="","N/A",VLOOKUP(TRIM(N353),Table4[#All],2,0))</f>
        <v>Marka</v>
      </c>
      <c r="AZ353" s="55" t="str">
        <f t="shared" si="167"/>
        <v>Aw Yaalle</v>
      </c>
      <c r="BA353" s="32">
        <f t="shared" si="168"/>
        <v>43708</v>
      </c>
      <c r="BB353" s="32">
        <f t="shared" si="169"/>
        <v>43861</v>
      </c>
      <c r="BC353" s="31">
        <f t="shared" si="170"/>
        <v>2020</v>
      </c>
      <c r="BD353" s="33">
        <f t="shared" si="179"/>
        <v>43830</v>
      </c>
      <c r="BE353" s="30">
        <f t="shared" si="171"/>
        <v>900</v>
      </c>
      <c r="BF353" s="30">
        <f t="shared" si="172"/>
        <v>150</v>
      </c>
      <c r="BG353" s="30">
        <f t="shared" si="173"/>
        <v>168</v>
      </c>
      <c r="BH353" s="30">
        <f t="shared" si="174"/>
        <v>134</v>
      </c>
      <c r="BI353" s="30">
        <f t="shared" si="175"/>
        <v>333</v>
      </c>
      <c r="BJ353" s="30">
        <f t="shared" si="176"/>
        <v>333</v>
      </c>
      <c r="BK353" s="30">
        <v>2200000</v>
      </c>
      <c r="BL353" s="30">
        <v>1400000</v>
      </c>
      <c r="BM353" s="30" t="str">
        <f t="shared" si="177"/>
        <v>Yes</v>
      </c>
      <c r="BN353" s="30" t="str">
        <f t="shared" si="178"/>
        <v>No</v>
      </c>
      <c r="BO353" s="30">
        <v>2020</v>
      </c>
      <c r="BP353" s="30">
        <v>463</v>
      </c>
      <c r="BQ353" s="30" t="str">
        <f>VLOOKUP(AQ353,Table3[#All],2,FALSE)</f>
        <v>NFI</v>
      </c>
    </row>
    <row r="354" spans="1:69" ht="28.5" customHeight="1" x14ac:dyDescent="0.25">
      <c r="A354" s="64" t="s">
        <v>171</v>
      </c>
      <c r="B354" s="64" t="s">
        <v>256</v>
      </c>
      <c r="C354" s="64" t="s">
        <v>256</v>
      </c>
      <c r="D354" s="64" t="s">
        <v>186</v>
      </c>
      <c r="E354" s="64" t="s">
        <v>781</v>
      </c>
      <c r="F354" s="64" t="s">
        <v>258</v>
      </c>
      <c r="G354" s="64" t="s">
        <v>177</v>
      </c>
      <c r="H354" s="64"/>
      <c r="I354" s="64"/>
      <c r="J354" s="64"/>
      <c r="K354" s="64"/>
      <c r="L354" s="64"/>
      <c r="M354" s="64" t="s">
        <v>85</v>
      </c>
      <c r="N354" s="64" t="s">
        <v>72</v>
      </c>
      <c r="O354" s="64" t="s">
        <v>555</v>
      </c>
      <c r="P354" s="64" t="s">
        <v>556</v>
      </c>
      <c r="Q354" s="64" t="s">
        <v>115</v>
      </c>
      <c r="R354" s="64" t="s">
        <v>167</v>
      </c>
      <c r="S354" s="64" t="s">
        <v>259</v>
      </c>
      <c r="T354" s="32">
        <v>43678</v>
      </c>
      <c r="U354" s="21">
        <v>43861</v>
      </c>
      <c r="V354" s="64">
        <v>1.75095</v>
      </c>
      <c r="W354" s="64">
        <v>44.744489999999999</v>
      </c>
      <c r="X354" s="64" t="s">
        <v>189</v>
      </c>
      <c r="Y354" s="1">
        <v>900</v>
      </c>
      <c r="Z354" s="1">
        <v>900</v>
      </c>
      <c r="AA354" s="64">
        <v>150</v>
      </c>
      <c r="AB354" s="64">
        <v>134</v>
      </c>
      <c r="AC354" s="64">
        <v>168</v>
      </c>
      <c r="AD354" s="64">
        <v>265</v>
      </c>
      <c r="AE354" s="64">
        <v>333</v>
      </c>
      <c r="AF354" s="64" t="s">
        <v>195</v>
      </c>
      <c r="AG354" s="26" t="s">
        <v>556</v>
      </c>
      <c r="AH354" s="26" t="s">
        <v>205</v>
      </c>
      <c r="AI354" s="26" t="s">
        <v>204</v>
      </c>
      <c r="AN354" s="64"/>
      <c r="AO354" s="26" t="str">
        <f t="shared" si="160"/>
        <v>AYUUB</v>
      </c>
      <c r="AP354" s="26" t="str">
        <f t="shared" si="161"/>
        <v>AYUUB</v>
      </c>
      <c r="AQ354" s="26" t="str">
        <f t="shared" si="162"/>
        <v>EMERGENCY SHELTER</v>
      </c>
      <c r="AR354" s="26" t="str">
        <f t="shared" si="163"/>
        <v>SHF</v>
      </c>
      <c r="AS354" s="71" t="str">
        <f>_xlfn.IFNA(VLOOKUP(TRIM(AF354),Lookups!$R$1:$S$12,2,0),"N/A")</f>
        <v>Drought</v>
      </c>
      <c r="AT354" s="29" t="str">
        <f t="shared" si="164"/>
        <v>Completed</v>
      </c>
      <c r="AU354" s="72" t="str">
        <f>IF(TRIM(X354)="", "N/A",VLOOKUP(TRIM(X354),Lookups!$V$1:$W$8,2,0))</f>
        <v>NIDP</v>
      </c>
      <c r="AV354" s="26" t="str">
        <f t="shared" si="165"/>
        <v>Rural</v>
      </c>
      <c r="AW354" s="26" t="str">
        <f t="shared" si="166"/>
        <v>In-Kind</v>
      </c>
      <c r="AX354" s="55" t="str">
        <f>IF(TRIM(M354)="","N/A",VLOOKUP(TRIM(M354),Table2[#All],2,0))</f>
        <v>Lower Shabelle</v>
      </c>
      <c r="AY354" s="55" t="str">
        <f>IF(TRIM(N354)="","N/A",VLOOKUP(TRIM(N354),Table4[#All],2,0))</f>
        <v>Marka</v>
      </c>
      <c r="AZ354" s="55" t="str">
        <f t="shared" si="167"/>
        <v>Buufow Bacaad</v>
      </c>
      <c r="BA354" s="32">
        <f t="shared" si="168"/>
        <v>43708</v>
      </c>
      <c r="BB354" s="32">
        <f t="shared" si="169"/>
        <v>43861</v>
      </c>
      <c r="BC354" s="31">
        <f t="shared" si="170"/>
        <v>2020</v>
      </c>
      <c r="BD354" s="33">
        <f t="shared" si="179"/>
        <v>43830</v>
      </c>
      <c r="BE354" s="30">
        <f t="shared" si="171"/>
        <v>900</v>
      </c>
      <c r="BF354" s="30">
        <f t="shared" si="172"/>
        <v>150</v>
      </c>
      <c r="BG354" s="30">
        <f t="shared" si="173"/>
        <v>168</v>
      </c>
      <c r="BH354" s="30">
        <f t="shared" si="174"/>
        <v>134</v>
      </c>
      <c r="BI354" s="30">
        <f t="shared" si="175"/>
        <v>333</v>
      </c>
      <c r="BJ354" s="30">
        <f t="shared" si="176"/>
        <v>333</v>
      </c>
      <c r="BK354" s="30">
        <v>2200000</v>
      </c>
      <c r="BL354" s="30">
        <v>1400000</v>
      </c>
      <c r="BM354" s="30" t="str">
        <f t="shared" si="177"/>
        <v>Yes</v>
      </c>
      <c r="BN354" s="30" t="str">
        <f t="shared" si="178"/>
        <v>No</v>
      </c>
      <c r="BO354" s="30">
        <v>2020</v>
      </c>
      <c r="BP354" s="30">
        <v>463</v>
      </c>
      <c r="BQ354" s="30" t="str">
        <f>VLOOKUP(AQ354,Table3[#All],2,FALSE)</f>
        <v>SHELTER</v>
      </c>
    </row>
    <row r="355" spans="1:69" ht="28.5" customHeight="1" x14ac:dyDescent="0.25">
      <c r="A355" s="64" t="s">
        <v>171</v>
      </c>
      <c r="B355" s="64" t="s">
        <v>256</v>
      </c>
      <c r="C355" s="64" t="s">
        <v>256</v>
      </c>
      <c r="D355" s="64" t="s">
        <v>202</v>
      </c>
      <c r="E355" s="64" t="s">
        <v>784</v>
      </c>
      <c r="F355" s="64" t="s">
        <v>258</v>
      </c>
      <c r="G355" s="64" t="s">
        <v>177</v>
      </c>
      <c r="H355" s="64"/>
      <c r="I355" s="64"/>
      <c r="J355" s="64"/>
      <c r="K355" s="64"/>
      <c r="L355" s="64"/>
      <c r="M355" s="64" t="s">
        <v>85</v>
      </c>
      <c r="N355" s="64" t="s">
        <v>72</v>
      </c>
      <c r="O355" s="64" t="s">
        <v>555</v>
      </c>
      <c r="P355" s="64" t="s">
        <v>556</v>
      </c>
      <c r="Q355" s="64" t="s">
        <v>115</v>
      </c>
      <c r="R355" s="64" t="s">
        <v>167</v>
      </c>
      <c r="S355" s="64" t="s">
        <v>259</v>
      </c>
      <c r="T355" s="32">
        <v>43678</v>
      </c>
      <c r="U355" s="21">
        <v>43861</v>
      </c>
      <c r="V355" s="64">
        <v>1.75095</v>
      </c>
      <c r="W355" s="64">
        <v>44.744489999999999</v>
      </c>
      <c r="X355" s="64" t="s">
        <v>189</v>
      </c>
      <c r="Y355" s="1">
        <v>900</v>
      </c>
      <c r="Z355" s="1">
        <v>900</v>
      </c>
      <c r="AA355" s="64">
        <v>150</v>
      </c>
      <c r="AB355" s="64">
        <v>134</v>
      </c>
      <c r="AC355" s="64">
        <v>168</v>
      </c>
      <c r="AD355" s="64">
        <v>265</v>
      </c>
      <c r="AE355" s="64">
        <v>333</v>
      </c>
      <c r="AF355" s="64" t="s">
        <v>195</v>
      </c>
      <c r="AG355" s="26" t="s">
        <v>556</v>
      </c>
      <c r="AH355" s="26" t="s">
        <v>205</v>
      </c>
      <c r="AI355" s="26" t="s">
        <v>204</v>
      </c>
      <c r="AN355" s="64"/>
      <c r="AO355" s="26" t="str">
        <f t="shared" si="160"/>
        <v>AYUUB</v>
      </c>
      <c r="AP355" s="26" t="str">
        <f t="shared" si="161"/>
        <v>AYUUB</v>
      </c>
      <c r="AQ355" s="26" t="str">
        <f t="shared" si="162"/>
        <v>NFI KITS</v>
      </c>
      <c r="AR355" s="26" t="str">
        <f t="shared" si="163"/>
        <v>SHF</v>
      </c>
      <c r="AS355" s="71" t="str">
        <f>_xlfn.IFNA(VLOOKUP(TRIM(AF355),Lookups!$R$1:$S$12,2,0),"N/A")</f>
        <v>Drought</v>
      </c>
      <c r="AT355" s="29" t="str">
        <f t="shared" si="164"/>
        <v>Completed</v>
      </c>
      <c r="AU355" s="72" t="str">
        <f>IF(TRIM(X355)="", "N/A",VLOOKUP(TRIM(X355),Lookups!$V$1:$W$8,2,0))</f>
        <v>NIDP</v>
      </c>
      <c r="AV355" s="26" t="str">
        <f t="shared" si="165"/>
        <v>Rural</v>
      </c>
      <c r="AW355" s="26" t="str">
        <f t="shared" si="166"/>
        <v>In-Kind</v>
      </c>
      <c r="AX355" s="55" t="str">
        <f>IF(TRIM(M355)="","N/A",VLOOKUP(TRIM(M355),Table2[#All],2,0))</f>
        <v>Lower Shabelle</v>
      </c>
      <c r="AY355" s="55" t="str">
        <f>IF(TRIM(N355)="","N/A",VLOOKUP(TRIM(N355),Table4[#All],2,0))</f>
        <v>Marka</v>
      </c>
      <c r="AZ355" s="55" t="str">
        <f t="shared" si="167"/>
        <v>Buufow Bacaad</v>
      </c>
      <c r="BA355" s="32">
        <f t="shared" si="168"/>
        <v>43708</v>
      </c>
      <c r="BB355" s="32">
        <f t="shared" si="169"/>
        <v>43861</v>
      </c>
      <c r="BC355" s="31">
        <f t="shared" si="170"/>
        <v>2020</v>
      </c>
      <c r="BD355" s="33">
        <f t="shared" si="179"/>
        <v>43830</v>
      </c>
      <c r="BE355" s="30">
        <f t="shared" si="171"/>
        <v>900</v>
      </c>
      <c r="BF355" s="30">
        <f t="shared" si="172"/>
        <v>150</v>
      </c>
      <c r="BG355" s="30">
        <f t="shared" si="173"/>
        <v>168</v>
      </c>
      <c r="BH355" s="30">
        <f t="shared" si="174"/>
        <v>134</v>
      </c>
      <c r="BI355" s="30">
        <f t="shared" si="175"/>
        <v>333</v>
      </c>
      <c r="BJ355" s="30">
        <f t="shared" si="176"/>
        <v>333</v>
      </c>
      <c r="BK355" s="30">
        <v>2200000</v>
      </c>
      <c r="BL355" s="30">
        <v>1400000</v>
      </c>
      <c r="BM355" s="30" t="str">
        <f t="shared" si="177"/>
        <v>Yes</v>
      </c>
      <c r="BN355" s="30" t="str">
        <f t="shared" si="178"/>
        <v>No</v>
      </c>
      <c r="BO355" s="30">
        <v>2020</v>
      </c>
      <c r="BP355" s="30">
        <v>463</v>
      </c>
      <c r="BQ355" s="30" t="str">
        <f>VLOOKUP(AQ355,Table3[#All],2,FALSE)</f>
        <v>NFI</v>
      </c>
    </row>
    <row r="356" spans="1:69" ht="28.5" customHeight="1" x14ac:dyDescent="0.25">
      <c r="A356" s="64" t="s">
        <v>171</v>
      </c>
      <c r="B356" s="64" t="s">
        <v>256</v>
      </c>
      <c r="C356" s="64" t="s">
        <v>256</v>
      </c>
      <c r="D356" s="64" t="s">
        <v>186</v>
      </c>
      <c r="E356" s="64" t="s">
        <v>781</v>
      </c>
      <c r="F356" s="64" t="s">
        <v>222</v>
      </c>
      <c r="G356" s="64" t="s">
        <v>177</v>
      </c>
      <c r="H356" s="64"/>
      <c r="I356" s="64"/>
      <c r="J356" s="64"/>
      <c r="K356" s="64"/>
      <c r="L356" s="64"/>
      <c r="M356" s="64" t="s">
        <v>85</v>
      </c>
      <c r="N356" s="64" t="s">
        <v>72</v>
      </c>
      <c r="O356" s="64" t="s">
        <v>553</v>
      </c>
      <c r="P356" s="64" t="s">
        <v>554</v>
      </c>
      <c r="Q356" s="64" t="s">
        <v>115</v>
      </c>
      <c r="R356" s="64" t="s">
        <v>167</v>
      </c>
      <c r="S356" s="64" t="s">
        <v>259</v>
      </c>
      <c r="T356" s="32">
        <v>43678</v>
      </c>
      <c r="U356" s="21">
        <v>43861</v>
      </c>
      <c r="V356" s="64">
        <v>1.7543200000000001</v>
      </c>
      <c r="W356" s="64">
        <v>44.761470000000003</v>
      </c>
      <c r="X356" s="64" t="s">
        <v>189</v>
      </c>
      <c r="Y356" s="1">
        <v>900</v>
      </c>
      <c r="Z356" s="1">
        <v>900</v>
      </c>
      <c r="AA356" s="64">
        <v>150</v>
      </c>
      <c r="AB356" s="64">
        <v>134</v>
      </c>
      <c r="AC356" s="64">
        <v>168</v>
      </c>
      <c r="AD356" s="64">
        <v>265</v>
      </c>
      <c r="AE356" s="64">
        <v>333</v>
      </c>
      <c r="AF356" s="64" t="s">
        <v>195</v>
      </c>
      <c r="AG356" s="26" t="s">
        <v>554</v>
      </c>
      <c r="AH356" s="26" t="s">
        <v>205</v>
      </c>
      <c r="AI356" s="26" t="s">
        <v>204</v>
      </c>
      <c r="AN356" s="64"/>
      <c r="AO356" s="26" t="str">
        <f t="shared" si="160"/>
        <v>AYUUB</v>
      </c>
      <c r="AP356" s="26" t="str">
        <f t="shared" si="161"/>
        <v>AYUUB</v>
      </c>
      <c r="AQ356" s="26" t="str">
        <f t="shared" si="162"/>
        <v>EMERGENCY SHELTER</v>
      </c>
      <c r="AR356" s="26" t="str">
        <f t="shared" si="163"/>
        <v>SHF</v>
      </c>
      <c r="AS356" s="71" t="str">
        <f>_xlfn.IFNA(VLOOKUP(TRIM(AF356),Lookups!$R$1:$S$12,2,0),"N/A")</f>
        <v>Drought</v>
      </c>
      <c r="AT356" s="29" t="str">
        <f t="shared" si="164"/>
        <v>Completed</v>
      </c>
      <c r="AU356" s="72" t="str">
        <f>IF(TRIM(X356)="", "N/A",VLOOKUP(TRIM(X356),Lookups!$V$1:$W$8,2,0))</f>
        <v>NIDP</v>
      </c>
      <c r="AV356" s="26" t="str">
        <f t="shared" si="165"/>
        <v>Rural</v>
      </c>
      <c r="AW356" s="26" t="str">
        <f t="shared" si="166"/>
        <v>In-Kind</v>
      </c>
      <c r="AX356" s="55" t="str">
        <f>IF(TRIM(M356)="","N/A",VLOOKUP(TRIM(M356),Table2[#All],2,0))</f>
        <v>Lower Shabelle</v>
      </c>
      <c r="AY356" s="55" t="str">
        <f>IF(TRIM(N356)="","N/A",VLOOKUP(TRIM(N356),Table4[#All],2,0))</f>
        <v>Marka</v>
      </c>
      <c r="AZ356" s="55" t="str">
        <f t="shared" si="167"/>
        <v>Cusmaan Qunle</v>
      </c>
      <c r="BA356" s="32">
        <f t="shared" si="168"/>
        <v>43708</v>
      </c>
      <c r="BB356" s="32">
        <f t="shared" si="169"/>
        <v>43861</v>
      </c>
      <c r="BC356" s="31">
        <f t="shared" si="170"/>
        <v>2020</v>
      </c>
      <c r="BD356" s="33">
        <f t="shared" si="179"/>
        <v>43830</v>
      </c>
      <c r="BE356" s="30">
        <f t="shared" si="171"/>
        <v>900</v>
      </c>
      <c r="BF356" s="30">
        <f t="shared" si="172"/>
        <v>150</v>
      </c>
      <c r="BG356" s="30">
        <f t="shared" si="173"/>
        <v>168</v>
      </c>
      <c r="BH356" s="30">
        <f t="shared" si="174"/>
        <v>134</v>
      </c>
      <c r="BI356" s="30">
        <f t="shared" si="175"/>
        <v>333</v>
      </c>
      <c r="BJ356" s="30">
        <f t="shared" si="176"/>
        <v>333</v>
      </c>
      <c r="BK356" s="30">
        <v>2200000</v>
      </c>
      <c r="BL356" s="30">
        <v>1400000</v>
      </c>
      <c r="BM356" s="30" t="str">
        <f t="shared" si="177"/>
        <v>Yes</v>
      </c>
      <c r="BN356" s="30" t="str">
        <f t="shared" si="178"/>
        <v>No</v>
      </c>
      <c r="BO356" s="30">
        <v>2020</v>
      </c>
      <c r="BP356" s="30">
        <v>463</v>
      </c>
      <c r="BQ356" s="30" t="str">
        <f>VLOOKUP(AQ356,Table3[#All],2,FALSE)</f>
        <v>SHELTER</v>
      </c>
    </row>
    <row r="357" spans="1:69" ht="28.5" customHeight="1" x14ac:dyDescent="0.25">
      <c r="A357" s="64" t="s">
        <v>171</v>
      </c>
      <c r="B357" s="64" t="s">
        <v>256</v>
      </c>
      <c r="C357" s="64" t="s">
        <v>256</v>
      </c>
      <c r="D357" s="64" t="s">
        <v>202</v>
      </c>
      <c r="E357" s="64" t="s">
        <v>784</v>
      </c>
      <c r="F357" s="64" t="s">
        <v>222</v>
      </c>
      <c r="G357" s="64" t="s">
        <v>177</v>
      </c>
      <c r="H357" s="64"/>
      <c r="I357" s="64"/>
      <c r="J357" s="64"/>
      <c r="K357" s="64"/>
      <c r="L357" s="64"/>
      <c r="M357" s="64" t="s">
        <v>85</v>
      </c>
      <c r="N357" s="64" t="s">
        <v>72</v>
      </c>
      <c r="O357" s="64" t="s">
        <v>553</v>
      </c>
      <c r="P357" s="64" t="s">
        <v>554</v>
      </c>
      <c r="Q357" s="64" t="s">
        <v>115</v>
      </c>
      <c r="R357" s="64" t="s">
        <v>167</v>
      </c>
      <c r="S357" s="64" t="s">
        <v>259</v>
      </c>
      <c r="T357" s="32">
        <v>43678</v>
      </c>
      <c r="U357" s="21">
        <v>43861</v>
      </c>
      <c r="V357" s="64">
        <v>1.7543200000000001</v>
      </c>
      <c r="W357" s="64">
        <v>44.761470000000003</v>
      </c>
      <c r="X357" s="64" t="s">
        <v>189</v>
      </c>
      <c r="Y357" s="1">
        <v>900</v>
      </c>
      <c r="Z357" s="1">
        <v>900</v>
      </c>
      <c r="AA357" s="64">
        <v>150</v>
      </c>
      <c r="AB357" s="64">
        <v>134</v>
      </c>
      <c r="AC357" s="64">
        <v>168</v>
      </c>
      <c r="AD357" s="64">
        <v>265</v>
      </c>
      <c r="AE357" s="64">
        <v>333</v>
      </c>
      <c r="AF357" s="64" t="s">
        <v>195</v>
      </c>
      <c r="AG357" s="26" t="s">
        <v>554</v>
      </c>
      <c r="AH357" s="26" t="s">
        <v>205</v>
      </c>
      <c r="AI357" s="26" t="s">
        <v>204</v>
      </c>
      <c r="AN357" s="64"/>
      <c r="AO357" s="26" t="str">
        <f t="shared" si="160"/>
        <v>AYUUB</v>
      </c>
      <c r="AP357" s="26" t="str">
        <f t="shared" si="161"/>
        <v>AYUUB</v>
      </c>
      <c r="AQ357" s="26" t="str">
        <f t="shared" si="162"/>
        <v>NFI KITS</v>
      </c>
      <c r="AR357" s="26" t="str">
        <f t="shared" si="163"/>
        <v>SHF</v>
      </c>
      <c r="AS357" s="71" t="str">
        <f>_xlfn.IFNA(VLOOKUP(TRIM(AF357),Lookups!$R$1:$S$12,2,0),"N/A")</f>
        <v>Drought</v>
      </c>
      <c r="AT357" s="29" t="str">
        <f t="shared" si="164"/>
        <v>Completed</v>
      </c>
      <c r="AU357" s="72" t="str">
        <f>IF(TRIM(X357)="", "N/A",VLOOKUP(TRIM(X357),Lookups!$V$1:$W$8,2,0))</f>
        <v>NIDP</v>
      </c>
      <c r="AV357" s="26" t="str">
        <f t="shared" si="165"/>
        <v>Rural</v>
      </c>
      <c r="AW357" s="26" t="str">
        <f t="shared" si="166"/>
        <v>In-Kind</v>
      </c>
      <c r="AX357" s="55" t="str">
        <f>IF(TRIM(M357)="","N/A",VLOOKUP(TRIM(M357),Table2[#All],2,0))</f>
        <v>Lower Shabelle</v>
      </c>
      <c r="AY357" s="55" t="str">
        <f>IF(TRIM(N357)="","N/A",VLOOKUP(TRIM(N357),Table4[#All],2,0))</f>
        <v>Marka</v>
      </c>
      <c r="AZ357" s="55" t="str">
        <f t="shared" si="167"/>
        <v>Cusmaan Qunle</v>
      </c>
      <c r="BA357" s="32">
        <f t="shared" si="168"/>
        <v>43708</v>
      </c>
      <c r="BB357" s="32">
        <f t="shared" si="169"/>
        <v>43861</v>
      </c>
      <c r="BC357" s="31">
        <f t="shared" si="170"/>
        <v>2020</v>
      </c>
      <c r="BD357" s="33">
        <f t="shared" si="179"/>
        <v>43830</v>
      </c>
      <c r="BE357" s="30">
        <f t="shared" si="171"/>
        <v>900</v>
      </c>
      <c r="BF357" s="30">
        <f t="shared" si="172"/>
        <v>150</v>
      </c>
      <c r="BG357" s="30">
        <f t="shared" si="173"/>
        <v>168</v>
      </c>
      <c r="BH357" s="30">
        <f t="shared" si="174"/>
        <v>134</v>
      </c>
      <c r="BI357" s="30">
        <f t="shared" si="175"/>
        <v>333</v>
      </c>
      <c r="BJ357" s="30">
        <f t="shared" si="176"/>
        <v>333</v>
      </c>
      <c r="BK357" s="30">
        <v>2200000</v>
      </c>
      <c r="BL357" s="30">
        <v>1400000</v>
      </c>
      <c r="BM357" s="30" t="str">
        <f t="shared" si="177"/>
        <v>Yes</v>
      </c>
      <c r="BN357" s="30" t="str">
        <f t="shared" si="178"/>
        <v>No</v>
      </c>
      <c r="BO357" s="30">
        <v>2020</v>
      </c>
      <c r="BP357" s="30">
        <v>463</v>
      </c>
      <c r="BQ357" s="30" t="str">
        <f>VLOOKUP(AQ357,Table3[#All],2,FALSE)</f>
        <v>NFI</v>
      </c>
    </row>
    <row r="358" spans="1:69" ht="28.5" customHeight="1" x14ac:dyDescent="0.25">
      <c r="A358" s="64" t="s">
        <v>171</v>
      </c>
      <c r="B358" s="64" t="s">
        <v>256</v>
      </c>
      <c r="C358" s="64" t="s">
        <v>256</v>
      </c>
      <c r="D358" s="64" t="s">
        <v>202</v>
      </c>
      <c r="E358" s="64" t="s">
        <v>784</v>
      </c>
      <c r="F358" s="64" t="s">
        <v>222</v>
      </c>
      <c r="G358" s="64" t="s">
        <v>177</v>
      </c>
      <c r="H358" s="64"/>
      <c r="I358" s="64"/>
      <c r="J358" s="64"/>
      <c r="K358" s="64"/>
      <c r="L358" s="64"/>
      <c r="M358" s="64" t="s">
        <v>85</v>
      </c>
      <c r="N358" s="64" t="s">
        <v>72</v>
      </c>
      <c r="O358" s="64" t="s">
        <v>550</v>
      </c>
      <c r="P358" s="64" t="s">
        <v>551</v>
      </c>
      <c r="Q358" s="64" t="s">
        <v>115</v>
      </c>
      <c r="R358" s="64" t="s">
        <v>167</v>
      </c>
      <c r="S358" s="64" t="s">
        <v>259</v>
      </c>
      <c r="T358" s="32">
        <v>43678</v>
      </c>
      <c r="U358" s="21">
        <v>43861</v>
      </c>
      <c r="V358" s="64">
        <v>1.71305</v>
      </c>
      <c r="W358" s="64">
        <v>44.76388</v>
      </c>
      <c r="X358" s="64" t="s">
        <v>189</v>
      </c>
      <c r="Y358" s="1">
        <v>900</v>
      </c>
      <c r="Z358" s="1">
        <v>900</v>
      </c>
      <c r="AA358" s="64">
        <v>150</v>
      </c>
      <c r="AB358" s="64">
        <v>134</v>
      </c>
      <c r="AC358" s="64">
        <v>168</v>
      </c>
      <c r="AD358" s="64">
        <v>265</v>
      </c>
      <c r="AE358" s="64">
        <v>333</v>
      </c>
      <c r="AF358" s="64" t="s">
        <v>195</v>
      </c>
      <c r="AG358" s="26" t="s">
        <v>999</v>
      </c>
      <c r="AH358" s="26" t="s">
        <v>205</v>
      </c>
      <c r="AN358" s="64"/>
      <c r="AO358" s="26" t="str">
        <f t="shared" si="160"/>
        <v>AYUUB</v>
      </c>
      <c r="AP358" s="26" t="str">
        <f t="shared" si="161"/>
        <v>AYUUB</v>
      </c>
      <c r="AQ358" s="26" t="str">
        <f t="shared" si="162"/>
        <v>NFI KITS</v>
      </c>
      <c r="AR358" s="26" t="str">
        <f t="shared" si="163"/>
        <v>SHF</v>
      </c>
      <c r="AS358" s="71" t="str">
        <f>_xlfn.IFNA(VLOOKUP(TRIM(AF358),Lookups!$R$1:$S$12,2,0),"N/A")</f>
        <v>Drought</v>
      </c>
      <c r="AT358" s="29" t="str">
        <f t="shared" si="164"/>
        <v>Completed</v>
      </c>
      <c r="AU358" s="72" t="str">
        <f>IF(TRIM(X358)="", "N/A",VLOOKUP(TRIM(X358),Lookups!$V$1:$W$8,2,0))</f>
        <v>NIDP</v>
      </c>
      <c r="AV358" s="26" t="str">
        <f t="shared" si="165"/>
        <v>Rural</v>
      </c>
      <c r="AW358" s="26" t="str">
        <f t="shared" si="166"/>
        <v>In-Kind</v>
      </c>
      <c r="AX358" s="55" t="str">
        <f>IF(TRIM(M358)="","N/A",VLOOKUP(TRIM(M358),Table2[#All],2,0))</f>
        <v>Lower Shabelle</v>
      </c>
      <c r="AY358" s="55" t="str">
        <f>IF(TRIM(N358)="","N/A",VLOOKUP(TRIM(N358),Table4[#All],2,0))</f>
        <v>Marka</v>
      </c>
      <c r="AZ358" s="55" t="str">
        <f t="shared" si="167"/>
        <v>Abeylow</v>
      </c>
      <c r="BA358" s="32">
        <f t="shared" si="168"/>
        <v>43708</v>
      </c>
      <c r="BB358" s="32">
        <f t="shared" si="169"/>
        <v>43861</v>
      </c>
      <c r="BC358" s="31">
        <f t="shared" si="170"/>
        <v>2020</v>
      </c>
      <c r="BD358" s="33">
        <f t="shared" si="179"/>
        <v>43830</v>
      </c>
      <c r="BE358" s="30">
        <f t="shared" si="171"/>
        <v>900</v>
      </c>
      <c r="BF358" s="30">
        <f t="shared" si="172"/>
        <v>150</v>
      </c>
      <c r="BG358" s="30">
        <f t="shared" si="173"/>
        <v>168</v>
      </c>
      <c r="BH358" s="30">
        <f t="shared" si="174"/>
        <v>134</v>
      </c>
      <c r="BI358" s="30">
        <f t="shared" si="175"/>
        <v>333</v>
      </c>
      <c r="BJ358" s="30">
        <f t="shared" si="176"/>
        <v>333</v>
      </c>
      <c r="BK358" s="30">
        <v>2200000</v>
      </c>
      <c r="BL358" s="30">
        <v>1400000</v>
      </c>
      <c r="BM358" s="30" t="str">
        <f t="shared" si="177"/>
        <v>Yes</v>
      </c>
      <c r="BN358" s="30" t="str">
        <f t="shared" si="178"/>
        <v>Unk</v>
      </c>
      <c r="BO358" s="30">
        <v>2020</v>
      </c>
      <c r="BP358" s="30">
        <v>463</v>
      </c>
      <c r="BQ358" s="30" t="str">
        <f>VLOOKUP(AQ358,Table3[#All],2,FALSE)</f>
        <v>NFI</v>
      </c>
    </row>
    <row r="359" spans="1:69" ht="28.5" customHeight="1" x14ac:dyDescent="0.25">
      <c r="A359" s="64" t="s">
        <v>171</v>
      </c>
      <c r="B359" s="64" t="s">
        <v>256</v>
      </c>
      <c r="C359" s="64" t="s">
        <v>256</v>
      </c>
      <c r="D359" s="64" t="s">
        <v>186</v>
      </c>
      <c r="E359" s="64" t="s">
        <v>781</v>
      </c>
      <c r="F359" s="64" t="s">
        <v>222</v>
      </c>
      <c r="G359" s="64" t="s">
        <v>177</v>
      </c>
      <c r="H359" s="64"/>
      <c r="I359" s="64"/>
      <c r="J359" s="64"/>
      <c r="K359" s="64"/>
      <c r="L359" s="64"/>
      <c r="M359" s="64" t="s">
        <v>85</v>
      </c>
      <c r="N359" s="64" t="s">
        <v>72</v>
      </c>
      <c r="O359" s="64" t="s">
        <v>550</v>
      </c>
      <c r="P359" s="64" t="s">
        <v>551</v>
      </c>
      <c r="Q359" s="64" t="s">
        <v>115</v>
      </c>
      <c r="R359" s="64" t="s">
        <v>167</v>
      </c>
      <c r="S359" s="64" t="s">
        <v>259</v>
      </c>
      <c r="T359" s="32">
        <v>43678</v>
      </c>
      <c r="U359" s="21">
        <v>43861</v>
      </c>
      <c r="V359" s="64">
        <v>1.71305</v>
      </c>
      <c r="W359" s="64">
        <v>44.76388</v>
      </c>
      <c r="X359" s="64" t="s">
        <v>189</v>
      </c>
      <c r="Y359" s="1">
        <v>900</v>
      </c>
      <c r="Z359" s="1">
        <v>900</v>
      </c>
      <c r="AA359" s="64">
        <v>150</v>
      </c>
      <c r="AB359" s="64">
        <v>134</v>
      </c>
      <c r="AC359" s="64">
        <v>168</v>
      </c>
      <c r="AD359" s="64">
        <v>265</v>
      </c>
      <c r="AE359" s="64">
        <v>333</v>
      </c>
      <c r="AF359" s="64" t="s">
        <v>195</v>
      </c>
      <c r="AG359" s="26" t="s">
        <v>999</v>
      </c>
      <c r="AH359" s="26" t="s">
        <v>205</v>
      </c>
      <c r="AN359" s="64"/>
      <c r="AO359" s="26" t="str">
        <f t="shared" si="160"/>
        <v>AYUUB</v>
      </c>
      <c r="AP359" s="26" t="str">
        <f t="shared" si="161"/>
        <v>AYUUB</v>
      </c>
      <c r="AQ359" s="26" t="str">
        <f t="shared" si="162"/>
        <v>EMERGENCY SHELTER</v>
      </c>
      <c r="AR359" s="26" t="str">
        <f t="shared" si="163"/>
        <v>SHF</v>
      </c>
      <c r="AS359" s="71" t="str">
        <f>_xlfn.IFNA(VLOOKUP(TRIM(AF359),Lookups!$R$1:$S$12,2,0),"N/A")</f>
        <v>Drought</v>
      </c>
      <c r="AT359" s="29" t="str">
        <f t="shared" si="164"/>
        <v>Completed</v>
      </c>
      <c r="AU359" s="72" t="str">
        <f>IF(TRIM(X359)="", "N/A",VLOOKUP(TRIM(X359),Lookups!$V$1:$W$8,2,0))</f>
        <v>NIDP</v>
      </c>
      <c r="AV359" s="26" t="str">
        <f t="shared" si="165"/>
        <v>Rural</v>
      </c>
      <c r="AW359" s="26" t="str">
        <f t="shared" si="166"/>
        <v>In-Kind</v>
      </c>
      <c r="AX359" s="55" t="str">
        <f>IF(TRIM(M359)="","N/A",VLOOKUP(TRIM(M359),Table2[#All],2,0))</f>
        <v>Lower Shabelle</v>
      </c>
      <c r="AY359" s="55" t="str">
        <f>IF(TRIM(N359)="","N/A",VLOOKUP(TRIM(N359),Table4[#All],2,0))</f>
        <v>Marka</v>
      </c>
      <c r="AZ359" s="55" t="str">
        <f t="shared" si="167"/>
        <v>Abeylow</v>
      </c>
      <c r="BA359" s="32">
        <f t="shared" si="168"/>
        <v>43708</v>
      </c>
      <c r="BB359" s="32">
        <f t="shared" si="169"/>
        <v>43861</v>
      </c>
      <c r="BC359" s="31">
        <f t="shared" si="170"/>
        <v>2020</v>
      </c>
      <c r="BD359" s="33">
        <f t="shared" si="179"/>
        <v>43830</v>
      </c>
      <c r="BE359" s="30">
        <f t="shared" si="171"/>
        <v>900</v>
      </c>
      <c r="BF359" s="30">
        <f t="shared" si="172"/>
        <v>150</v>
      </c>
      <c r="BG359" s="30">
        <f t="shared" si="173"/>
        <v>168</v>
      </c>
      <c r="BH359" s="30">
        <f t="shared" si="174"/>
        <v>134</v>
      </c>
      <c r="BI359" s="30">
        <f t="shared" si="175"/>
        <v>333</v>
      </c>
      <c r="BJ359" s="30">
        <f t="shared" si="176"/>
        <v>333</v>
      </c>
      <c r="BK359" s="30">
        <v>2200000</v>
      </c>
      <c r="BL359" s="30">
        <v>1400000</v>
      </c>
      <c r="BM359" s="30" t="str">
        <f t="shared" si="177"/>
        <v>Yes</v>
      </c>
      <c r="BN359" s="30" t="str">
        <f t="shared" si="178"/>
        <v>Unk</v>
      </c>
      <c r="BO359" s="30">
        <v>2020</v>
      </c>
      <c r="BP359" s="30">
        <v>463</v>
      </c>
      <c r="BQ359" s="30" t="str">
        <f>VLOOKUP(AQ359,Table3[#All],2,FALSE)</f>
        <v>SHELTER</v>
      </c>
    </row>
    <row r="360" spans="1:69" ht="28.5" customHeight="1" x14ac:dyDescent="0.25">
      <c r="A360" s="64" t="s">
        <v>171</v>
      </c>
      <c r="B360" s="64" t="s">
        <v>256</v>
      </c>
      <c r="C360" s="64" t="s">
        <v>256</v>
      </c>
      <c r="D360" s="64" t="s">
        <v>202</v>
      </c>
      <c r="E360" s="64" t="s">
        <v>784</v>
      </c>
      <c r="F360" s="64" t="s">
        <v>258</v>
      </c>
      <c r="G360" s="64" t="s">
        <v>177</v>
      </c>
      <c r="H360" s="64"/>
      <c r="I360" s="64"/>
      <c r="J360" s="64"/>
      <c r="K360" s="64"/>
      <c r="L360" s="64"/>
      <c r="M360" s="64" t="s">
        <v>85</v>
      </c>
      <c r="N360" s="64" t="s">
        <v>72</v>
      </c>
      <c r="O360" s="64" t="s">
        <v>550</v>
      </c>
      <c r="P360" s="64" t="s">
        <v>552</v>
      </c>
      <c r="Q360" s="64" t="s">
        <v>115</v>
      </c>
      <c r="R360" s="64" t="s">
        <v>167</v>
      </c>
      <c r="S360" s="64" t="s">
        <v>259</v>
      </c>
      <c r="T360" s="32">
        <v>43678</v>
      </c>
      <c r="U360" s="21">
        <v>43861</v>
      </c>
      <c r="V360" s="64">
        <v>1.71305</v>
      </c>
      <c r="W360" s="64">
        <v>44.76388</v>
      </c>
      <c r="X360" s="64" t="s">
        <v>189</v>
      </c>
      <c r="Y360" s="1">
        <v>900</v>
      </c>
      <c r="Z360" s="1">
        <v>900</v>
      </c>
      <c r="AA360" s="64">
        <v>150</v>
      </c>
      <c r="AB360" s="64">
        <v>134</v>
      </c>
      <c r="AC360" s="64">
        <v>168</v>
      </c>
      <c r="AD360" s="64">
        <v>265</v>
      </c>
      <c r="AE360" s="64">
        <v>333</v>
      </c>
      <c r="AF360" s="64" t="s">
        <v>195</v>
      </c>
      <c r="AG360" s="26" t="s">
        <v>552</v>
      </c>
      <c r="AH360" s="26" t="s">
        <v>205</v>
      </c>
      <c r="AN360" s="64"/>
      <c r="AO360" s="26" t="str">
        <f t="shared" si="160"/>
        <v>AYUUB</v>
      </c>
      <c r="AP360" s="26" t="str">
        <f t="shared" si="161"/>
        <v>AYUUB</v>
      </c>
      <c r="AQ360" s="26" t="str">
        <f t="shared" si="162"/>
        <v>NFI KITS</v>
      </c>
      <c r="AR360" s="26" t="str">
        <f t="shared" si="163"/>
        <v>SHF</v>
      </c>
      <c r="AS360" s="71" t="str">
        <f>_xlfn.IFNA(VLOOKUP(TRIM(AF360),Lookups!$R$1:$S$12,2,0),"N/A")</f>
        <v>Drought</v>
      </c>
      <c r="AT360" s="29" t="str">
        <f t="shared" si="164"/>
        <v>Completed</v>
      </c>
      <c r="AU360" s="72" t="str">
        <f>IF(TRIM(X360)="", "N/A",VLOOKUP(TRIM(X360),Lookups!$V$1:$W$8,2,0))</f>
        <v>NIDP</v>
      </c>
      <c r="AV360" s="26" t="str">
        <f t="shared" si="165"/>
        <v>Rural</v>
      </c>
      <c r="AW360" s="26" t="str">
        <f t="shared" si="166"/>
        <v>In-Kind</v>
      </c>
      <c r="AX360" s="55" t="str">
        <f>IF(TRIM(M360)="","N/A",VLOOKUP(TRIM(M360),Table2[#All],2,0))</f>
        <v>Lower Shabelle</v>
      </c>
      <c r="AY360" s="55" t="str">
        <f>IF(TRIM(N360)="","N/A",VLOOKUP(TRIM(N360),Table4[#All],2,0))</f>
        <v>Marka</v>
      </c>
      <c r="AZ360" s="55" t="str">
        <f t="shared" si="167"/>
        <v>Nurta Taliyow</v>
      </c>
      <c r="BA360" s="32">
        <f t="shared" si="168"/>
        <v>43708</v>
      </c>
      <c r="BB360" s="32">
        <f t="shared" si="169"/>
        <v>43861</v>
      </c>
      <c r="BC360" s="31">
        <f t="shared" si="170"/>
        <v>2020</v>
      </c>
      <c r="BD360" s="33">
        <f t="shared" si="179"/>
        <v>43830</v>
      </c>
      <c r="BE360" s="30">
        <f t="shared" si="171"/>
        <v>900</v>
      </c>
      <c r="BF360" s="30">
        <f t="shared" si="172"/>
        <v>150</v>
      </c>
      <c r="BG360" s="30">
        <f t="shared" si="173"/>
        <v>168</v>
      </c>
      <c r="BH360" s="30">
        <f t="shared" si="174"/>
        <v>134</v>
      </c>
      <c r="BI360" s="30">
        <f t="shared" si="175"/>
        <v>333</v>
      </c>
      <c r="BJ360" s="30">
        <f t="shared" si="176"/>
        <v>333</v>
      </c>
      <c r="BK360" s="30">
        <v>2200000</v>
      </c>
      <c r="BL360" s="30">
        <v>1400000</v>
      </c>
      <c r="BM360" s="30" t="str">
        <f t="shared" si="177"/>
        <v>Yes</v>
      </c>
      <c r="BN360" s="30" t="str">
        <f t="shared" si="178"/>
        <v>Unk</v>
      </c>
      <c r="BO360" s="30">
        <v>2020</v>
      </c>
      <c r="BP360" s="30">
        <v>463</v>
      </c>
      <c r="BQ360" s="30" t="str">
        <f>VLOOKUP(AQ360,Table3[#All],2,FALSE)</f>
        <v>NFI</v>
      </c>
    </row>
    <row r="361" spans="1:69" ht="28.5" customHeight="1" x14ac:dyDescent="0.25">
      <c r="A361" s="64" t="s">
        <v>171</v>
      </c>
      <c r="B361" s="64" t="s">
        <v>256</v>
      </c>
      <c r="C361" s="64" t="s">
        <v>256</v>
      </c>
      <c r="D361" s="64" t="s">
        <v>186</v>
      </c>
      <c r="E361" s="64" t="s">
        <v>781</v>
      </c>
      <c r="F361" s="64" t="s">
        <v>258</v>
      </c>
      <c r="G361" s="64" t="s">
        <v>177</v>
      </c>
      <c r="H361" s="64"/>
      <c r="I361" s="64"/>
      <c r="J361" s="64"/>
      <c r="K361" s="64"/>
      <c r="L361" s="64"/>
      <c r="M361" s="64" t="s">
        <v>85</v>
      </c>
      <c r="N361" s="64" t="s">
        <v>72</v>
      </c>
      <c r="O361" s="64" t="s">
        <v>550</v>
      </c>
      <c r="P361" s="64" t="s">
        <v>552</v>
      </c>
      <c r="Q361" s="64" t="s">
        <v>115</v>
      </c>
      <c r="R361" s="64" t="s">
        <v>167</v>
      </c>
      <c r="S361" s="64" t="s">
        <v>259</v>
      </c>
      <c r="T361" s="32">
        <v>43678</v>
      </c>
      <c r="U361" s="21">
        <v>43861</v>
      </c>
      <c r="V361" s="64">
        <v>1.71305</v>
      </c>
      <c r="W361" s="64">
        <v>44.76388</v>
      </c>
      <c r="X361" s="64" t="s">
        <v>189</v>
      </c>
      <c r="Y361" s="1">
        <v>900</v>
      </c>
      <c r="Z361" s="1">
        <v>900</v>
      </c>
      <c r="AA361" s="64">
        <v>150</v>
      </c>
      <c r="AB361" s="64">
        <v>134</v>
      </c>
      <c r="AC361" s="64">
        <v>168</v>
      </c>
      <c r="AD361" s="64">
        <v>265</v>
      </c>
      <c r="AE361" s="64">
        <v>333</v>
      </c>
      <c r="AF361" s="64" t="s">
        <v>195</v>
      </c>
      <c r="AG361" s="26" t="s">
        <v>552</v>
      </c>
      <c r="AH361" s="26" t="s">
        <v>205</v>
      </c>
      <c r="AN361" s="64"/>
      <c r="AO361" s="26" t="str">
        <f t="shared" si="160"/>
        <v>AYUUB</v>
      </c>
      <c r="AP361" s="26" t="str">
        <f t="shared" si="161"/>
        <v>AYUUB</v>
      </c>
      <c r="AQ361" s="26" t="str">
        <f t="shared" si="162"/>
        <v>EMERGENCY SHELTER</v>
      </c>
      <c r="AR361" s="26" t="str">
        <f t="shared" si="163"/>
        <v>SHF</v>
      </c>
      <c r="AS361" s="71" t="str">
        <f>_xlfn.IFNA(VLOOKUP(TRIM(AF361),Lookups!$R$1:$S$12,2,0),"N/A")</f>
        <v>Drought</v>
      </c>
      <c r="AT361" s="29" t="str">
        <f t="shared" si="164"/>
        <v>Completed</v>
      </c>
      <c r="AU361" s="72" t="str">
        <f>IF(TRIM(X361)="", "N/A",VLOOKUP(TRIM(X361),Lookups!$V$1:$W$8,2,0))</f>
        <v>NIDP</v>
      </c>
      <c r="AV361" s="26" t="str">
        <f t="shared" si="165"/>
        <v>Rural</v>
      </c>
      <c r="AW361" s="26" t="str">
        <f t="shared" si="166"/>
        <v>In-Kind</v>
      </c>
      <c r="AX361" s="55" t="str">
        <f>IF(TRIM(M361)="","N/A",VLOOKUP(TRIM(M361),Table2[#All],2,0))</f>
        <v>Lower Shabelle</v>
      </c>
      <c r="AY361" s="55" t="str">
        <f>IF(TRIM(N361)="","N/A",VLOOKUP(TRIM(N361),Table4[#All],2,0))</f>
        <v>Marka</v>
      </c>
      <c r="AZ361" s="55" t="str">
        <f t="shared" si="167"/>
        <v>Nurta Taliyow</v>
      </c>
      <c r="BA361" s="32">
        <f t="shared" si="168"/>
        <v>43708</v>
      </c>
      <c r="BB361" s="32">
        <f t="shared" si="169"/>
        <v>43861</v>
      </c>
      <c r="BC361" s="31">
        <f t="shared" si="170"/>
        <v>2020</v>
      </c>
      <c r="BD361" s="33">
        <f t="shared" si="179"/>
        <v>43830</v>
      </c>
      <c r="BE361" s="30">
        <f t="shared" si="171"/>
        <v>900</v>
      </c>
      <c r="BF361" s="30">
        <f t="shared" si="172"/>
        <v>150</v>
      </c>
      <c r="BG361" s="30">
        <f t="shared" si="173"/>
        <v>168</v>
      </c>
      <c r="BH361" s="30">
        <f t="shared" si="174"/>
        <v>134</v>
      </c>
      <c r="BI361" s="30">
        <f t="shared" si="175"/>
        <v>333</v>
      </c>
      <c r="BJ361" s="30">
        <f t="shared" si="176"/>
        <v>333</v>
      </c>
      <c r="BK361" s="30">
        <v>2200000</v>
      </c>
      <c r="BL361" s="30">
        <v>1400000</v>
      </c>
      <c r="BM361" s="30" t="str">
        <f t="shared" si="177"/>
        <v>Yes</v>
      </c>
      <c r="BN361" s="30" t="str">
        <f t="shared" si="178"/>
        <v>Unk</v>
      </c>
      <c r="BO361" s="30">
        <v>2020</v>
      </c>
      <c r="BP361" s="30">
        <v>463</v>
      </c>
      <c r="BQ361" s="30" t="str">
        <f>VLOOKUP(AQ361,Table3[#All],2,FALSE)</f>
        <v>SHELTER</v>
      </c>
    </row>
    <row r="362" spans="1:69" ht="28.5" customHeight="1" x14ac:dyDescent="0.25">
      <c r="A362" s="64" t="s">
        <v>171</v>
      </c>
      <c r="B362" s="64" t="s">
        <v>559</v>
      </c>
      <c r="C362" s="64" t="s">
        <v>559</v>
      </c>
      <c r="D362" s="64" t="s">
        <v>202</v>
      </c>
      <c r="E362" s="64" t="s">
        <v>712</v>
      </c>
      <c r="F362" s="64" t="s">
        <v>713</v>
      </c>
      <c r="G362" s="64" t="s">
        <v>177</v>
      </c>
      <c r="H362" s="64"/>
      <c r="I362" s="64"/>
      <c r="J362" s="64"/>
      <c r="K362" s="64"/>
      <c r="L362" s="64"/>
      <c r="M362" s="64" t="s">
        <v>57</v>
      </c>
      <c r="N362" s="64" t="s">
        <v>58</v>
      </c>
      <c r="O362" s="64" t="s">
        <v>714</v>
      </c>
      <c r="P362" s="64"/>
      <c r="Q362" s="64" t="s">
        <v>179</v>
      </c>
      <c r="R362" s="64" t="s">
        <v>283</v>
      </c>
      <c r="S362" s="64" t="s">
        <v>206</v>
      </c>
      <c r="T362" s="32">
        <v>43784</v>
      </c>
      <c r="U362" s="21">
        <v>43949</v>
      </c>
      <c r="V362" s="64">
        <v>2.3399350000000001</v>
      </c>
      <c r="W362" s="64">
        <v>42.285981</v>
      </c>
      <c r="X362" s="64" t="s">
        <v>189</v>
      </c>
      <c r="Y362" s="1">
        <v>20400</v>
      </c>
      <c r="Z362" s="1">
        <v>20400</v>
      </c>
      <c r="AA362" s="64">
        <v>3400</v>
      </c>
      <c r="AB362" s="64">
        <v>3510</v>
      </c>
      <c r="AC362" s="64">
        <v>4028</v>
      </c>
      <c r="AD362" s="64">
        <v>5989</v>
      </c>
      <c r="AE362" s="64">
        <v>6873</v>
      </c>
      <c r="AF362" s="64" t="s">
        <v>194</v>
      </c>
      <c r="AG362" s="26" t="s">
        <v>716</v>
      </c>
      <c r="AN362" s="64"/>
      <c r="AO362" s="26" t="str">
        <f t="shared" si="160"/>
        <v>CWW</v>
      </c>
      <c r="AP362" s="26" t="str">
        <f t="shared" si="161"/>
        <v>CWW</v>
      </c>
      <c r="AQ362" s="26" t="str">
        <f t="shared" si="162"/>
        <v>NFI KITS</v>
      </c>
      <c r="AR362" s="26" t="str">
        <f t="shared" si="163"/>
        <v>Irish Aid/DFID</v>
      </c>
      <c r="AS362" s="71" t="str">
        <f>_xlfn.IFNA(VLOOKUP(TRIM(AF362),Lookups!$R$1:$S$12,2,0),"N/A")</f>
        <v>Flood</v>
      </c>
      <c r="AT362" s="29" t="str">
        <f t="shared" si="164"/>
        <v>Planned</v>
      </c>
      <c r="AU362" s="72" t="str">
        <f>IF(TRIM(X362)="", "N/A",VLOOKUP(TRIM(X362),Lookups!$V$1:$W$8,2,0))</f>
        <v>NIDP</v>
      </c>
      <c r="AV362" s="26" t="str">
        <f t="shared" si="165"/>
        <v>Urban</v>
      </c>
      <c r="AW362" s="26" t="str">
        <f t="shared" si="166"/>
        <v>In-Kind</v>
      </c>
      <c r="AX362" s="55" t="str">
        <f>IF(TRIM(M362)="","N/A",VLOOKUP(TRIM(M362),Table2[#All],2,0))</f>
        <v>Gedo</v>
      </c>
      <c r="AY362" s="55" t="str">
        <f>IF(TRIM(N362)="","N/A",VLOOKUP(TRIM(N362),Table4[#All],2,0))</f>
        <v>Baardheere</v>
      </c>
      <c r="AZ362" s="55" t="str">
        <f t="shared" si="167"/>
        <v>N/A</v>
      </c>
      <c r="BA362" s="32">
        <f t="shared" si="168"/>
        <v>43799</v>
      </c>
      <c r="BB362" s="32">
        <f t="shared" si="169"/>
        <v>43951</v>
      </c>
      <c r="BC362" s="31">
        <f t="shared" si="170"/>
        <v>2020</v>
      </c>
      <c r="BD362" s="33">
        <f t="shared" si="179"/>
        <v>43830</v>
      </c>
      <c r="BE362" s="30">
        <f t="shared" si="171"/>
        <v>20400</v>
      </c>
      <c r="BF362" s="30">
        <f t="shared" si="172"/>
        <v>3400</v>
      </c>
      <c r="BG362" s="30">
        <f t="shared" si="173"/>
        <v>4028</v>
      </c>
      <c r="BH362" s="30">
        <f t="shared" si="174"/>
        <v>3510</v>
      </c>
      <c r="BI362" s="30">
        <f t="shared" si="175"/>
        <v>6873</v>
      </c>
      <c r="BJ362" s="30">
        <f t="shared" si="176"/>
        <v>6873</v>
      </c>
      <c r="BK362" s="30">
        <v>2200000</v>
      </c>
      <c r="BL362" s="30">
        <v>1400000</v>
      </c>
      <c r="BM362" s="30" t="str">
        <f t="shared" si="177"/>
        <v>Unk</v>
      </c>
      <c r="BN362" s="30" t="str">
        <f t="shared" si="178"/>
        <v>Unk</v>
      </c>
      <c r="BO362" s="30">
        <v>2020</v>
      </c>
      <c r="BP362" s="30">
        <v>463</v>
      </c>
      <c r="BQ362" s="30" t="str">
        <f>VLOOKUP(AQ362,Table3[#All],2,FALSE)</f>
        <v>NFI</v>
      </c>
    </row>
    <row r="363" spans="1:69" ht="28.5" customHeight="1" x14ac:dyDescent="0.25">
      <c r="A363" s="64" t="s">
        <v>171</v>
      </c>
      <c r="B363" s="64" t="s">
        <v>272</v>
      </c>
      <c r="C363" s="64" t="s">
        <v>273</v>
      </c>
      <c r="D363" s="64" t="s">
        <v>186</v>
      </c>
      <c r="E363" s="64" t="s">
        <v>274</v>
      </c>
      <c r="F363" s="64" t="s">
        <v>275</v>
      </c>
      <c r="G363" s="64" t="s">
        <v>177</v>
      </c>
      <c r="H363" s="64"/>
      <c r="I363" s="64"/>
      <c r="J363" s="64"/>
      <c r="K363" s="64"/>
      <c r="L363" s="64"/>
      <c r="M363" s="64" t="s">
        <v>83</v>
      </c>
      <c r="N363" s="64" t="s">
        <v>84</v>
      </c>
      <c r="O363" s="64" t="s">
        <v>27</v>
      </c>
      <c r="P363" s="64"/>
      <c r="Q363" s="64" t="s">
        <v>179</v>
      </c>
      <c r="R363" s="64" t="s">
        <v>283</v>
      </c>
      <c r="S363" s="64" t="s">
        <v>276</v>
      </c>
      <c r="T363" s="32">
        <v>43647</v>
      </c>
      <c r="U363" s="21">
        <v>43949</v>
      </c>
      <c r="V363" s="64">
        <v>3.1082700000000001</v>
      </c>
      <c r="W363" s="64">
        <v>43.658279999999998</v>
      </c>
      <c r="X363" s="64" t="s">
        <v>189</v>
      </c>
      <c r="Y363" s="1">
        <v>6000</v>
      </c>
      <c r="Z363" s="1">
        <v>6000</v>
      </c>
      <c r="AA363" s="64">
        <v>1000</v>
      </c>
      <c r="AB363" s="64">
        <v>891</v>
      </c>
      <c r="AC363" s="64">
        <v>973</v>
      </c>
      <c r="AD363" s="64">
        <v>1980</v>
      </c>
      <c r="AE363" s="64">
        <v>2156</v>
      </c>
      <c r="AF363" s="64" t="s">
        <v>195</v>
      </c>
      <c r="AG363" s="26" t="s">
        <v>278</v>
      </c>
      <c r="AJ363" s="16" t="s">
        <v>279</v>
      </c>
      <c r="AK363" s="16" t="s">
        <v>280</v>
      </c>
      <c r="AL363" s="16" t="s">
        <v>281</v>
      </c>
      <c r="AM363" s="16" t="s">
        <v>282</v>
      </c>
      <c r="AN363" s="64"/>
      <c r="AO363" s="26" t="str">
        <f t="shared" si="160"/>
        <v>Direct Aid Kuwait</v>
      </c>
      <c r="AP363" s="26" t="str">
        <f t="shared" si="161"/>
        <v>Direct Aid Somalia</v>
      </c>
      <c r="AQ363" s="26" t="str">
        <f t="shared" si="162"/>
        <v>EMERGENCY SHELTER</v>
      </c>
      <c r="AR363" s="26" t="str">
        <f t="shared" si="163"/>
        <v>Kuwaiti Society</v>
      </c>
      <c r="AS363" s="71" t="str">
        <f>_xlfn.IFNA(VLOOKUP(TRIM(AF363),Lookups!$R$1:$S$12,2,0),"N/A")</f>
        <v>Drought</v>
      </c>
      <c r="AT363" s="29" t="str">
        <f t="shared" si="164"/>
        <v>Planned</v>
      </c>
      <c r="AU363" s="72" t="str">
        <f>IF(TRIM(X363)="", "N/A",VLOOKUP(TRIM(X363),Lookups!$V$1:$W$8,2,0))</f>
        <v>NIDP</v>
      </c>
      <c r="AV363" s="26" t="str">
        <f t="shared" si="165"/>
        <v>Urban</v>
      </c>
      <c r="AW363" s="26" t="str">
        <f t="shared" si="166"/>
        <v>In-Kind</v>
      </c>
      <c r="AX363" s="55" t="str">
        <f>IF(TRIM(M363)="","N/A",VLOOKUP(TRIM(M363),Table2[#All],2,0))</f>
        <v>Bay</v>
      </c>
      <c r="AY363" s="55" t="str">
        <f>IF(TRIM(N363)="","N/A",VLOOKUP(TRIM(N363),Table4[#All],2,0))</f>
        <v>Baidoa</v>
      </c>
      <c r="AZ363" s="55" t="str">
        <f t="shared" si="167"/>
        <v>N/A</v>
      </c>
      <c r="BA363" s="32">
        <f t="shared" si="168"/>
        <v>43677</v>
      </c>
      <c r="BB363" s="32">
        <f t="shared" si="169"/>
        <v>43951</v>
      </c>
      <c r="BC363" s="31">
        <f t="shared" si="170"/>
        <v>2020</v>
      </c>
      <c r="BD363" s="33">
        <f t="shared" si="179"/>
        <v>43830</v>
      </c>
      <c r="BE363" s="30">
        <f t="shared" si="171"/>
        <v>6000</v>
      </c>
      <c r="BF363" s="30">
        <f t="shared" si="172"/>
        <v>1000</v>
      </c>
      <c r="BG363" s="30">
        <f t="shared" si="173"/>
        <v>973</v>
      </c>
      <c r="BH363" s="30">
        <f t="shared" si="174"/>
        <v>891</v>
      </c>
      <c r="BI363" s="30">
        <f t="shared" si="175"/>
        <v>2156</v>
      </c>
      <c r="BJ363" s="30">
        <f t="shared" si="176"/>
        <v>2156</v>
      </c>
      <c r="BK363" s="30">
        <v>2200000</v>
      </c>
      <c r="BL363" s="30">
        <v>1400000</v>
      </c>
      <c r="BM363" s="30" t="str">
        <f t="shared" si="177"/>
        <v>Unk</v>
      </c>
      <c r="BN363" s="30" t="str">
        <f t="shared" si="178"/>
        <v>Unk</v>
      </c>
      <c r="BO363" s="30">
        <v>2020</v>
      </c>
      <c r="BP363" s="30">
        <v>463</v>
      </c>
      <c r="BQ363" s="30" t="str">
        <f>VLOOKUP(AQ363,Table3[#All],2,FALSE)</f>
        <v>SHELTER</v>
      </c>
    </row>
    <row r="364" spans="1:69" ht="28.5" customHeight="1" x14ac:dyDescent="0.25">
      <c r="A364" s="64" t="s">
        <v>171</v>
      </c>
      <c r="B364" s="64" t="s">
        <v>284</v>
      </c>
      <c r="C364" s="64" t="s">
        <v>284</v>
      </c>
      <c r="D364" s="64" t="s">
        <v>773</v>
      </c>
      <c r="E364" s="64" t="s">
        <v>795</v>
      </c>
      <c r="F364" s="64" t="s">
        <v>796</v>
      </c>
      <c r="G364" s="64" t="s">
        <v>177</v>
      </c>
      <c r="H364" s="64"/>
      <c r="I364" s="64"/>
      <c r="J364" s="64"/>
      <c r="K364" s="64"/>
      <c r="L364" s="64"/>
      <c r="M364" s="64" t="s">
        <v>57</v>
      </c>
      <c r="N364" s="64" t="s">
        <v>127</v>
      </c>
      <c r="O364" s="64" t="s">
        <v>29</v>
      </c>
      <c r="P364" s="64"/>
      <c r="Q364" s="64" t="s">
        <v>179</v>
      </c>
      <c r="R364" s="64" t="s">
        <v>168</v>
      </c>
      <c r="S364" s="64" t="s">
        <v>452</v>
      </c>
      <c r="T364" s="32">
        <v>43467</v>
      </c>
      <c r="U364" s="21">
        <v>44196</v>
      </c>
      <c r="V364" s="64">
        <v>4.1635799999999996</v>
      </c>
      <c r="W364" s="64">
        <v>42.076169999999998</v>
      </c>
      <c r="X364" s="64" t="s">
        <v>189</v>
      </c>
      <c r="Y364" s="1">
        <v>1560</v>
      </c>
      <c r="Z364" s="1">
        <v>1560</v>
      </c>
      <c r="AA364" s="64">
        <v>260</v>
      </c>
      <c r="AB364" s="64">
        <v>276</v>
      </c>
      <c r="AC364" s="64">
        <v>312</v>
      </c>
      <c r="AD364" s="64">
        <v>456</v>
      </c>
      <c r="AE364" s="64">
        <v>516</v>
      </c>
      <c r="AF364" s="64" t="s">
        <v>195</v>
      </c>
      <c r="AG364" s="26" t="s">
        <v>1000</v>
      </c>
      <c r="AN364" s="64"/>
      <c r="AO364" s="26" t="str">
        <f t="shared" si="160"/>
        <v>DRC</v>
      </c>
      <c r="AP364" s="26" t="str">
        <f t="shared" si="161"/>
        <v>DRC</v>
      </c>
      <c r="AQ364" s="26" t="str">
        <f t="shared" si="162"/>
        <v>DURABLE SHELTER</v>
      </c>
      <c r="AR364" s="26" t="str">
        <f t="shared" si="163"/>
        <v>DANIDA</v>
      </c>
      <c r="AS364" s="71" t="str">
        <f>_xlfn.IFNA(VLOOKUP(TRIM(AF364),Lookups!$R$1:$S$12,2,0),"N/A")</f>
        <v>Drought</v>
      </c>
      <c r="AT364" s="29" t="str">
        <f t="shared" si="164"/>
        <v>Ongoing</v>
      </c>
      <c r="AU364" s="72" t="str">
        <f>IF(TRIM(X364)="", "N/A",VLOOKUP(TRIM(X364),Lookups!$V$1:$W$8,2,0))</f>
        <v>NIDP</v>
      </c>
      <c r="AV364" s="26" t="str">
        <f t="shared" si="165"/>
        <v>Urban</v>
      </c>
      <c r="AW364" s="26" t="str">
        <f t="shared" si="166"/>
        <v>In-Kind</v>
      </c>
      <c r="AX364" s="55" t="str">
        <f>IF(TRIM(M364)="","N/A",VLOOKUP(TRIM(M364),Table2[#All],2,0))</f>
        <v>Gedo</v>
      </c>
      <c r="AY364" s="55" t="str">
        <f>IF(TRIM(N364)="","N/A",VLOOKUP(TRIM(N364),Table4[#All],2,0))</f>
        <v>Doolow</v>
      </c>
      <c r="AZ364" s="55" t="str">
        <f t="shared" si="167"/>
        <v>N/A</v>
      </c>
      <c r="BA364" s="32">
        <f t="shared" si="168"/>
        <v>43496</v>
      </c>
      <c r="BB364" s="32">
        <f t="shared" si="169"/>
        <v>44196</v>
      </c>
      <c r="BC364" s="31">
        <f t="shared" si="170"/>
        <v>2020</v>
      </c>
      <c r="BD364" s="33">
        <f t="shared" si="179"/>
        <v>43830</v>
      </c>
      <c r="BE364" s="30">
        <f t="shared" si="171"/>
        <v>1560</v>
      </c>
      <c r="BF364" s="30">
        <f t="shared" si="172"/>
        <v>260</v>
      </c>
      <c r="BG364" s="30">
        <f t="shared" si="173"/>
        <v>312</v>
      </c>
      <c r="BH364" s="30">
        <f t="shared" si="174"/>
        <v>276</v>
      </c>
      <c r="BI364" s="30">
        <f t="shared" si="175"/>
        <v>516</v>
      </c>
      <c r="BJ364" s="30">
        <f t="shared" si="176"/>
        <v>516</v>
      </c>
      <c r="BK364" s="30">
        <v>2200000</v>
      </c>
      <c r="BL364" s="30">
        <v>1400000</v>
      </c>
      <c r="BM364" s="30" t="str">
        <f t="shared" si="177"/>
        <v>Unk</v>
      </c>
      <c r="BN364" s="30" t="str">
        <f t="shared" si="178"/>
        <v>Unk</v>
      </c>
      <c r="BO364" s="30">
        <v>2020</v>
      </c>
      <c r="BP364" s="30">
        <v>463</v>
      </c>
      <c r="BQ364" s="30" t="str">
        <f>VLOOKUP(AQ364,Table3[#All],2,FALSE)</f>
        <v>SHELTER</v>
      </c>
    </row>
    <row r="365" spans="1:69" ht="28.5" customHeight="1" x14ac:dyDescent="0.25">
      <c r="A365" s="64" t="s">
        <v>171</v>
      </c>
      <c r="B365" s="64" t="s">
        <v>284</v>
      </c>
      <c r="C365" s="64" t="s">
        <v>284</v>
      </c>
      <c r="D365" s="64" t="s">
        <v>186</v>
      </c>
      <c r="E365" s="64" t="s">
        <v>732</v>
      </c>
      <c r="F365" s="64" t="s">
        <v>222</v>
      </c>
      <c r="G365" s="64" t="s">
        <v>177</v>
      </c>
      <c r="H365" s="64"/>
      <c r="I365" s="64"/>
      <c r="J365" s="64"/>
      <c r="K365" s="64"/>
      <c r="L365" s="64"/>
      <c r="M365" s="64" t="s">
        <v>89</v>
      </c>
      <c r="N365" s="64" t="s">
        <v>67</v>
      </c>
      <c r="O365" s="64" t="s">
        <v>62</v>
      </c>
      <c r="P365" s="64"/>
      <c r="Q365" s="64" t="s">
        <v>179</v>
      </c>
      <c r="R365" s="64" t="s">
        <v>295</v>
      </c>
      <c r="S365" s="64" t="s">
        <v>733</v>
      </c>
      <c r="T365" s="32">
        <v>43800</v>
      </c>
      <c r="U365" s="21">
        <v>43982</v>
      </c>
      <c r="V365" s="64">
        <v>4.7359840000000002</v>
      </c>
      <c r="W365" s="64">
        <v>45.204267999999999</v>
      </c>
      <c r="X365" s="64" t="s">
        <v>189</v>
      </c>
      <c r="Y365" s="1">
        <v>12300</v>
      </c>
      <c r="Z365" s="1">
        <v>12300</v>
      </c>
      <c r="AA365" s="64">
        <v>2050</v>
      </c>
      <c r="AB365" s="64">
        <v>1837</v>
      </c>
      <c r="AC365" s="64">
        <v>1846</v>
      </c>
      <c r="AD365" s="64">
        <v>4297</v>
      </c>
      <c r="AE365" s="64">
        <v>4320</v>
      </c>
      <c r="AF365" s="64" t="s">
        <v>194</v>
      </c>
      <c r="AG365" s="26" t="s">
        <v>1001</v>
      </c>
      <c r="AN365" s="64"/>
      <c r="AO365" s="26" t="str">
        <f t="shared" si="160"/>
        <v>DRC</v>
      </c>
      <c r="AP365" s="26" t="str">
        <f t="shared" si="161"/>
        <v>DRC</v>
      </c>
      <c r="AQ365" s="26" t="str">
        <f t="shared" si="162"/>
        <v>EMERGENCY SHELTER</v>
      </c>
      <c r="AR365" s="26" t="str">
        <f t="shared" si="163"/>
        <v>SHF</v>
      </c>
      <c r="AS365" s="71" t="str">
        <f>_xlfn.IFNA(VLOOKUP(TRIM(AF365),Lookups!$R$1:$S$12,2,0),"N/A")</f>
        <v>Flood</v>
      </c>
      <c r="AT365" s="29" t="str">
        <f t="shared" si="164"/>
        <v>Ongoing</v>
      </c>
      <c r="AU365" s="72" t="str">
        <f>IF(TRIM(X365)="", "N/A",VLOOKUP(TRIM(X365),Lookups!$V$1:$W$8,2,0))</f>
        <v>NIDP</v>
      </c>
      <c r="AV365" s="26" t="str">
        <f t="shared" si="165"/>
        <v>Urban</v>
      </c>
      <c r="AW365" s="26" t="str">
        <f t="shared" si="166"/>
        <v>In-Kind</v>
      </c>
      <c r="AX365" s="55" t="str">
        <f>IF(TRIM(M365)="","N/A",VLOOKUP(TRIM(M365),Table2[#All],2,0))</f>
        <v>Hiraan</v>
      </c>
      <c r="AY365" s="55" t="str">
        <f>IF(TRIM(N365)="","N/A",VLOOKUP(TRIM(N365),Table4[#All],2,0))</f>
        <v>Belet Weyne</v>
      </c>
      <c r="AZ365" s="55" t="str">
        <f t="shared" si="167"/>
        <v>N/A</v>
      </c>
      <c r="BA365" s="32">
        <f t="shared" si="168"/>
        <v>43830</v>
      </c>
      <c r="BB365" s="32">
        <f t="shared" si="169"/>
        <v>43982</v>
      </c>
      <c r="BC365" s="31">
        <f t="shared" si="170"/>
        <v>2020</v>
      </c>
      <c r="BD365" s="33">
        <f t="shared" si="179"/>
        <v>43830</v>
      </c>
      <c r="BE365" s="30">
        <f t="shared" si="171"/>
        <v>12300</v>
      </c>
      <c r="BF365" s="30">
        <f t="shared" si="172"/>
        <v>2050</v>
      </c>
      <c r="BG365" s="30">
        <f t="shared" si="173"/>
        <v>1846</v>
      </c>
      <c r="BH365" s="30">
        <f t="shared" si="174"/>
        <v>1837</v>
      </c>
      <c r="BI365" s="30">
        <f t="shared" si="175"/>
        <v>4320</v>
      </c>
      <c r="BJ365" s="30">
        <f t="shared" si="176"/>
        <v>4320</v>
      </c>
      <c r="BK365" s="30">
        <v>2200000</v>
      </c>
      <c r="BL365" s="30">
        <v>1400000</v>
      </c>
      <c r="BM365" s="30" t="str">
        <f t="shared" si="177"/>
        <v>Unk</v>
      </c>
      <c r="BN365" s="30" t="str">
        <f t="shared" si="178"/>
        <v>Unk</v>
      </c>
      <c r="BO365" s="30">
        <v>2020</v>
      </c>
      <c r="BP365" s="30">
        <v>463</v>
      </c>
      <c r="BQ365" s="30" t="str">
        <f>VLOOKUP(AQ365,Table3[#All],2,FALSE)</f>
        <v>SHELTER</v>
      </c>
    </row>
    <row r="366" spans="1:69" ht="28.5" customHeight="1" x14ac:dyDescent="0.25">
      <c r="A366" s="64" t="s">
        <v>171</v>
      </c>
      <c r="B366" s="64" t="s">
        <v>284</v>
      </c>
      <c r="C366" s="64" t="s">
        <v>284</v>
      </c>
      <c r="D366" s="64" t="s">
        <v>202</v>
      </c>
      <c r="E366" s="64" t="s">
        <v>734</v>
      </c>
      <c r="F366" s="64" t="s">
        <v>222</v>
      </c>
      <c r="G366" s="64" t="s">
        <v>177</v>
      </c>
      <c r="H366" s="64"/>
      <c r="I366" s="64"/>
      <c r="J366" s="64"/>
      <c r="K366" s="64"/>
      <c r="L366" s="64"/>
      <c r="M366" s="64" t="s">
        <v>89</v>
      </c>
      <c r="N366" s="64" t="s">
        <v>67</v>
      </c>
      <c r="O366" s="64" t="s">
        <v>62</v>
      </c>
      <c r="P366" s="64"/>
      <c r="Q366" s="64" t="s">
        <v>179</v>
      </c>
      <c r="R366" s="64" t="s">
        <v>295</v>
      </c>
      <c r="S366" s="64" t="s">
        <v>733</v>
      </c>
      <c r="T366" s="32">
        <v>43800</v>
      </c>
      <c r="U366" s="21">
        <v>43982</v>
      </c>
      <c r="V366" s="64">
        <v>4.7359840000000002</v>
      </c>
      <c r="W366" s="64">
        <v>45.204267999999999</v>
      </c>
      <c r="X366" s="64" t="s">
        <v>189</v>
      </c>
      <c r="Y366" s="1">
        <v>12300</v>
      </c>
      <c r="Z366" s="1">
        <v>12300</v>
      </c>
      <c r="AA366" s="64">
        <v>2050</v>
      </c>
      <c r="AB366" s="64">
        <v>1837</v>
      </c>
      <c r="AC366" s="64">
        <v>1846</v>
      </c>
      <c r="AD366" s="64">
        <v>4297</v>
      </c>
      <c r="AE366" s="64">
        <v>4320</v>
      </c>
      <c r="AF366" s="64" t="s">
        <v>194</v>
      </c>
      <c r="AG366" s="26" t="s">
        <v>1002</v>
      </c>
      <c r="AN366" s="64"/>
      <c r="AO366" s="26" t="str">
        <f t="shared" ref="AO366:AO429" si="180">TRIM(IF(TRIM(B366)="","N/A",B366))</f>
        <v>DRC</v>
      </c>
      <c r="AP366" s="26" t="str">
        <f t="shared" ref="AP366:AP429" si="181">TRIM(IF(TRIM(C366)="","N/A",C366))</f>
        <v>DRC</v>
      </c>
      <c r="AQ366" s="26" t="str">
        <f t="shared" ref="AQ366:AQ429" si="182">TRIM(UPPER(IF(TRIM(D366)="","N/A",D366)))</f>
        <v>NFI KITS</v>
      </c>
      <c r="AR366" s="26" t="str">
        <f t="shared" ref="AR366:AR429" si="183">TRIM(IF(TRIM(F366)="","N/A",F366))</f>
        <v>SHF</v>
      </c>
      <c r="AS366" s="71" t="str">
        <f>_xlfn.IFNA(VLOOKUP(TRIM(AF366),Lookups!$R$1:$S$12,2,0),"N/A")</f>
        <v>Flood</v>
      </c>
      <c r="AT366" s="29" t="str">
        <f t="shared" ref="AT366:AT429" si="184">TRIM(IF(TRIM(R366)="","N/A",PROPER(R366)))</f>
        <v>Ongoing</v>
      </c>
      <c r="AU366" s="72" t="str">
        <f>IF(TRIM(X366)="", "N/A",VLOOKUP(TRIM(X366),Lookups!$V$1:$W$8,2,0))</f>
        <v>NIDP</v>
      </c>
      <c r="AV366" s="26" t="str">
        <f t="shared" ref="AV366:AV429" si="185">TRIM(IF(TRIM(Q366)="","N/A",Q366))</f>
        <v>Urban</v>
      </c>
      <c r="AW366" s="26" t="str">
        <f t="shared" ref="AW366:AW429" si="186">TRIM(IF(TRIM(G366)="","N/A",PROPER(LEFT(TRIM(G366),10))))</f>
        <v>In-Kind</v>
      </c>
      <c r="AX366" s="55" t="str">
        <f>IF(TRIM(M366)="","N/A",VLOOKUP(TRIM(M366),Table2[#All],2,0))</f>
        <v>Hiraan</v>
      </c>
      <c r="AY366" s="55" t="str">
        <f>IF(TRIM(N366)="","N/A",VLOOKUP(TRIM(N366),Table4[#All],2,0))</f>
        <v>Belet Weyne</v>
      </c>
      <c r="AZ366" s="55" t="str">
        <f t="shared" ref="AZ366:AZ429" si="187">IF(TRIM(P366)="","N/A",TRIM(P366))</f>
        <v>N/A</v>
      </c>
      <c r="BA366" s="32">
        <f t="shared" ref="BA366:BA429" si="188">EOMONTH(T366,0)</f>
        <v>43830</v>
      </c>
      <c r="BB366" s="32">
        <f t="shared" ref="BB366:BB429" si="189">EOMONTH(U366,0)</f>
        <v>43982</v>
      </c>
      <c r="BC366" s="31">
        <f t="shared" ref="BC366:BC429" si="190">YEAR(BB366)</f>
        <v>2020</v>
      </c>
      <c r="BD366" s="33">
        <f t="shared" si="179"/>
        <v>43830</v>
      </c>
      <c r="BE366" s="30">
        <f t="shared" ref="BE366:BE429" si="191">Y366</f>
        <v>12300</v>
      </c>
      <c r="BF366" s="30">
        <f t="shared" ref="BF366:BF429" si="192">AA366</f>
        <v>2050</v>
      </c>
      <c r="BG366" s="30">
        <f t="shared" ref="BG366:BG429" si="193">AC366</f>
        <v>1846</v>
      </c>
      <c r="BH366" s="30">
        <f t="shared" ref="BH366:BH429" si="194">AB366</f>
        <v>1837</v>
      </c>
      <c r="BI366" s="30">
        <f t="shared" ref="BI366:BI429" si="195">AE366</f>
        <v>4320</v>
      </c>
      <c r="BJ366" s="30">
        <f t="shared" ref="BJ366:BJ429" si="196">AE366</f>
        <v>4320</v>
      </c>
      <c r="BK366" s="30">
        <v>2200000</v>
      </c>
      <c r="BL366" s="30">
        <v>1400000</v>
      </c>
      <c r="BM366" s="30" t="str">
        <f t="shared" ref="BM366:BM429" si="197">IF(ISBLANK(AH366),"Unk",AH366)</f>
        <v>Unk</v>
      </c>
      <c r="BN366" s="30" t="str">
        <f t="shared" ref="BN366:BN429" si="198">IF(ISBLANK(AI366),"Unk",AI366)</f>
        <v>Unk</v>
      </c>
      <c r="BO366" s="30">
        <v>2020</v>
      </c>
      <c r="BP366" s="30">
        <v>463</v>
      </c>
      <c r="BQ366" s="30" t="str">
        <f>VLOOKUP(AQ366,Table3[#All],2,FALSE)</f>
        <v>NFI</v>
      </c>
    </row>
    <row r="367" spans="1:69" ht="28.5" customHeight="1" x14ac:dyDescent="0.25">
      <c r="A367" s="64" t="s">
        <v>171</v>
      </c>
      <c r="B367" s="64" t="s">
        <v>736</v>
      </c>
      <c r="C367" s="64" t="s">
        <v>736</v>
      </c>
      <c r="D367" s="64" t="s">
        <v>202</v>
      </c>
      <c r="E367" s="64" t="s">
        <v>737</v>
      </c>
      <c r="F367" s="64" t="s">
        <v>738</v>
      </c>
      <c r="G367" s="64" t="s">
        <v>177</v>
      </c>
      <c r="H367" s="64"/>
      <c r="I367" s="64"/>
      <c r="J367" s="64"/>
      <c r="K367" s="64"/>
      <c r="L367" s="64"/>
      <c r="M367" s="64" t="s">
        <v>89</v>
      </c>
      <c r="N367" s="64" t="s">
        <v>67</v>
      </c>
      <c r="O367" s="64" t="s">
        <v>62</v>
      </c>
      <c r="P367" s="64"/>
      <c r="Q367" s="64" t="s">
        <v>179</v>
      </c>
      <c r="R367" s="64" t="s">
        <v>283</v>
      </c>
      <c r="S367" s="64" t="s">
        <v>206</v>
      </c>
      <c r="T367" s="32">
        <v>43784</v>
      </c>
      <c r="U367" s="21">
        <v>43949</v>
      </c>
      <c r="V367" s="64">
        <v>4.7359840000000002</v>
      </c>
      <c r="W367" s="64">
        <v>45.204267999999999</v>
      </c>
      <c r="X367" s="64" t="s">
        <v>189</v>
      </c>
      <c r="Y367" s="1">
        <v>3600</v>
      </c>
      <c r="Z367" s="1">
        <v>3600</v>
      </c>
      <c r="AA367" s="64">
        <v>600</v>
      </c>
      <c r="AB367" s="64">
        <v>538</v>
      </c>
      <c r="AC367" s="64">
        <v>540</v>
      </c>
      <c r="AD367" s="64">
        <v>1258</v>
      </c>
      <c r="AE367" s="64">
        <v>1264</v>
      </c>
      <c r="AF367" s="64" t="s">
        <v>194</v>
      </c>
      <c r="AG367" s="26" t="s">
        <v>1003</v>
      </c>
      <c r="AN367" s="64"/>
      <c r="AO367" s="26" t="str">
        <f t="shared" si="180"/>
        <v>HINNA</v>
      </c>
      <c r="AP367" s="26" t="str">
        <f t="shared" si="181"/>
        <v>HINNA</v>
      </c>
      <c r="AQ367" s="26" t="str">
        <f t="shared" si="182"/>
        <v>NFI KITS</v>
      </c>
      <c r="AR367" s="26" t="str">
        <f t="shared" si="183"/>
        <v>Local donor</v>
      </c>
      <c r="AS367" s="71" t="str">
        <f>_xlfn.IFNA(VLOOKUP(TRIM(AF367),Lookups!$R$1:$S$12,2,0),"N/A")</f>
        <v>Flood</v>
      </c>
      <c r="AT367" s="29" t="str">
        <f t="shared" si="184"/>
        <v>Planned</v>
      </c>
      <c r="AU367" s="72" t="str">
        <f>IF(TRIM(X367)="", "N/A",VLOOKUP(TRIM(X367),Lookups!$V$1:$W$8,2,0))</f>
        <v>NIDP</v>
      </c>
      <c r="AV367" s="26" t="str">
        <f t="shared" si="185"/>
        <v>Urban</v>
      </c>
      <c r="AW367" s="26" t="str">
        <f t="shared" si="186"/>
        <v>In-Kind</v>
      </c>
      <c r="AX367" s="55" t="str">
        <f>IF(TRIM(M367)="","N/A",VLOOKUP(TRIM(M367),Table2[#All],2,0))</f>
        <v>Hiraan</v>
      </c>
      <c r="AY367" s="55" t="str">
        <f>IF(TRIM(N367)="","N/A",VLOOKUP(TRIM(N367),Table4[#All],2,0))</f>
        <v>Belet Weyne</v>
      </c>
      <c r="AZ367" s="55" t="str">
        <f t="shared" si="187"/>
        <v>N/A</v>
      </c>
      <c r="BA367" s="32">
        <f t="shared" si="188"/>
        <v>43799</v>
      </c>
      <c r="BB367" s="32">
        <f t="shared" si="189"/>
        <v>43951</v>
      </c>
      <c r="BC367" s="31">
        <f t="shared" si="190"/>
        <v>2020</v>
      </c>
      <c r="BD367" s="33">
        <f t="shared" si="179"/>
        <v>43830</v>
      </c>
      <c r="BE367" s="30">
        <f t="shared" si="191"/>
        <v>3600</v>
      </c>
      <c r="BF367" s="30">
        <f t="shared" si="192"/>
        <v>600</v>
      </c>
      <c r="BG367" s="30">
        <f t="shared" si="193"/>
        <v>540</v>
      </c>
      <c r="BH367" s="30">
        <f t="shared" si="194"/>
        <v>538</v>
      </c>
      <c r="BI367" s="30">
        <f t="shared" si="195"/>
        <v>1264</v>
      </c>
      <c r="BJ367" s="30">
        <f t="shared" si="196"/>
        <v>1264</v>
      </c>
      <c r="BK367" s="30">
        <v>2200000</v>
      </c>
      <c r="BL367" s="30">
        <v>1400000</v>
      </c>
      <c r="BM367" s="30" t="str">
        <f t="shared" si="197"/>
        <v>Unk</v>
      </c>
      <c r="BN367" s="30" t="str">
        <f t="shared" si="198"/>
        <v>Unk</v>
      </c>
      <c r="BO367" s="30">
        <v>2020</v>
      </c>
      <c r="BP367" s="30">
        <v>463</v>
      </c>
      <c r="BQ367" s="30" t="str">
        <f>VLOOKUP(AQ367,Table3[#All],2,FALSE)</f>
        <v>NFI</v>
      </c>
    </row>
    <row r="368" spans="1:69" ht="28.5" customHeight="1" x14ac:dyDescent="0.25">
      <c r="A368" s="64" t="s">
        <v>171</v>
      </c>
      <c r="B368" s="64" t="s">
        <v>301</v>
      </c>
      <c r="C368" s="64" t="s">
        <v>301</v>
      </c>
      <c r="D368" s="64" t="s">
        <v>186</v>
      </c>
      <c r="E368" s="64" t="s">
        <v>735</v>
      </c>
      <c r="F368" s="64" t="s">
        <v>302</v>
      </c>
      <c r="G368" s="64" t="s">
        <v>177</v>
      </c>
      <c r="H368" s="64"/>
      <c r="I368" s="64"/>
      <c r="J368" s="64"/>
      <c r="K368" s="64"/>
      <c r="L368" s="64"/>
      <c r="M368" s="64" t="s">
        <v>52</v>
      </c>
      <c r="N368" s="64" t="s">
        <v>44</v>
      </c>
      <c r="O368" s="64" t="s">
        <v>23</v>
      </c>
      <c r="P368" s="64"/>
      <c r="Q368" s="64" t="s">
        <v>179</v>
      </c>
      <c r="R368" s="64" t="s">
        <v>169</v>
      </c>
      <c r="S368" s="64" t="s">
        <v>303</v>
      </c>
      <c r="T368" s="32">
        <v>43733</v>
      </c>
      <c r="U368" s="21">
        <v>43949</v>
      </c>
      <c r="V368" s="64">
        <v>2.0413899999999998</v>
      </c>
      <c r="W368" s="64">
        <v>45.333720999999997</v>
      </c>
      <c r="X368" s="64" t="s">
        <v>190</v>
      </c>
      <c r="Y368" s="1">
        <v>3600</v>
      </c>
      <c r="Z368" s="1">
        <v>3600</v>
      </c>
      <c r="AA368" s="64">
        <v>600</v>
      </c>
      <c r="AB368" s="64">
        <v>597</v>
      </c>
      <c r="AC368" s="64">
        <v>639</v>
      </c>
      <c r="AD368" s="64">
        <v>1144</v>
      </c>
      <c r="AE368" s="64">
        <v>1220</v>
      </c>
      <c r="AF368" s="64" t="s">
        <v>199</v>
      </c>
      <c r="AJ368" s="16" t="s">
        <v>1004</v>
      </c>
      <c r="AK368" s="16" t="s">
        <v>1005</v>
      </c>
      <c r="AL368" s="16" t="s">
        <v>1006</v>
      </c>
      <c r="AM368" s="16" t="s">
        <v>1007</v>
      </c>
      <c r="AN368" s="64" t="s">
        <v>1008</v>
      </c>
      <c r="AO368" s="26" t="str">
        <f t="shared" si="180"/>
        <v>Human Appeal</v>
      </c>
      <c r="AP368" s="26" t="str">
        <f t="shared" si="181"/>
        <v>Human Appeal</v>
      </c>
      <c r="AQ368" s="26" t="str">
        <f t="shared" si="182"/>
        <v>EMERGENCY SHELTER</v>
      </c>
      <c r="AR368" s="26" t="str">
        <f t="shared" si="183"/>
        <v>Human Appeal (HQ)</v>
      </c>
      <c r="AS368" s="71" t="str">
        <f>_xlfn.IFNA(VLOOKUP(TRIM(AF368),Lookups!$R$1:$S$12,2,0),"N/A")</f>
        <v>Conflict/Insecurity</v>
      </c>
      <c r="AT368" s="29" t="str">
        <f t="shared" si="184"/>
        <v>Planned</v>
      </c>
      <c r="AU368" s="72" t="str">
        <f>IF(TRIM(X368)="", "N/A",VLOOKUP(TRIM(X368),Lookups!$V$1:$W$8,2,0))</f>
        <v>PIDP</v>
      </c>
      <c r="AV368" s="26" t="str">
        <f t="shared" si="185"/>
        <v>Urban</v>
      </c>
      <c r="AW368" s="26" t="str">
        <f t="shared" si="186"/>
        <v>In-Kind</v>
      </c>
      <c r="AX368" s="55" t="str">
        <f>IF(TRIM(M368)="","N/A",VLOOKUP(TRIM(M368),Table2[#All],2,0))</f>
        <v>Banadir</v>
      </c>
      <c r="AY368" s="55" t="str">
        <f>IF(TRIM(N368)="","N/A",VLOOKUP(TRIM(N368),Table4[#All],2,0))</f>
        <v>Banadir</v>
      </c>
      <c r="AZ368" s="55" t="str">
        <f t="shared" si="187"/>
        <v>N/A</v>
      </c>
      <c r="BA368" s="32">
        <f t="shared" si="188"/>
        <v>43738</v>
      </c>
      <c r="BB368" s="32">
        <f t="shared" si="189"/>
        <v>43951</v>
      </c>
      <c r="BC368" s="31">
        <f t="shared" si="190"/>
        <v>2020</v>
      </c>
      <c r="BD368" s="33">
        <f t="shared" si="179"/>
        <v>43830</v>
      </c>
      <c r="BE368" s="30">
        <f t="shared" si="191"/>
        <v>3600</v>
      </c>
      <c r="BF368" s="30">
        <f t="shared" si="192"/>
        <v>600</v>
      </c>
      <c r="BG368" s="30">
        <f t="shared" si="193"/>
        <v>639</v>
      </c>
      <c r="BH368" s="30">
        <f t="shared" si="194"/>
        <v>597</v>
      </c>
      <c r="BI368" s="30">
        <f t="shared" si="195"/>
        <v>1220</v>
      </c>
      <c r="BJ368" s="30">
        <f t="shared" si="196"/>
        <v>1220</v>
      </c>
      <c r="BK368" s="30">
        <v>2200000</v>
      </c>
      <c r="BL368" s="30">
        <v>1400000</v>
      </c>
      <c r="BM368" s="30" t="str">
        <f t="shared" si="197"/>
        <v>Unk</v>
      </c>
      <c r="BN368" s="30" t="str">
        <f t="shared" si="198"/>
        <v>Unk</v>
      </c>
      <c r="BO368" s="30">
        <v>2020</v>
      </c>
      <c r="BP368" s="30">
        <v>463</v>
      </c>
      <c r="BQ368" s="30" t="str">
        <f>VLOOKUP(AQ368,Table3[#All],2,FALSE)</f>
        <v>SHELTER</v>
      </c>
    </row>
    <row r="369" spans="1:69" ht="28.5" customHeight="1" x14ac:dyDescent="0.25">
      <c r="A369" s="64" t="s">
        <v>171</v>
      </c>
      <c r="B369" s="64" t="s">
        <v>304</v>
      </c>
      <c r="C369" s="64" t="s">
        <v>301</v>
      </c>
      <c r="D369" s="64" t="s">
        <v>202</v>
      </c>
      <c r="E369" s="64" t="s">
        <v>305</v>
      </c>
      <c r="F369" s="64" t="s">
        <v>306</v>
      </c>
      <c r="G369" s="64" t="s">
        <v>177</v>
      </c>
      <c r="H369" s="64"/>
      <c r="I369" s="64"/>
      <c r="J369" s="64"/>
      <c r="K369" s="64"/>
      <c r="L369" s="64"/>
      <c r="M369" s="64" t="s">
        <v>52</v>
      </c>
      <c r="N369" s="64" t="s">
        <v>45</v>
      </c>
      <c r="O369" s="64" t="s">
        <v>24</v>
      </c>
      <c r="P369" s="64"/>
      <c r="Q369" s="64" t="s">
        <v>179</v>
      </c>
      <c r="R369" s="64" t="s">
        <v>283</v>
      </c>
      <c r="S369" s="64" t="s">
        <v>437</v>
      </c>
      <c r="T369" s="32">
        <v>43784</v>
      </c>
      <c r="U369" s="21">
        <v>43936</v>
      </c>
      <c r="V369" s="64">
        <v>2.0735030000000001</v>
      </c>
      <c r="W369" s="64">
        <v>45.28</v>
      </c>
      <c r="X369" s="64" t="s">
        <v>189</v>
      </c>
      <c r="Y369" s="1">
        <v>12348</v>
      </c>
      <c r="Z369" s="1">
        <v>12348</v>
      </c>
      <c r="AA369" s="64">
        <v>2058</v>
      </c>
      <c r="AB369" s="64">
        <v>2052</v>
      </c>
      <c r="AC369" s="64">
        <v>2188</v>
      </c>
      <c r="AD369" s="64">
        <v>3924</v>
      </c>
      <c r="AE369" s="64">
        <v>4184</v>
      </c>
      <c r="AF369" s="64" t="s">
        <v>194</v>
      </c>
      <c r="AN369" s="64"/>
      <c r="AO369" s="26" t="str">
        <f t="shared" si="180"/>
        <v>IOM</v>
      </c>
      <c r="AP369" s="26" t="str">
        <f t="shared" si="181"/>
        <v>Human Appeal</v>
      </c>
      <c r="AQ369" s="26" t="str">
        <f t="shared" si="182"/>
        <v>NFI KITS</v>
      </c>
      <c r="AR369" s="26" t="str">
        <f t="shared" si="183"/>
        <v>DFID</v>
      </c>
      <c r="AS369" s="71" t="str">
        <f>_xlfn.IFNA(VLOOKUP(TRIM(AF369),Lookups!$R$1:$S$12,2,0),"N/A")</f>
        <v>Flood</v>
      </c>
      <c r="AT369" s="29" t="str">
        <f t="shared" si="184"/>
        <v>Planned</v>
      </c>
      <c r="AU369" s="72" t="str">
        <f>IF(TRIM(X369)="", "N/A",VLOOKUP(TRIM(X369),Lookups!$V$1:$W$8,2,0))</f>
        <v>NIDP</v>
      </c>
      <c r="AV369" s="26" t="str">
        <f t="shared" si="185"/>
        <v>Urban</v>
      </c>
      <c r="AW369" s="26" t="str">
        <f t="shared" si="186"/>
        <v>In-Kind</v>
      </c>
      <c r="AX369" s="55" t="str">
        <f>IF(TRIM(M369)="","N/A",VLOOKUP(TRIM(M369),Table2[#All],2,0))</f>
        <v>Banadir</v>
      </c>
      <c r="AY369" s="55" t="str">
        <f>IF(TRIM(N369)="","N/A",VLOOKUP(TRIM(N369),Table4[#All],2,0))</f>
        <v>Banadir</v>
      </c>
      <c r="AZ369" s="55" t="str">
        <f t="shared" si="187"/>
        <v>N/A</v>
      </c>
      <c r="BA369" s="32">
        <f t="shared" si="188"/>
        <v>43799</v>
      </c>
      <c r="BB369" s="32">
        <f t="shared" si="189"/>
        <v>43951</v>
      </c>
      <c r="BC369" s="31">
        <f t="shared" si="190"/>
        <v>2020</v>
      </c>
      <c r="BD369" s="33">
        <f t="shared" si="179"/>
        <v>43830</v>
      </c>
      <c r="BE369" s="30">
        <f t="shared" si="191"/>
        <v>12348</v>
      </c>
      <c r="BF369" s="30">
        <f t="shared" si="192"/>
        <v>2058</v>
      </c>
      <c r="BG369" s="30">
        <f t="shared" si="193"/>
        <v>2188</v>
      </c>
      <c r="BH369" s="30">
        <f t="shared" si="194"/>
        <v>2052</v>
      </c>
      <c r="BI369" s="30">
        <f t="shared" si="195"/>
        <v>4184</v>
      </c>
      <c r="BJ369" s="30">
        <f t="shared" si="196"/>
        <v>4184</v>
      </c>
      <c r="BK369" s="30">
        <v>2200000</v>
      </c>
      <c r="BL369" s="30">
        <v>1400000</v>
      </c>
      <c r="BM369" s="30" t="str">
        <f t="shared" si="197"/>
        <v>Unk</v>
      </c>
      <c r="BN369" s="30" t="str">
        <f t="shared" si="198"/>
        <v>Unk</v>
      </c>
      <c r="BO369" s="30">
        <v>2020</v>
      </c>
      <c r="BP369" s="30">
        <v>463</v>
      </c>
      <c r="BQ369" s="30" t="str">
        <f>VLOOKUP(AQ369,Table3[#All],2,FALSE)</f>
        <v>NFI</v>
      </c>
    </row>
    <row r="370" spans="1:69" ht="28.5" customHeight="1" x14ac:dyDescent="0.25">
      <c r="A370" s="64" t="s">
        <v>171</v>
      </c>
      <c r="B370" s="64" t="s">
        <v>304</v>
      </c>
      <c r="C370" s="64" t="s">
        <v>220</v>
      </c>
      <c r="D370" s="64" t="s">
        <v>202</v>
      </c>
      <c r="E370" s="64" t="s">
        <v>682</v>
      </c>
      <c r="F370" s="64" t="s">
        <v>306</v>
      </c>
      <c r="G370" s="64" t="s">
        <v>177</v>
      </c>
      <c r="H370" s="64"/>
      <c r="I370" s="64"/>
      <c r="J370" s="64"/>
      <c r="K370" s="64"/>
      <c r="L370" s="64"/>
      <c r="M370" s="64" t="s">
        <v>83</v>
      </c>
      <c r="N370" s="64" t="s">
        <v>84</v>
      </c>
      <c r="O370" s="64" t="s">
        <v>1</v>
      </c>
      <c r="P370" s="64"/>
      <c r="Q370" s="64" t="s">
        <v>179</v>
      </c>
      <c r="R370" s="64" t="s">
        <v>283</v>
      </c>
      <c r="S370" s="64" t="s">
        <v>437</v>
      </c>
      <c r="T370" s="32">
        <v>43784</v>
      </c>
      <c r="U370" s="21">
        <v>43936</v>
      </c>
      <c r="V370" s="64">
        <v>3.1171799999999998</v>
      </c>
      <c r="W370" s="64">
        <v>43.646900000000002</v>
      </c>
      <c r="X370" s="64" t="s">
        <v>189</v>
      </c>
      <c r="Y370" s="1">
        <v>6768</v>
      </c>
      <c r="Z370" s="1">
        <v>6768</v>
      </c>
      <c r="AA370" s="64">
        <v>1128</v>
      </c>
      <c r="AB370" s="64">
        <v>1007</v>
      </c>
      <c r="AC370" s="64">
        <v>1097</v>
      </c>
      <c r="AD370" s="64">
        <v>2232</v>
      </c>
      <c r="AE370" s="64">
        <v>2432</v>
      </c>
      <c r="AF370" s="64" t="s">
        <v>194</v>
      </c>
      <c r="AG370" s="26" t="s">
        <v>1009</v>
      </c>
      <c r="AN370" s="64"/>
      <c r="AO370" s="26" t="str">
        <f t="shared" si="180"/>
        <v>IOM</v>
      </c>
      <c r="AP370" s="26" t="str">
        <f t="shared" si="181"/>
        <v>ACTED</v>
      </c>
      <c r="AQ370" s="26" t="str">
        <f t="shared" si="182"/>
        <v>NFI KITS</v>
      </c>
      <c r="AR370" s="26" t="str">
        <f t="shared" si="183"/>
        <v>DFID</v>
      </c>
      <c r="AS370" s="71" t="str">
        <f>_xlfn.IFNA(VLOOKUP(TRIM(AF370),Lookups!$R$1:$S$12,2,0),"N/A")</f>
        <v>Flood</v>
      </c>
      <c r="AT370" s="29" t="str">
        <f t="shared" si="184"/>
        <v>Planned</v>
      </c>
      <c r="AU370" s="72" t="str">
        <f>IF(TRIM(X370)="", "N/A",VLOOKUP(TRIM(X370),Lookups!$V$1:$W$8,2,0))</f>
        <v>NIDP</v>
      </c>
      <c r="AV370" s="26" t="str">
        <f t="shared" si="185"/>
        <v>Urban</v>
      </c>
      <c r="AW370" s="26" t="str">
        <f t="shared" si="186"/>
        <v>In-Kind</v>
      </c>
      <c r="AX370" s="55" t="str">
        <f>IF(TRIM(M370)="","N/A",VLOOKUP(TRIM(M370),Table2[#All],2,0))</f>
        <v>Bay</v>
      </c>
      <c r="AY370" s="55" t="str">
        <f>IF(TRIM(N370)="","N/A",VLOOKUP(TRIM(N370),Table4[#All],2,0))</f>
        <v>Baidoa</v>
      </c>
      <c r="AZ370" s="55" t="str">
        <f t="shared" si="187"/>
        <v>N/A</v>
      </c>
      <c r="BA370" s="32">
        <f t="shared" si="188"/>
        <v>43799</v>
      </c>
      <c r="BB370" s="32">
        <f t="shared" si="189"/>
        <v>43951</v>
      </c>
      <c r="BC370" s="31">
        <f t="shared" si="190"/>
        <v>2020</v>
      </c>
      <c r="BD370" s="33">
        <f t="shared" si="179"/>
        <v>43830</v>
      </c>
      <c r="BE370" s="30">
        <f t="shared" si="191"/>
        <v>6768</v>
      </c>
      <c r="BF370" s="30">
        <f t="shared" si="192"/>
        <v>1128</v>
      </c>
      <c r="BG370" s="30">
        <f t="shared" si="193"/>
        <v>1097</v>
      </c>
      <c r="BH370" s="30">
        <f t="shared" si="194"/>
        <v>1007</v>
      </c>
      <c r="BI370" s="30">
        <f t="shared" si="195"/>
        <v>2432</v>
      </c>
      <c r="BJ370" s="30">
        <f t="shared" si="196"/>
        <v>2432</v>
      </c>
      <c r="BK370" s="30">
        <v>2200000</v>
      </c>
      <c r="BL370" s="30">
        <v>1400000</v>
      </c>
      <c r="BM370" s="30" t="str">
        <f t="shared" si="197"/>
        <v>Unk</v>
      </c>
      <c r="BN370" s="30" t="str">
        <f t="shared" si="198"/>
        <v>Unk</v>
      </c>
      <c r="BO370" s="30">
        <v>2020</v>
      </c>
      <c r="BP370" s="30">
        <v>463</v>
      </c>
      <c r="BQ370" s="30" t="str">
        <f>VLOOKUP(AQ370,Table3[#All],2,FALSE)</f>
        <v>NFI</v>
      </c>
    </row>
    <row r="371" spans="1:69" ht="28.5" customHeight="1" x14ac:dyDescent="0.25">
      <c r="A371" s="64" t="s">
        <v>171</v>
      </c>
      <c r="B371" s="64" t="s">
        <v>304</v>
      </c>
      <c r="C371" s="64" t="s">
        <v>304</v>
      </c>
      <c r="D371" s="64" t="s">
        <v>186</v>
      </c>
      <c r="E371" s="64" t="s">
        <v>802</v>
      </c>
      <c r="F371" s="64" t="s">
        <v>803</v>
      </c>
      <c r="G371" s="64" t="s">
        <v>176</v>
      </c>
      <c r="H371" s="64" t="s">
        <v>205</v>
      </c>
      <c r="I371" s="64" t="s">
        <v>205</v>
      </c>
      <c r="J371" s="64">
        <v>130</v>
      </c>
      <c r="K371" s="64" t="s">
        <v>201</v>
      </c>
      <c r="L371" s="64" t="s">
        <v>446</v>
      </c>
      <c r="M371" s="64" t="s">
        <v>83</v>
      </c>
      <c r="N371" s="64" t="s">
        <v>84</v>
      </c>
      <c r="O371" s="64" t="s">
        <v>1</v>
      </c>
      <c r="P371" s="64"/>
      <c r="Q371" s="64" t="s">
        <v>179</v>
      </c>
      <c r="R371" s="64" t="s">
        <v>169</v>
      </c>
      <c r="S371" s="64">
        <v>3</v>
      </c>
      <c r="T371" s="32">
        <v>43921</v>
      </c>
      <c r="U371" s="21">
        <v>43982</v>
      </c>
      <c r="V371" s="64">
        <v>3.1171799999999998</v>
      </c>
      <c r="W371" s="64">
        <v>43.646900000000002</v>
      </c>
      <c r="X371" s="64" t="s">
        <v>193</v>
      </c>
      <c r="Y371" s="1">
        <v>6000</v>
      </c>
      <c r="Z371" s="1">
        <v>6000</v>
      </c>
      <c r="AA371" s="64">
        <v>1000</v>
      </c>
      <c r="AB371" s="64">
        <v>891</v>
      </c>
      <c r="AC371" s="64">
        <v>973</v>
      </c>
      <c r="AD371" s="64">
        <v>1980</v>
      </c>
      <c r="AE371" s="64">
        <v>2156</v>
      </c>
      <c r="AF371" s="64" t="s">
        <v>447</v>
      </c>
      <c r="AG371" s="26" t="s">
        <v>309</v>
      </c>
      <c r="AJ371" s="16" t="s">
        <v>448</v>
      </c>
      <c r="AK371" s="16" t="s">
        <v>307</v>
      </c>
      <c r="AN371" s="64" t="s">
        <v>308</v>
      </c>
      <c r="AO371" s="26" t="str">
        <f t="shared" si="180"/>
        <v>IOM</v>
      </c>
      <c r="AP371" s="26" t="str">
        <f t="shared" si="181"/>
        <v>IOM</v>
      </c>
      <c r="AQ371" s="26" t="str">
        <f t="shared" si="182"/>
        <v>EMERGENCY SHELTER</v>
      </c>
      <c r="AR371" s="26" t="str">
        <f t="shared" si="183"/>
        <v>DIFD</v>
      </c>
      <c r="AS371" s="71" t="str">
        <f>_xlfn.IFNA(VLOOKUP(TRIM(AF371),Lookups!$R$1:$S$12,2,0),"N/A")</f>
        <v>Eviction</v>
      </c>
      <c r="AT371" s="29" t="str">
        <f t="shared" si="184"/>
        <v>Planned</v>
      </c>
      <c r="AU371" s="72" t="str">
        <f>IF(TRIM(X371)="", "N/A",VLOOKUP(TRIM(X371),Lookups!$V$1:$W$8,2,0))</f>
        <v>EVIC</v>
      </c>
      <c r="AV371" s="26" t="str">
        <f t="shared" si="185"/>
        <v>Urban</v>
      </c>
      <c r="AW371" s="26" t="str">
        <f t="shared" si="186"/>
        <v>Cash</v>
      </c>
      <c r="AX371" s="55" t="str">
        <f>IF(TRIM(M371)="","N/A",VLOOKUP(TRIM(M371),Table2[#All],2,0))</f>
        <v>Bay</v>
      </c>
      <c r="AY371" s="55" t="str">
        <f>IF(TRIM(N371)="","N/A",VLOOKUP(TRIM(N371),Table4[#All],2,0))</f>
        <v>Baidoa</v>
      </c>
      <c r="AZ371" s="55" t="str">
        <f t="shared" si="187"/>
        <v>N/A</v>
      </c>
      <c r="BA371" s="32">
        <f t="shared" si="188"/>
        <v>43921</v>
      </c>
      <c r="BB371" s="32">
        <f t="shared" si="189"/>
        <v>43982</v>
      </c>
      <c r="BC371" s="31">
        <f t="shared" si="190"/>
        <v>2020</v>
      </c>
      <c r="BD371" s="33">
        <f t="shared" si="179"/>
        <v>43830</v>
      </c>
      <c r="BE371" s="30">
        <f t="shared" si="191"/>
        <v>6000</v>
      </c>
      <c r="BF371" s="30">
        <f t="shared" si="192"/>
        <v>1000</v>
      </c>
      <c r="BG371" s="30">
        <f t="shared" si="193"/>
        <v>973</v>
      </c>
      <c r="BH371" s="30">
        <f t="shared" si="194"/>
        <v>891</v>
      </c>
      <c r="BI371" s="30">
        <f t="shared" si="195"/>
        <v>2156</v>
      </c>
      <c r="BJ371" s="30">
        <f t="shared" si="196"/>
        <v>2156</v>
      </c>
      <c r="BK371" s="30">
        <v>2200000</v>
      </c>
      <c r="BL371" s="30">
        <v>1400000</v>
      </c>
      <c r="BM371" s="30" t="str">
        <f t="shared" si="197"/>
        <v>Unk</v>
      </c>
      <c r="BN371" s="30" t="str">
        <f t="shared" si="198"/>
        <v>Unk</v>
      </c>
      <c r="BO371" s="30">
        <v>2020</v>
      </c>
      <c r="BP371" s="30">
        <v>463</v>
      </c>
      <c r="BQ371" s="30" t="str">
        <f>VLOOKUP(AQ371,Table3[#All],2,FALSE)</f>
        <v>SHELTER</v>
      </c>
    </row>
    <row r="372" spans="1:69" ht="28.5" customHeight="1" x14ac:dyDescent="0.25">
      <c r="A372" s="64" t="s">
        <v>171</v>
      </c>
      <c r="B372" s="64" t="s">
        <v>304</v>
      </c>
      <c r="C372" s="64" t="s">
        <v>304</v>
      </c>
      <c r="D372" s="64" t="s">
        <v>186</v>
      </c>
      <c r="E372" s="64" t="s">
        <v>804</v>
      </c>
      <c r="F372" s="64" t="s">
        <v>407</v>
      </c>
      <c r="G372" s="64" t="s">
        <v>176</v>
      </c>
      <c r="H372" s="64" t="s">
        <v>205</v>
      </c>
      <c r="I372" s="64" t="s">
        <v>205</v>
      </c>
      <c r="J372" s="64">
        <v>130</v>
      </c>
      <c r="K372" s="64" t="s">
        <v>201</v>
      </c>
      <c r="L372" s="64" t="s">
        <v>446</v>
      </c>
      <c r="M372" s="64" t="s">
        <v>83</v>
      </c>
      <c r="N372" s="64" t="s">
        <v>84</v>
      </c>
      <c r="O372" s="64" t="s">
        <v>1</v>
      </c>
      <c r="P372" s="64"/>
      <c r="Q372" s="64" t="s">
        <v>179</v>
      </c>
      <c r="R372" s="64" t="s">
        <v>295</v>
      </c>
      <c r="S372" s="64">
        <v>6</v>
      </c>
      <c r="T372" s="32">
        <v>43739</v>
      </c>
      <c r="U372" s="21">
        <v>43951</v>
      </c>
      <c r="V372" s="64">
        <v>3.1171799999999998</v>
      </c>
      <c r="W372" s="64">
        <v>43.646900000000002</v>
      </c>
      <c r="X372" s="64" t="s">
        <v>193</v>
      </c>
      <c r="Y372" s="1">
        <v>6000</v>
      </c>
      <c r="Z372" s="1">
        <v>6000</v>
      </c>
      <c r="AA372" s="64">
        <v>1000</v>
      </c>
      <c r="AB372" s="64">
        <v>891</v>
      </c>
      <c r="AC372" s="64">
        <v>973</v>
      </c>
      <c r="AD372" s="64">
        <v>1980</v>
      </c>
      <c r="AE372" s="64">
        <v>2156</v>
      </c>
      <c r="AF372" s="64" t="s">
        <v>447</v>
      </c>
      <c r="AG372" s="26" t="s">
        <v>1010</v>
      </c>
      <c r="AJ372" s="16" t="s">
        <v>448</v>
      </c>
      <c r="AK372" s="16" t="s">
        <v>307</v>
      </c>
      <c r="AN372" s="64" t="s">
        <v>1011</v>
      </c>
      <c r="AO372" s="26" t="str">
        <f t="shared" si="180"/>
        <v>IOM</v>
      </c>
      <c r="AP372" s="26" t="str">
        <f t="shared" si="181"/>
        <v>IOM</v>
      </c>
      <c r="AQ372" s="26" t="str">
        <f t="shared" si="182"/>
        <v>EMERGENCY SHELTER</v>
      </c>
      <c r="AR372" s="26" t="str">
        <f t="shared" si="183"/>
        <v>CERF</v>
      </c>
      <c r="AS372" s="71" t="str">
        <f>_xlfn.IFNA(VLOOKUP(TRIM(AF372),Lookups!$R$1:$S$12,2,0),"N/A")</f>
        <v>Eviction</v>
      </c>
      <c r="AT372" s="29" t="str">
        <f t="shared" si="184"/>
        <v>Ongoing</v>
      </c>
      <c r="AU372" s="72" t="str">
        <f>IF(TRIM(X372)="", "N/A",VLOOKUP(TRIM(X372),Lookups!$V$1:$W$8,2,0))</f>
        <v>EVIC</v>
      </c>
      <c r="AV372" s="26" t="str">
        <f t="shared" si="185"/>
        <v>Urban</v>
      </c>
      <c r="AW372" s="26" t="str">
        <f t="shared" si="186"/>
        <v>Cash</v>
      </c>
      <c r="AX372" s="55" t="str">
        <f>IF(TRIM(M372)="","N/A",VLOOKUP(TRIM(M372),Table2[#All],2,0))</f>
        <v>Bay</v>
      </c>
      <c r="AY372" s="55" t="str">
        <f>IF(TRIM(N372)="","N/A",VLOOKUP(TRIM(N372),Table4[#All],2,0))</f>
        <v>Baidoa</v>
      </c>
      <c r="AZ372" s="55" t="str">
        <f t="shared" si="187"/>
        <v>N/A</v>
      </c>
      <c r="BA372" s="32">
        <f t="shared" si="188"/>
        <v>43769</v>
      </c>
      <c r="BB372" s="32">
        <f t="shared" si="189"/>
        <v>43951</v>
      </c>
      <c r="BC372" s="31">
        <f t="shared" si="190"/>
        <v>2020</v>
      </c>
      <c r="BD372" s="33">
        <f t="shared" si="179"/>
        <v>43830</v>
      </c>
      <c r="BE372" s="30">
        <f t="shared" si="191"/>
        <v>6000</v>
      </c>
      <c r="BF372" s="30">
        <f t="shared" si="192"/>
        <v>1000</v>
      </c>
      <c r="BG372" s="30">
        <f t="shared" si="193"/>
        <v>973</v>
      </c>
      <c r="BH372" s="30">
        <f t="shared" si="194"/>
        <v>891</v>
      </c>
      <c r="BI372" s="30">
        <f t="shared" si="195"/>
        <v>2156</v>
      </c>
      <c r="BJ372" s="30">
        <f t="shared" si="196"/>
        <v>2156</v>
      </c>
      <c r="BK372" s="30">
        <v>2200000</v>
      </c>
      <c r="BL372" s="30">
        <v>1400000</v>
      </c>
      <c r="BM372" s="30" t="str">
        <f t="shared" si="197"/>
        <v>Unk</v>
      </c>
      <c r="BN372" s="30" t="str">
        <f t="shared" si="198"/>
        <v>Unk</v>
      </c>
      <c r="BO372" s="30">
        <v>2020</v>
      </c>
      <c r="BP372" s="30">
        <v>463</v>
      </c>
      <c r="BQ372" s="30" t="str">
        <f>VLOOKUP(AQ372,Table3[#All],2,FALSE)</f>
        <v>SHELTER</v>
      </c>
    </row>
    <row r="373" spans="1:69" ht="28.5" customHeight="1" x14ac:dyDescent="0.25">
      <c r="A373" s="64" t="s">
        <v>171</v>
      </c>
      <c r="B373" s="64" t="s">
        <v>304</v>
      </c>
      <c r="C373" s="64" t="s">
        <v>304</v>
      </c>
      <c r="D373" s="64" t="s">
        <v>202</v>
      </c>
      <c r="E373" s="64" t="s">
        <v>742</v>
      </c>
      <c r="F373" s="64" t="s">
        <v>407</v>
      </c>
      <c r="G373" s="64" t="s">
        <v>176</v>
      </c>
      <c r="H373" s="64" t="s">
        <v>205</v>
      </c>
      <c r="I373" s="64" t="s">
        <v>205</v>
      </c>
      <c r="J373" s="64">
        <v>100</v>
      </c>
      <c r="K373" s="64" t="s">
        <v>201</v>
      </c>
      <c r="L373" s="64" t="s">
        <v>446</v>
      </c>
      <c r="M373" s="64" t="s">
        <v>83</v>
      </c>
      <c r="N373" s="64" t="s">
        <v>84</v>
      </c>
      <c r="O373" s="64" t="s">
        <v>701</v>
      </c>
      <c r="P373" s="64"/>
      <c r="Q373" s="64" t="s">
        <v>179</v>
      </c>
      <c r="R373" s="64" t="s">
        <v>167</v>
      </c>
      <c r="S373" s="64">
        <v>3</v>
      </c>
      <c r="T373" s="32">
        <v>43814</v>
      </c>
      <c r="U373" s="21">
        <v>43921</v>
      </c>
      <c r="V373" s="64">
        <v>3.2143670000000002</v>
      </c>
      <c r="W373" s="64">
        <v>43.198048</v>
      </c>
      <c r="X373" s="64" t="s">
        <v>189</v>
      </c>
      <c r="Y373" s="1">
        <v>18000</v>
      </c>
      <c r="Z373" s="1">
        <v>18000</v>
      </c>
      <c r="AA373" s="64">
        <v>3000</v>
      </c>
      <c r="AB373" s="64">
        <v>2677</v>
      </c>
      <c r="AC373" s="64">
        <v>2916</v>
      </c>
      <c r="AD373" s="64">
        <v>5939</v>
      </c>
      <c r="AE373" s="64">
        <v>6468</v>
      </c>
      <c r="AF373" s="64" t="s">
        <v>194</v>
      </c>
      <c r="AN373" s="64"/>
      <c r="AO373" s="26" t="str">
        <f t="shared" si="180"/>
        <v>IOM</v>
      </c>
      <c r="AP373" s="26" t="str">
        <f t="shared" si="181"/>
        <v>IOM</v>
      </c>
      <c r="AQ373" s="26" t="str">
        <f t="shared" si="182"/>
        <v>NFI KITS</v>
      </c>
      <c r="AR373" s="26" t="str">
        <f t="shared" si="183"/>
        <v>CERF</v>
      </c>
      <c r="AS373" s="71" t="str">
        <f>_xlfn.IFNA(VLOOKUP(TRIM(AF373),Lookups!$R$1:$S$12,2,0),"N/A")</f>
        <v>Flood</v>
      </c>
      <c r="AT373" s="29" t="str">
        <f t="shared" si="184"/>
        <v>Completed</v>
      </c>
      <c r="AU373" s="72" t="str">
        <f>IF(TRIM(X373)="", "N/A",VLOOKUP(TRIM(X373),Lookups!$V$1:$W$8,2,0))</f>
        <v>NIDP</v>
      </c>
      <c r="AV373" s="26" t="str">
        <f t="shared" si="185"/>
        <v>Urban</v>
      </c>
      <c r="AW373" s="26" t="str">
        <f t="shared" si="186"/>
        <v>Cash</v>
      </c>
      <c r="AX373" s="55" t="str">
        <f>IF(TRIM(M373)="","N/A",VLOOKUP(TRIM(M373),Table2[#All],2,0))</f>
        <v>Bay</v>
      </c>
      <c r="AY373" s="55" t="str">
        <f>IF(TRIM(N373)="","N/A",VLOOKUP(TRIM(N373),Table4[#All],2,0))</f>
        <v>Baidoa</v>
      </c>
      <c r="AZ373" s="55" t="str">
        <f t="shared" si="187"/>
        <v>N/A</v>
      </c>
      <c r="BA373" s="32">
        <f t="shared" si="188"/>
        <v>43830</v>
      </c>
      <c r="BB373" s="32">
        <f t="shared" si="189"/>
        <v>43921</v>
      </c>
      <c r="BC373" s="31">
        <f t="shared" si="190"/>
        <v>2020</v>
      </c>
      <c r="BD373" s="33">
        <f t="shared" si="179"/>
        <v>43830</v>
      </c>
      <c r="BE373" s="30">
        <f t="shared" si="191"/>
        <v>18000</v>
      </c>
      <c r="BF373" s="30">
        <f t="shared" si="192"/>
        <v>3000</v>
      </c>
      <c r="BG373" s="30">
        <f t="shared" si="193"/>
        <v>2916</v>
      </c>
      <c r="BH373" s="30">
        <f t="shared" si="194"/>
        <v>2677</v>
      </c>
      <c r="BI373" s="30">
        <f t="shared" si="195"/>
        <v>6468</v>
      </c>
      <c r="BJ373" s="30">
        <f t="shared" si="196"/>
        <v>6468</v>
      </c>
      <c r="BK373" s="30">
        <v>2200000</v>
      </c>
      <c r="BL373" s="30">
        <v>1400000</v>
      </c>
      <c r="BM373" s="30" t="str">
        <f t="shared" si="197"/>
        <v>Unk</v>
      </c>
      <c r="BN373" s="30" t="str">
        <f t="shared" si="198"/>
        <v>Unk</v>
      </c>
      <c r="BO373" s="30">
        <v>2020</v>
      </c>
      <c r="BP373" s="30">
        <v>463</v>
      </c>
      <c r="BQ373" s="30" t="str">
        <f>VLOOKUP(AQ373,Table3[#All],2,FALSE)</f>
        <v>NFI</v>
      </c>
    </row>
    <row r="374" spans="1:69" ht="28.5" customHeight="1" x14ac:dyDescent="0.25">
      <c r="A374" s="64" t="s">
        <v>171</v>
      </c>
      <c r="B374" s="64" t="s">
        <v>304</v>
      </c>
      <c r="C374" s="64" t="s">
        <v>304</v>
      </c>
      <c r="D374" s="64" t="s">
        <v>186</v>
      </c>
      <c r="E374" s="64" t="s">
        <v>742</v>
      </c>
      <c r="F374" s="64" t="s">
        <v>407</v>
      </c>
      <c r="G374" s="64" t="s">
        <v>176</v>
      </c>
      <c r="H374" s="64" t="s">
        <v>205</v>
      </c>
      <c r="I374" s="64" t="s">
        <v>205</v>
      </c>
      <c r="J374" s="64">
        <v>150</v>
      </c>
      <c r="K374" s="64" t="s">
        <v>201</v>
      </c>
      <c r="L374" s="64" t="s">
        <v>446</v>
      </c>
      <c r="M374" s="64" t="s">
        <v>83</v>
      </c>
      <c r="N374" s="64" t="s">
        <v>84</v>
      </c>
      <c r="O374" s="64" t="s">
        <v>701</v>
      </c>
      <c r="P374" s="64"/>
      <c r="Q374" s="64" t="s">
        <v>179</v>
      </c>
      <c r="R374" s="64" t="s">
        <v>168</v>
      </c>
      <c r="S374" s="64">
        <v>3</v>
      </c>
      <c r="T374" s="32">
        <v>43814</v>
      </c>
      <c r="U374" s="21">
        <v>43951</v>
      </c>
      <c r="V374" s="64">
        <v>3.2143670000000002</v>
      </c>
      <c r="W374" s="64">
        <v>43.198048</v>
      </c>
      <c r="X374" s="64" t="s">
        <v>189</v>
      </c>
      <c r="Y374" s="1">
        <v>18000</v>
      </c>
      <c r="Z374" s="1">
        <v>18000</v>
      </c>
      <c r="AA374" s="64">
        <v>3000</v>
      </c>
      <c r="AB374" s="64">
        <v>2677</v>
      </c>
      <c r="AC374" s="64">
        <v>2916</v>
      </c>
      <c r="AD374" s="64">
        <v>5939</v>
      </c>
      <c r="AE374" s="64">
        <v>6468</v>
      </c>
      <c r="AF374" s="64" t="s">
        <v>194</v>
      </c>
      <c r="AN374" s="64"/>
      <c r="AO374" s="26" t="str">
        <f t="shared" si="180"/>
        <v>IOM</v>
      </c>
      <c r="AP374" s="26" t="str">
        <f t="shared" si="181"/>
        <v>IOM</v>
      </c>
      <c r="AQ374" s="26" t="str">
        <f t="shared" si="182"/>
        <v>EMERGENCY SHELTER</v>
      </c>
      <c r="AR374" s="26" t="str">
        <f t="shared" si="183"/>
        <v>CERF</v>
      </c>
      <c r="AS374" s="71" t="str">
        <f>_xlfn.IFNA(VLOOKUP(TRIM(AF374),Lookups!$R$1:$S$12,2,0),"N/A")</f>
        <v>Flood</v>
      </c>
      <c r="AT374" s="29" t="str">
        <f t="shared" si="184"/>
        <v>Ongoing</v>
      </c>
      <c r="AU374" s="72" t="str">
        <f>IF(TRIM(X374)="", "N/A",VLOOKUP(TRIM(X374),Lookups!$V$1:$W$8,2,0))</f>
        <v>NIDP</v>
      </c>
      <c r="AV374" s="26" t="str">
        <f t="shared" si="185"/>
        <v>Urban</v>
      </c>
      <c r="AW374" s="26" t="str">
        <f t="shared" si="186"/>
        <v>Cash</v>
      </c>
      <c r="AX374" s="55" t="str">
        <f>IF(TRIM(M374)="","N/A",VLOOKUP(TRIM(M374),Table2[#All],2,0))</f>
        <v>Bay</v>
      </c>
      <c r="AY374" s="55" t="str">
        <f>IF(TRIM(N374)="","N/A",VLOOKUP(TRIM(N374),Table4[#All],2,0))</f>
        <v>Baidoa</v>
      </c>
      <c r="AZ374" s="55" t="str">
        <f t="shared" si="187"/>
        <v>N/A</v>
      </c>
      <c r="BA374" s="32">
        <f t="shared" si="188"/>
        <v>43830</v>
      </c>
      <c r="BB374" s="32">
        <f t="shared" si="189"/>
        <v>43951</v>
      </c>
      <c r="BC374" s="31">
        <f t="shared" si="190"/>
        <v>2020</v>
      </c>
      <c r="BD374" s="33">
        <f t="shared" si="179"/>
        <v>43830</v>
      </c>
      <c r="BE374" s="30">
        <f t="shared" si="191"/>
        <v>18000</v>
      </c>
      <c r="BF374" s="30">
        <f t="shared" si="192"/>
        <v>3000</v>
      </c>
      <c r="BG374" s="30">
        <f t="shared" si="193"/>
        <v>2916</v>
      </c>
      <c r="BH374" s="30">
        <f t="shared" si="194"/>
        <v>2677</v>
      </c>
      <c r="BI374" s="30">
        <f t="shared" si="195"/>
        <v>6468</v>
      </c>
      <c r="BJ374" s="30">
        <f t="shared" si="196"/>
        <v>6468</v>
      </c>
      <c r="BK374" s="30">
        <v>2200000</v>
      </c>
      <c r="BL374" s="30">
        <v>1400000</v>
      </c>
      <c r="BM374" s="30" t="str">
        <f t="shared" si="197"/>
        <v>Unk</v>
      </c>
      <c r="BN374" s="30" t="str">
        <f t="shared" si="198"/>
        <v>Unk</v>
      </c>
      <c r="BO374" s="30">
        <v>2020</v>
      </c>
      <c r="BP374" s="30">
        <v>463</v>
      </c>
      <c r="BQ374" s="30" t="str">
        <f>VLOOKUP(AQ374,Table3[#All],2,FALSE)</f>
        <v>SHELTER</v>
      </c>
    </row>
    <row r="375" spans="1:69" ht="28.5" customHeight="1" x14ac:dyDescent="0.25">
      <c r="A375" s="64" t="s">
        <v>171</v>
      </c>
      <c r="B375" s="64" t="s">
        <v>304</v>
      </c>
      <c r="C375" s="64" t="s">
        <v>304</v>
      </c>
      <c r="D375" s="64" t="s">
        <v>186</v>
      </c>
      <c r="E375" s="64" t="s">
        <v>648</v>
      </c>
      <c r="F375" s="64" t="s">
        <v>407</v>
      </c>
      <c r="G375" s="64" t="s">
        <v>176</v>
      </c>
      <c r="H375" s="64" t="s">
        <v>205</v>
      </c>
      <c r="I375" s="64" t="s">
        <v>205</v>
      </c>
      <c r="J375" s="64">
        <v>90</v>
      </c>
      <c r="K375" s="64" t="s">
        <v>201</v>
      </c>
      <c r="L375" s="64" t="s">
        <v>446</v>
      </c>
      <c r="M375" s="64" t="s">
        <v>57</v>
      </c>
      <c r="N375" s="64" t="s">
        <v>58</v>
      </c>
      <c r="O375" s="64" t="s">
        <v>29</v>
      </c>
      <c r="P375" s="64"/>
      <c r="Q375" s="64" t="s">
        <v>179</v>
      </c>
      <c r="R375" s="64" t="s">
        <v>167</v>
      </c>
      <c r="S375" s="64" t="s">
        <v>800</v>
      </c>
      <c r="T375" s="32">
        <v>43739</v>
      </c>
      <c r="U375" s="21">
        <v>43919</v>
      </c>
      <c r="V375" s="64">
        <v>4.1635799999999996</v>
      </c>
      <c r="W375" s="64">
        <v>42.076169999999998</v>
      </c>
      <c r="X375" s="64" t="s">
        <v>189</v>
      </c>
      <c r="Y375" s="1">
        <v>9000</v>
      </c>
      <c r="Z375" s="1">
        <v>9000</v>
      </c>
      <c r="AA375" s="64">
        <v>1500</v>
      </c>
      <c r="AB375" s="64">
        <v>1548</v>
      </c>
      <c r="AC375" s="64">
        <v>1777</v>
      </c>
      <c r="AD375" s="64">
        <v>2643</v>
      </c>
      <c r="AE375" s="64">
        <v>3032</v>
      </c>
      <c r="AF375" s="64" t="s">
        <v>195</v>
      </c>
      <c r="AG375" s="26" t="s">
        <v>1012</v>
      </c>
      <c r="AJ375" s="16" t="s">
        <v>448</v>
      </c>
      <c r="AK375" s="16" t="s">
        <v>307</v>
      </c>
      <c r="AN375" s="64" t="s">
        <v>308</v>
      </c>
      <c r="AO375" s="26" t="str">
        <f t="shared" si="180"/>
        <v>IOM</v>
      </c>
      <c r="AP375" s="26" t="str">
        <f t="shared" si="181"/>
        <v>IOM</v>
      </c>
      <c r="AQ375" s="26" t="str">
        <f t="shared" si="182"/>
        <v>EMERGENCY SHELTER</v>
      </c>
      <c r="AR375" s="26" t="str">
        <f t="shared" si="183"/>
        <v>CERF</v>
      </c>
      <c r="AS375" s="71" t="str">
        <f>_xlfn.IFNA(VLOOKUP(TRIM(AF375),Lookups!$R$1:$S$12,2,0),"N/A")</f>
        <v>Drought</v>
      </c>
      <c r="AT375" s="29" t="str">
        <f t="shared" si="184"/>
        <v>Completed</v>
      </c>
      <c r="AU375" s="72" t="str">
        <f>IF(TRIM(X375)="", "N/A",VLOOKUP(TRIM(X375),Lookups!$V$1:$W$8,2,0))</f>
        <v>NIDP</v>
      </c>
      <c r="AV375" s="26" t="str">
        <f t="shared" si="185"/>
        <v>Urban</v>
      </c>
      <c r="AW375" s="26" t="str">
        <f t="shared" si="186"/>
        <v>Cash</v>
      </c>
      <c r="AX375" s="55" t="str">
        <f>IF(TRIM(M375)="","N/A",VLOOKUP(TRIM(M375),Table2[#All],2,0))</f>
        <v>Gedo</v>
      </c>
      <c r="AY375" s="55" t="str">
        <f>IF(TRIM(N375)="","N/A",VLOOKUP(TRIM(N375),Table4[#All],2,0))</f>
        <v>Baardheere</v>
      </c>
      <c r="AZ375" s="55" t="str">
        <f t="shared" si="187"/>
        <v>N/A</v>
      </c>
      <c r="BA375" s="32">
        <f t="shared" si="188"/>
        <v>43769</v>
      </c>
      <c r="BB375" s="32">
        <f t="shared" si="189"/>
        <v>43921</v>
      </c>
      <c r="BC375" s="31">
        <f t="shared" si="190"/>
        <v>2020</v>
      </c>
      <c r="BD375" s="33">
        <f t="shared" si="179"/>
        <v>43830</v>
      </c>
      <c r="BE375" s="30">
        <f t="shared" si="191"/>
        <v>9000</v>
      </c>
      <c r="BF375" s="30">
        <f t="shared" si="192"/>
        <v>1500</v>
      </c>
      <c r="BG375" s="30">
        <f t="shared" si="193"/>
        <v>1777</v>
      </c>
      <c r="BH375" s="30">
        <f t="shared" si="194"/>
        <v>1548</v>
      </c>
      <c r="BI375" s="30">
        <f t="shared" si="195"/>
        <v>3032</v>
      </c>
      <c r="BJ375" s="30">
        <f t="shared" si="196"/>
        <v>3032</v>
      </c>
      <c r="BK375" s="30">
        <v>2200000</v>
      </c>
      <c r="BL375" s="30">
        <v>1400000</v>
      </c>
      <c r="BM375" s="30" t="str">
        <f t="shared" si="197"/>
        <v>Unk</v>
      </c>
      <c r="BN375" s="30" t="str">
        <f t="shared" si="198"/>
        <v>Unk</v>
      </c>
      <c r="BO375" s="30">
        <v>2020</v>
      </c>
      <c r="BP375" s="30">
        <v>463</v>
      </c>
      <c r="BQ375" s="30" t="str">
        <f>VLOOKUP(AQ375,Table3[#All],2,FALSE)</f>
        <v>SHELTER</v>
      </c>
    </row>
    <row r="376" spans="1:69" ht="28.5" customHeight="1" x14ac:dyDescent="0.25">
      <c r="A376" s="64" t="s">
        <v>171</v>
      </c>
      <c r="B376" s="64" t="s">
        <v>304</v>
      </c>
      <c r="C376" s="64" t="s">
        <v>304</v>
      </c>
      <c r="D376" s="64" t="s">
        <v>186</v>
      </c>
      <c r="E376" s="64" t="s">
        <v>646</v>
      </c>
      <c r="F376" s="64" t="s">
        <v>407</v>
      </c>
      <c r="G376" s="64" t="s">
        <v>213</v>
      </c>
      <c r="H376" s="64"/>
      <c r="I376" s="64"/>
      <c r="J376" s="64"/>
      <c r="K376" s="64"/>
      <c r="L376" s="64"/>
      <c r="M376" s="64" t="s">
        <v>57</v>
      </c>
      <c r="N376" s="64" t="s">
        <v>127</v>
      </c>
      <c r="O376" s="64" t="s">
        <v>29</v>
      </c>
      <c r="P376" s="64"/>
      <c r="Q376" s="64" t="s">
        <v>179</v>
      </c>
      <c r="R376" s="64" t="s">
        <v>167</v>
      </c>
      <c r="S376" s="64" t="s">
        <v>799</v>
      </c>
      <c r="T376" s="32">
        <v>43739</v>
      </c>
      <c r="U376" s="21">
        <v>43919</v>
      </c>
      <c r="V376" s="64">
        <v>4.1635799999999996</v>
      </c>
      <c r="W376" s="64">
        <v>42.076169999999998</v>
      </c>
      <c r="X376" s="64" t="s">
        <v>189</v>
      </c>
      <c r="Y376" s="1">
        <v>3000</v>
      </c>
      <c r="Z376" s="1">
        <v>3000</v>
      </c>
      <c r="AA376" s="64">
        <v>500</v>
      </c>
      <c r="AB376" s="64">
        <v>530</v>
      </c>
      <c r="AC376" s="64">
        <v>600</v>
      </c>
      <c r="AD376" s="64">
        <v>877</v>
      </c>
      <c r="AE376" s="64">
        <v>993</v>
      </c>
      <c r="AF376" s="64" t="s">
        <v>195</v>
      </c>
      <c r="AG376" s="26" t="s">
        <v>444</v>
      </c>
      <c r="AJ376" s="16" t="s">
        <v>448</v>
      </c>
      <c r="AK376" s="16" t="s">
        <v>307</v>
      </c>
      <c r="AN376" s="64" t="s">
        <v>308</v>
      </c>
      <c r="AO376" s="26" t="str">
        <f t="shared" si="180"/>
        <v>IOM</v>
      </c>
      <c r="AP376" s="26" t="str">
        <f t="shared" si="181"/>
        <v>IOM</v>
      </c>
      <c r="AQ376" s="26" t="str">
        <f t="shared" si="182"/>
        <v>EMERGENCY SHELTER</v>
      </c>
      <c r="AR376" s="26" t="str">
        <f t="shared" si="183"/>
        <v>CERF</v>
      </c>
      <c r="AS376" s="71" t="str">
        <f>_xlfn.IFNA(VLOOKUP(TRIM(AF376),Lookups!$R$1:$S$12,2,0),"N/A")</f>
        <v>Drought</v>
      </c>
      <c r="AT376" s="29" t="str">
        <f t="shared" si="184"/>
        <v>Completed</v>
      </c>
      <c r="AU376" s="72" t="str">
        <f>IF(TRIM(X376)="", "N/A",VLOOKUP(TRIM(X376),Lookups!$V$1:$W$8,2,0))</f>
        <v>NIDP</v>
      </c>
      <c r="AV376" s="26" t="str">
        <f t="shared" si="185"/>
        <v>Urban</v>
      </c>
      <c r="AW376" s="26" t="str">
        <f t="shared" si="186"/>
        <v>In-Kind</v>
      </c>
      <c r="AX376" s="55" t="str">
        <f>IF(TRIM(M376)="","N/A",VLOOKUP(TRIM(M376),Table2[#All],2,0))</f>
        <v>Gedo</v>
      </c>
      <c r="AY376" s="55" t="str">
        <f>IF(TRIM(N376)="","N/A",VLOOKUP(TRIM(N376),Table4[#All],2,0))</f>
        <v>Doolow</v>
      </c>
      <c r="AZ376" s="55" t="str">
        <f t="shared" si="187"/>
        <v>N/A</v>
      </c>
      <c r="BA376" s="32">
        <f t="shared" si="188"/>
        <v>43769</v>
      </c>
      <c r="BB376" s="32">
        <f t="shared" si="189"/>
        <v>43921</v>
      </c>
      <c r="BC376" s="31">
        <f t="shared" si="190"/>
        <v>2020</v>
      </c>
      <c r="BD376" s="33">
        <f t="shared" si="179"/>
        <v>43830</v>
      </c>
      <c r="BE376" s="30">
        <f t="shared" si="191"/>
        <v>3000</v>
      </c>
      <c r="BF376" s="30">
        <f t="shared" si="192"/>
        <v>500</v>
      </c>
      <c r="BG376" s="30">
        <f t="shared" si="193"/>
        <v>600</v>
      </c>
      <c r="BH376" s="30">
        <f t="shared" si="194"/>
        <v>530</v>
      </c>
      <c r="BI376" s="30">
        <f t="shared" si="195"/>
        <v>993</v>
      </c>
      <c r="BJ376" s="30">
        <f t="shared" si="196"/>
        <v>993</v>
      </c>
      <c r="BK376" s="30">
        <v>2200000</v>
      </c>
      <c r="BL376" s="30">
        <v>1400000</v>
      </c>
      <c r="BM376" s="30" t="str">
        <f t="shared" si="197"/>
        <v>Unk</v>
      </c>
      <c r="BN376" s="30" t="str">
        <f t="shared" si="198"/>
        <v>Unk</v>
      </c>
      <c r="BO376" s="30">
        <v>2020</v>
      </c>
      <c r="BP376" s="30">
        <v>463</v>
      </c>
      <c r="BQ376" s="30" t="str">
        <f>VLOOKUP(AQ376,Table3[#All],2,FALSE)</f>
        <v>SHELTER</v>
      </c>
    </row>
    <row r="377" spans="1:69" ht="28.5" customHeight="1" x14ac:dyDescent="0.25">
      <c r="A377" s="64" t="s">
        <v>171</v>
      </c>
      <c r="B377" s="64" t="s">
        <v>304</v>
      </c>
      <c r="C377" s="64" t="s">
        <v>304</v>
      </c>
      <c r="D377" s="64" t="s">
        <v>186</v>
      </c>
      <c r="E377" s="64" t="s">
        <v>649</v>
      </c>
      <c r="F377" s="64" t="s">
        <v>407</v>
      </c>
      <c r="G377" s="64" t="s">
        <v>176</v>
      </c>
      <c r="H377" s="64" t="s">
        <v>205</v>
      </c>
      <c r="I377" s="64" t="s">
        <v>205</v>
      </c>
      <c r="J377" s="64">
        <v>90</v>
      </c>
      <c r="K377" s="64" t="s">
        <v>201</v>
      </c>
      <c r="L377" s="64" t="s">
        <v>446</v>
      </c>
      <c r="M377" s="64" t="s">
        <v>57</v>
      </c>
      <c r="N377" s="64" t="s">
        <v>104</v>
      </c>
      <c r="O377" s="64" t="s">
        <v>29</v>
      </c>
      <c r="P377" s="64"/>
      <c r="Q377" s="64" t="s">
        <v>179</v>
      </c>
      <c r="R377" s="64" t="s">
        <v>167</v>
      </c>
      <c r="S377" s="64" t="s">
        <v>800</v>
      </c>
      <c r="T377" s="32">
        <v>43739</v>
      </c>
      <c r="U377" s="21">
        <v>43919</v>
      </c>
      <c r="V377" s="64">
        <v>4.1635799999999996</v>
      </c>
      <c r="W377" s="64">
        <v>42.076169999999998</v>
      </c>
      <c r="X377" s="64" t="s">
        <v>189</v>
      </c>
      <c r="Y377" s="1">
        <v>4500</v>
      </c>
      <c r="Z377" s="1">
        <v>4500</v>
      </c>
      <c r="AA377" s="64">
        <v>750</v>
      </c>
      <c r="AB377" s="64">
        <v>794</v>
      </c>
      <c r="AC377" s="64">
        <v>902</v>
      </c>
      <c r="AD377" s="64">
        <v>1313</v>
      </c>
      <c r="AE377" s="64">
        <v>1491</v>
      </c>
      <c r="AF377" s="64" t="s">
        <v>195</v>
      </c>
      <c r="AG377" s="26" t="s">
        <v>1012</v>
      </c>
      <c r="AJ377" s="16" t="s">
        <v>448</v>
      </c>
      <c r="AK377" s="16" t="s">
        <v>307</v>
      </c>
      <c r="AN377" s="64" t="s">
        <v>308</v>
      </c>
      <c r="AO377" s="26" t="str">
        <f t="shared" si="180"/>
        <v>IOM</v>
      </c>
      <c r="AP377" s="26" t="str">
        <f t="shared" si="181"/>
        <v>IOM</v>
      </c>
      <c r="AQ377" s="26" t="str">
        <f t="shared" si="182"/>
        <v>EMERGENCY SHELTER</v>
      </c>
      <c r="AR377" s="26" t="str">
        <f t="shared" si="183"/>
        <v>CERF</v>
      </c>
      <c r="AS377" s="71" t="str">
        <f>_xlfn.IFNA(VLOOKUP(TRIM(AF377),Lookups!$R$1:$S$12,2,0),"N/A")</f>
        <v>Drought</v>
      </c>
      <c r="AT377" s="29" t="str">
        <f t="shared" si="184"/>
        <v>Completed</v>
      </c>
      <c r="AU377" s="72" t="str">
        <f>IF(TRIM(X377)="", "N/A",VLOOKUP(TRIM(X377),Lookups!$V$1:$W$8,2,0))</f>
        <v>NIDP</v>
      </c>
      <c r="AV377" s="26" t="str">
        <f t="shared" si="185"/>
        <v>Urban</v>
      </c>
      <c r="AW377" s="26" t="str">
        <f t="shared" si="186"/>
        <v>Cash</v>
      </c>
      <c r="AX377" s="55" t="str">
        <f>IF(TRIM(M377)="","N/A",VLOOKUP(TRIM(M377),Table2[#All],2,0))</f>
        <v>Gedo</v>
      </c>
      <c r="AY377" s="55" t="str">
        <f>IF(TRIM(N377)="","N/A",VLOOKUP(TRIM(N377),Table4[#All],2,0))</f>
        <v>Garbahaarey</v>
      </c>
      <c r="AZ377" s="55" t="str">
        <f t="shared" si="187"/>
        <v>N/A</v>
      </c>
      <c r="BA377" s="32">
        <f t="shared" si="188"/>
        <v>43769</v>
      </c>
      <c r="BB377" s="32">
        <f t="shared" si="189"/>
        <v>43921</v>
      </c>
      <c r="BC377" s="31">
        <f t="shared" si="190"/>
        <v>2020</v>
      </c>
      <c r="BD377" s="33">
        <f t="shared" si="179"/>
        <v>43830</v>
      </c>
      <c r="BE377" s="30">
        <f t="shared" si="191"/>
        <v>4500</v>
      </c>
      <c r="BF377" s="30">
        <f t="shared" si="192"/>
        <v>750</v>
      </c>
      <c r="BG377" s="30">
        <f t="shared" si="193"/>
        <v>902</v>
      </c>
      <c r="BH377" s="30">
        <f t="shared" si="194"/>
        <v>794</v>
      </c>
      <c r="BI377" s="30">
        <f t="shared" si="195"/>
        <v>1491</v>
      </c>
      <c r="BJ377" s="30">
        <f t="shared" si="196"/>
        <v>1491</v>
      </c>
      <c r="BK377" s="30">
        <v>2200000</v>
      </c>
      <c r="BL377" s="30">
        <v>1400000</v>
      </c>
      <c r="BM377" s="30" t="str">
        <f t="shared" si="197"/>
        <v>Unk</v>
      </c>
      <c r="BN377" s="30" t="str">
        <f t="shared" si="198"/>
        <v>Unk</v>
      </c>
      <c r="BO377" s="30">
        <v>2020</v>
      </c>
      <c r="BP377" s="30">
        <v>463</v>
      </c>
      <c r="BQ377" s="30" t="str">
        <f>VLOOKUP(AQ377,Table3[#All],2,FALSE)</f>
        <v>SHELTER</v>
      </c>
    </row>
    <row r="378" spans="1:69" ht="28.5" customHeight="1" x14ac:dyDescent="0.25">
      <c r="A378" s="64" t="s">
        <v>171</v>
      </c>
      <c r="B378" s="64" t="s">
        <v>304</v>
      </c>
      <c r="C378" s="64" t="s">
        <v>304</v>
      </c>
      <c r="D378" s="64" t="s">
        <v>186</v>
      </c>
      <c r="E378" s="64" t="s">
        <v>645</v>
      </c>
      <c r="F378" s="64" t="s">
        <v>407</v>
      </c>
      <c r="G378" s="64" t="s">
        <v>176</v>
      </c>
      <c r="H378" s="64" t="s">
        <v>205</v>
      </c>
      <c r="I378" s="64" t="s">
        <v>205</v>
      </c>
      <c r="J378" s="64">
        <v>60</v>
      </c>
      <c r="K378" s="64" t="s">
        <v>201</v>
      </c>
      <c r="L378" s="64" t="s">
        <v>446</v>
      </c>
      <c r="M378" s="64" t="s">
        <v>57</v>
      </c>
      <c r="N378" s="64" t="s">
        <v>128</v>
      </c>
      <c r="O378" s="64" t="s">
        <v>801</v>
      </c>
      <c r="P378" s="64"/>
      <c r="Q378" s="64" t="s">
        <v>179</v>
      </c>
      <c r="R378" s="64" t="s">
        <v>167</v>
      </c>
      <c r="S378" s="64" t="s">
        <v>799</v>
      </c>
      <c r="T378" s="32">
        <v>43739</v>
      </c>
      <c r="U378" s="21">
        <v>43919</v>
      </c>
      <c r="V378" s="64">
        <v>3.7999900000000002</v>
      </c>
      <c r="W378" s="64">
        <v>42.544589999999999</v>
      </c>
      <c r="X378" s="64" t="s">
        <v>189</v>
      </c>
      <c r="Y378" s="1">
        <v>12600</v>
      </c>
      <c r="Z378" s="1">
        <v>12600</v>
      </c>
      <c r="AA378" s="64">
        <v>2100</v>
      </c>
      <c r="AB378" s="64">
        <v>2226</v>
      </c>
      <c r="AC378" s="64">
        <v>2520</v>
      </c>
      <c r="AD378" s="64">
        <v>3683</v>
      </c>
      <c r="AE378" s="64">
        <v>4171</v>
      </c>
      <c r="AF378" s="64" t="s">
        <v>195</v>
      </c>
      <c r="AG378" s="26" t="s">
        <v>444</v>
      </c>
      <c r="AJ378" s="16" t="s">
        <v>448</v>
      </c>
      <c r="AK378" s="16" t="s">
        <v>307</v>
      </c>
      <c r="AN378" s="64" t="s">
        <v>308</v>
      </c>
      <c r="AO378" s="26" t="str">
        <f t="shared" si="180"/>
        <v>IOM</v>
      </c>
      <c r="AP378" s="26" t="str">
        <f t="shared" si="181"/>
        <v>IOM</v>
      </c>
      <c r="AQ378" s="26" t="str">
        <f t="shared" si="182"/>
        <v>EMERGENCY SHELTER</v>
      </c>
      <c r="AR378" s="26" t="str">
        <f t="shared" si="183"/>
        <v>CERF</v>
      </c>
      <c r="AS378" s="71" t="str">
        <f>_xlfn.IFNA(VLOOKUP(TRIM(AF378),Lookups!$R$1:$S$12,2,0),"N/A")</f>
        <v>Drought</v>
      </c>
      <c r="AT378" s="29" t="str">
        <f t="shared" si="184"/>
        <v>Completed</v>
      </c>
      <c r="AU378" s="72" t="str">
        <f>IF(TRIM(X378)="", "N/A",VLOOKUP(TRIM(X378),Lookups!$V$1:$W$8,2,0))</f>
        <v>NIDP</v>
      </c>
      <c r="AV378" s="26" t="str">
        <f t="shared" si="185"/>
        <v>Urban</v>
      </c>
      <c r="AW378" s="26" t="str">
        <f t="shared" si="186"/>
        <v>Cash</v>
      </c>
      <c r="AX378" s="55" t="str">
        <f>IF(TRIM(M378)="","N/A",VLOOKUP(TRIM(M378),Table2[#All],2,0))</f>
        <v>Gedo</v>
      </c>
      <c r="AY378" s="55" t="str">
        <f>IF(TRIM(N378)="","N/A",VLOOKUP(TRIM(N378),Table4[#All],2,0))</f>
        <v>Luuq</v>
      </c>
      <c r="AZ378" s="55" t="str">
        <f t="shared" si="187"/>
        <v>N/A</v>
      </c>
      <c r="BA378" s="32">
        <f t="shared" si="188"/>
        <v>43769</v>
      </c>
      <c r="BB378" s="32">
        <f t="shared" si="189"/>
        <v>43921</v>
      </c>
      <c r="BC378" s="31">
        <f t="shared" si="190"/>
        <v>2020</v>
      </c>
      <c r="BD378" s="33">
        <f t="shared" si="179"/>
        <v>43830</v>
      </c>
      <c r="BE378" s="30">
        <f t="shared" si="191"/>
        <v>12600</v>
      </c>
      <c r="BF378" s="30">
        <f t="shared" si="192"/>
        <v>2100</v>
      </c>
      <c r="BG378" s="30">
        <f t="shared" si="193"/>
        <v>2520</v>
      </c>
      <c r="BH378" s="30">
        <f t="shared" si="194"/>
        <v>2226</v>
      </c>
      <c r="BI378" s="30">
        <f t="shared" si="195"/>
        <v>4171</v>
      </c>
      <c r="BJ378" s="30">
        <f t="shared" si="196"/>
        <v>4171</v>
      </c>
      <c r="BK378" s="30">
        <v>2200000</v>
      </c>
      <c r="BL378" s="30">
        <v>1400000</v>
      </c>
      <c r="BM378" s="30" t="str">
        <f t="shared" si="197"/>
        <v>Unk</v>
      </c>
      <c r="BN378" s="30" t="str">
        <f t="shared" si="198"/>
        <v>Unk</v>
      </c>
      <c r="BO378" s="30">
        <v>2020</v>
      </c>
      <c r="BP378" s="30">
        <v>463</v>
      </c>
      <c r="BQ378" s="30" t="str">
        <f>VLOOKUP(AQ378,Table3[#All],2,FALSE)</f>
        <v>SHELTER</v>
      </c>
    </row>
    <row r="379" spans="1:69" ht="28.5" customHeight="1" x14ac:dyDescent="0.25">
      <c r="A379" s="64" t="s">
        <v>171</v>
      </c>
      <c r="B379" s="64" t="s">
        <v>310</v>
      </c>
      <c r="C379" s="64" t="s">
        <v>311</v>
      </c>
      <c r="D379" s="64" t="s">
        <v>186</v>
      </c>
      <c r="E379" s="64" t="s">
        <v>744</v>
      </c>
      <c r="F379" s="64" t="s">
        <v>451</v>
      </c>
      <c r="G379" s="64" t="s">
        <v>176</v>
      </c>
      <c r="H379" s="64" t="s">
        <v>204</v>
      </c>
      <c r="I379" s="64" t="s">
        <v>745</v>
      </c>
      <c r="J379" s="64">
        <v>145</v>
      </c>
      <c r="K379" s="64" t="s">
        <v>746</v>
      </c>
      <c r="L379" s="64" t="s">
        <v>178</v>
      </c>
      <c r="M379" s="64" t="s">
        <v>83</v>
      </c>
      <c r="N379" s="64" t="s">
        <v>84</v>
      </c>
      <c r="O379" s="64" t="s">
        <v>1</v>
      </c>
      <c r="P379" s="64"/>
      <c r="Q379" s="64" t="s">
        <v>179</v>
      </c>
      <c r="R379" s="64" t="s">
        <v>167</v>
      </c>
      <c r="S379" s="64" t="s">
        <v>788</v>
      </c>
      <c r="T379" s="32">
        <v>43647</v>
      </c>
      <c r="U379" s="21">
        <v>43861</v>
      </c>
      <c r="V379" s="64">
        <v>3.1171799999999998</v>
      </c>
      <c r="W379" s="64">
        <v>43.646900000000002</v>
      </c>
      <c r="X379" s="64" t="s">
        <v>189</v>
      </c>
      <c r="Y379" s="1">
        <v>33367</v>
      </c>
      <c r="Z379" s="1">
        <v>33367</v>
      </c>
      <c r="AA379" s="64">
        <v>5000</v>
      </c>
      <c r="AB379" s="64">
        <v>5451</v>
      </c>
      <c r="AC379" s="64">
        <v>5482</v>
      </c>
      <c r="AD379" s="64">
        <v>10122</v>
      </c>
      <c r="AE379" s="64">
        <v>12312</v>
      </c>
      <c r="AF379" s="64" t="s">
        <v>194</v>
      </c>
      <c r="AG379" s="26" t="s">
        <v>1013</v>
      </c>
      <c r="AJ379" s="16" t="s">
        <v>314</v>
      </c>
      <c r="AK379" s="16" t="s">
        <v>314</v>
      </c>
      <c r="AL379" s="16" t="s">
        <v>314</v>
      </c>
      <c r="AM379" s="16" t="s">
        <v>183</v>
      </c>
      <c r="AN379" s="64"/>
      <c r="AO379" s="26" t="str">
        <f t="shared" si="180"/>
        <v>NRC</v>
      </c>
      <c r="AP379" s="26" t="str">
        <f t="shared" si="181"/>
        <v>NRC</v>
      </c>
      <c r="AQ379" s="26" t="str">
        <f t="shared" si="182"/>
        <v>EMERGENCY SHELTER</v>
      </c>
      <c r="AR379" s="26" t="str">
        <f t="shared" si="183"/>
        <v>DFID Early Solution</v>
      </c>
      <c r="AS379" s="71" t="str">
        <f>_xlfn.IFNA(VLOOKUP(TRIM(AF379),Lookups!$R$1:$S$12,2,0),"N/A")</f>
        <v>Flood</v>
      </c>
      <c r="AT379" s="29" t="str">
        <f t="shared" si="184"/>
        <v>Completed</v>
      </c>
      <c r="AU379" s="72" t="str">
        <f>IF(TRIM(X379)="", "N/A",VLOOKUP(TRIM(X379),Lookups!$V$1:$W$8,2,0))</f>
        <v>NIDP</v>
      </c>
      <c r="AV379" s="26" t="str">
        <f t="shared" si="185"/>
        <v>Urban</v>
      </c>
      <c r="AW379" s="26" t="str">
        <f t="shared" si="186"/>
        <v>Cash</v>
      </c>
      <c r="AX379" s="55" t="str">
        <f>IF(TRIM(M379)="","N/A",VLOOKUP(TRIM(M379),Table2[#All],2,0))</f>
        <v>Bay</v>
      </c>
      <c r="AY379" s="55" t="str">
        <f>IF(TRIM(N379)="","N/A",VLOOKUP(TRIM(N379),Table4[#All],2,0))</f>
        <v>Baidoa</v>
      </c>
      <c r="AZ379" s="55" t="str">
        <f t="shared" si="187"/>
        <v>N/A</v>
      </c>
      <c r="BA379" s="32">
        <f t="shared" si="188"/>
        <v>43677</v>
      </c>
      <c r="BB379" s="32">
        <f t="shared" si="189"/>
        <v>43861</v>
      </c>
      <c r="BC379" s="31">
        <f t="shared" si="190"/>
        <v>2020</v>
      </c>
      <c r="BD379" s="33">
        <f t="shared" si="179"/>
        <v>43830</v>
      </c>
      <c r="BE379" s="30">
        <f t="shared" si="191"/>
        <v>33367</v>
      </c>
      <c r="BF379" s="30">
        <f t="shared" si="192"/>
        <v>5000</v>
      </c>
      <c r="BG379" s="30">
        <f t="shared" si="193"/>
        <v>5482</v>
      </c>
      <c r="BH379" s="30">
        <f t="shared" si="194"/>
        <v>5451</v>
      </c>
      <c r="BI379" s="30">
        <f t="shared" si="195"/>
        <v>12312</v>
      </c>
      <c r="BJ379" s="30">
        <f t="shared" si="196"/>
        <v>12312</v>
      </c>
      <c r="BK379" s="30">
        <v>2200000</v>
      </c>
      <c r="BL379" s="30">
        <v>1400000</v>
      </c>
      <c r="BM379" s="30" t="str">
        <f t="shared" si="197"/>
        <v>Unk</v>
      </c>
      <c r="BN379" s="30" t="str">
        <f t="shared" si="198"/>
        <v>Unk</v>
      </c>
      <c r="BO379" s="30">
        <v>2020</v>
      </c>
      <c r="BP379" s="30">
        <v>463</v>
      </c>
      <c r="BQ379" s="30" t="str">
        <f>VLOOKUP(AQ379,Table3[#All],2,FALSE)</f>
        <v>SHELTER</v>
      </c>
    </row>
    <row r="380" spans="1:69" ht="28.5" customHeight="1" x14ac:dyDescent="0.25">
      <c r="A380" s="64" t="s">
        <v>171</v>
      </c>
      <c r="B380" s="64" t="s">
        <v>310</v>
      </c>
      <c r="C380" s="64" t="s">
        <v>311</v>
      </c>
      <c r="D380" s="64" t="s">
        <v>773</v>
      </c>
      <c r="E380" s="64" t="s">
        <v>324</v>
      </c>
      <c r="F380" s="64" t="s">
        <v>325</v>
      </c>
      <c r="G380" s="64" t="s">
        <v>177</v>
      </c>
      <c r="H380" s="64"/>
      <c r="I380" s="64"/>
      <c r="J380" s="64"/>
      <c r="K380" s="64"/>
      <c r="L380" s="64"/>
      <c r="M380" s="64" t="s">
        <v>83</v>
      </c>
      <c r="N380" s="64" t="s">
        <v>84</v>
      </c>
      <c r="O380" s="64" t="s">
        <v>1</v>
      </c>
      <c r="P380" s="64"/>
      <c r="Q380" s="64" t="s">
        <v>179</v>
      </c>
      <c r="R380" s="64" t="s">
        <v>283</v>
      </c>
      <c r="S380" s="64" t="s">
        <v>326</v>
      </c>
      <c r="T380" s="32">
        <v>43313</v>
      </c>
      <c r="U380" s="21">
        <v>44773</v>
      </c>
      <c r="V380" s="64">
        <v>3.1171799999999998</v>
      </c>
      <c r="W380" s="64">
        <v>43.646900000000002</v>
      </c>
      <c r="X380" s="64" t="s">
        <v>189</v>
      </c>
      <c r="Y380" s="1">
        <v>180</v>
      </c>
      <c r="Z380" s="1">
        <v>180</v>
      </c>
      <c r="AA380" s="64">
        <v>30</v>
      </c>
      <c r="AB380" s="64">
        <v>32</v>
      </c>
      <c r="AC380" s="64">
        <v>32</v>
      </c>
      <c r="AD380" s="64">
        <v>51</v>
      </c>
      <c r="AE380" s="64">
        <v>66</v>
      </c>
      <c r="AF380" s="64" t="s">
        <v>199</v>
      </c>
      <c r="AG380" s="26" t="s">
        <v>453</v>
      </c>
      <c r="AJ380" s="16" t="s">
        <v>314</v>
      </c>
      <c r="AK380" s="16" t="s">
        <v>314</v>
      </c>
      <c r="AL380" s="16" t="s">
        <v>314</v>
      </c>
      <c r="AM380" s="16" t="s">
        <v>183</v>
      </c>
      <c r="AN380" s="64"/>
      <c r="AO380" s="26" t="str">
        <f t="shared" si="180"/>
        <v>NRC</v>
      </c>
      <c r="AP380" s="26" t="str">
        <f t="shared" si="181"/>
        <v>NRC</v>
      </c>
      <c r="AQ380" s="26" t="str">
        <f t="shared" si="182"/>
        <v>DURABLE SHELTER</v>
      </c>
      <c r="AR380" s="26" t="str">
        <f t="shared" si="183"/>
        <v>DFID DS</v>
      </c>
      <c r="AS380" s="71" t="str">
        <f>_xlfn.IFNA(VLOOKUP(TRIM(AF380),Lookups!$R$1:$S$12,2,0),"N/A")</f>
        <v>Conflict/Insecurity</v>
      </c>
      <c r="AT380" s="29" t="str">
        <f t="shared" si="184"/>
        <v>Planned</v>
      </c>
      <c r="AU380" s="72" t="str">
        <f>IF(TRIM(X380)="", "N/A",VLOOKUP(TRIM(X380),Lookups!$V$1:$W$8,2,0))</f>
        <v>NIDP</v>
      </c>
      <c r="AV380" s="26" t="str">
        <f t="shared" si="185"/>
        <v>Urban</v>
      </c>
      <c r="AW380" s="26" t="str">
        <f t="shared" si="186"/>
        <v>In-Kind</v>
      </c>
      <c r="AX380" s="55" t="str">
        <f>IF(TRIM(M380)="","N/A",VLOOKUP(TRIM(M380),Table2[#All],2,0))</f>
        <v>Bay</v>
      </c>
      <c r="AY380" s="55" t="str">
        <f>IF(TRIM(N380)="","N/A",VLOOKUP(TRIM(N380),Table4[#All],2,0))</f>
        <v>Baidoa</v>
      </c>
      <c r="AZ380" s="55" t="str">
        <f t="shared" si="187"/>
        <v>N/A</v>
      </c>
      <c r="BA380" s="32">
        <f t="shared" si="188"/>
        <v>43343</v>
      </c>
      <c r="BB380" s="32">
        <f t="shared" si="189"/>
        <v>44773</v>
      </c>
      <c r="BC380" s="31">
        <f t="shared" si="190"/>
        <v>2022</v>
      </c>
      <c r="BD380" s="33">
        <f t="shared" si="179"/>
        <v>43830</v>
      </c>
      <c r="BE380" s="30">
        <f t="shared" si="191"/>
        <v>180</v>
      </c>
      <c r="BF380" s="30">
        <f t="shared" si="192"/>
        <v>30</v>
      </c>
      <c r="BG380" s="30">
        <f t="shared" si="193"/>
        <v>32</v>
      </c>
      <c r="BH380" s="30">
        <f t="shared" si="194"/>
        <v>32</v>
      </c>
      <c r="BI380" s="30">
        <f t="shared" si="195"/>
        <v>66</v>
      </c>
      <c r="BJ380" s="30">
        <f t="shared" si="196"/>
        <v>66</v>
      </c>
      <c r="BK380" s="30">
        <v>2200000</v>
      </c>
      <c r="BL380" s="30">
        <v>1400000</v>
      </c>
      <c r="BM380" s="30" t="str">
        <f t="shared" si="197"/>
        <v>Unk</v>
      </c>
      <c r="BN380" s="30" t="str">
        <f t="shared" si="198"/>
        <v>Unk</v>
      </c>
      <c r="BO380" s="30">
        <v>2020</v>
      </c>
      <c r="BP380" s="30">
        <v>463</v>
      </c>
      <c r="BQ380" s="30" t="str">
        <f>VLOOKUP(AQ380,Table3[#All],2,FALSE)</f>
        <v>SHELTER</v>
      </c>
    </row>
    <row r="381" spans="1:69" ht="28.5" customHeight="1" x14ac:dyDescent="0.25">
      <c r="A381" s="64" t="s">
        <v>171</v>
      </c>
      <c r="B381" s="64" t="s">
        <v>310</v>
      </c>
      <c r="C381" s="64" t="s">
        <v>311</v>
      </c>
      <c r="D381" s="64" t="s">
        <v>187</v>
      </c>
      <c r="E381" s="64" t="s">
        <v>743</v>
      </c>
      <c r="F381" s="64" t="s">
        <v>451</v>
      </c>
      <c r="G381" s="64" t="s">
        <v>176</v>
      </c>
      <c r="H381" s="64" t="s">
        <v>204</v>
      </c>
      <c r="I381" s="64" t="s">
        <v>745</v>
      </c>
      <c r="J381" s="64">
        <v>500</v>
      </c>
      <c r="K381" s="64" t="s">
        <v>746</v>
      </c>
      <c r="L381" s="64" t="s">
        <v>178</v>
      </c>
      <c r="M381" s="64" t="s">
        <v>83</v>
      </c>
      <c r="N381" s="64" t="s">
        <v>84</v>
      </c>
      <c r="O381" s="64" t="s">
        <v>1</v>
      </c>
      <c r="P381" s="64"/>
      <c r="Q381" s="64" t="s">
        <v>179</v>
      </c>
      <c r="R381" s="64" t="s">
        <v>167</v>
      </c>
      <c r="S381" s="64" t="s">
        <v>452</v>
      </c>
      <c r="T381" s="32">
        <v>43647</v>
      </c>
      <c r="U381" s="21">
        <v>43876</v>
      </c>
      <c r="V381" s="64">
        <v>3.1171799999999998</v>
      </c>
      <c r="W381" s="64">
        <v>43.646900000000002</v>
      </c>
      <c r="X381" s="64" t="s">
        <v>189</v>
      </c>
      <c r="Y381" s="1">
        <v>6084</v>
      </c>
      <c r="Z381" s="1">
        <v>6084</v>
      </c>
      <c r="AA381" s="64">
        <v>1000</v>
      </c>
      <c r="AB381" s="64">
        <v>1014</v>
      </c>
      <c r="AC381" s="64">
        <v>945</v>
      </c>
      <c r="AD381" s="64">
        <v>1844</v>
      </c>
      <c r="AE381" s="64">
        <v>2281</v>
      </c>
      <c r="AF381" s="64" t="s">
        <v>199</v>
      </c>
      <c r="AG381" s="26" t="s">
        <v>1014</v>
      </c>
      <c r="AJ381" s="16" t="s">
        <v>314</v>
      </c>
      <c r="AK381" s="16" t="s">
        <v>314</v>
      </c>
      <c r="AL381" s="16" t="s">
        <v>314</v>
      </c>
      <c r="AM381" s="16" t="s">
        <v>183</v>
      </c>
      <c r="AN381" s="64"/>
      <c r="AO381" s="26" t="str">
        <f t="shared" si="180"/>
        <v>NRC</v>
      </c>
      <c r="AP381" s="26" t="str">
        <f t="shared" si="181"/>
        <v>NRC</v>
      </c>
      <c r="AQ381" s="26" t="str">
        <f t="shared" si="182"/>
        <v>TRANSITIONAL SHELTER</v>
      </c>
      <c r="AR381" s="26" t="str">
        <f t="shared" si="183"/>
        <v>DFID Early Solution</v>
      </c>
      <c r="AS381" s="71" t="str">
        <f>_xlfn.IFNA(VLOOKUP(TRIM(AF381),Lookups!$R$1:$S$12,2,0),"N/A")</f>
        <v>Conflict/Insecurity</v>
      </c>
      <c r="AT381" s="29" t="str">
        <f t="shared" si="184"/>
        <v>Completed</v>
      </c>
      <c r="AU381" s="72" t="str">
        <f>IF(TRIM(X381)="", "N/A",VLOOKUP(TRIM(X381),Lookups!$V$1:$W$8,2,0))</f>
        <v>NIDP</v>
      </c>
      <c r="AV381" s="26" t="str">
        <f t="shared" si="185"/>
        <v>Urban</v>
      </c>
      <c r="AW381" s="26" t="str">
        <f t="shared" si="186"/>
        <v>Cash</v>
      </c>
      <c r="AX381" s="55" t="str">
        <f>IF(TRIM(M381)="","N/A",VLOOKUP(TRIM(M381),Table2[#All],2,0))</f>
        <v>Bay</v>
      </c>
      <c r="AY381" s="55" t="str">
        <f>IF(TRIM(N381)="","N/A",VLOOKUP(TRIM(N381),Table4[#All],2,0))</f>
        <v>Baidoa</v>
      </c>
      <c r="AZ381" s="55" t="str">
        <f t="shared" si="187"/>
        <v>N/A</v>
      </c>
      <c r="BA381" s="32">
        <f t="shared" si="188"/>
        <v>43677</v>
      </c>
      <c r="BB381" s="32">
        <f t="shared" si="189"/>
        <v>43890</v>
      </c>
      <c r="BC381" s="31">
        <f t="shared" si="190"/>
        <v>2020</v>
      </c>
      <c r="BD381" s="33">
        <f t="shared" si="179"/>
        <v>43830</v>
      </c>
      <c r="BE381" s="30">
        <f t="shared" si="191"/>
        <v>6084</v>
      </c>
      <c r="BF381" s="30">
        <f t="shared" si="192"/>
        <v>1000</v>
      </c>
      <c r="BG381" s="30">
        <f t="shared" si="193"/>
        <v>945</v>
      </c>
      <c r="BH381" s="30">
        <f t="shared" si="194"/>
        <v>1014</v>
      </c>
      <c r="BI381" s="30">
        <f t="shared" si="195"/>
        <v>2281</v>
      </c>
      <c r="BJ381" s="30">
        <f t="shared" si="196"/>
        <v>2281</v>
      </c>
      <c r="BK381" s="30">
        <v>2200000</v>
      </c>
      <c r="BL381" s="30">
        <v>1400000</v>
      </c>
      <c r="BM381" s="30" t="str">
        <f t="shared" si="197"/>
        <v>Unk</v>
      </c>
      <c r="BN381" s="30" t="str">
        <f t="shared" si="198"/>
        <v>Unk</v>
      </c>
      <c r="BO381" s="30">
        <v>2020</v>
      </c>
      <c r="BP381" s="30">
        <v>463</v>
      </c>
      <c r="BQ381" s="30" t="str">
        <f>VLOOKUP(AQ381,Table3[#All],2,FALSE)</f>
        <v>SHELTER</v>
      </c>
    </row>
    <row r="382" spans="1:69" ht="28.5" customHeight="1" x14ac:dyDescent="0.25">
      <c r="A382" s="64" t="s">
        <v>171</v>
      </c>
      <c r="B382" s="64" t="s">
        <v>310</v>
      </c>
      <c r="C382" s="64" t="s">
        <v>311</v>
      </c>
      <c r="D382" s="64" t="s">
        <v>773</v>
      </c>
      <c r="E382" s="64" t="s">
        <v>328</v>
      </c>
      <c r="F382" s="64" t="s">
        <v>325</v>
      </c>
      <c r="G382" s="64" t="s">
        <v>177</v>
      </c>
      <c r="H382" s="64"/>
      <c r="I382" s="64"/>
      <c r="J382" s="64"/>
      <c r="K382" s="64"/>
      <c r="L382" s="64"/>
      <c r="M382" s="64" t="s">
        <v>59</v>
      </c>
      <c r="N382" s="64" t="s">
        <v>149</v>
      </c>
      <c r="O382" s="64" t="s">
        <v>17</v>
      </c>
      <c r="P382" s="64"/>
      <c r="Q382" s="64" t="s">
        <v>179</v>
      </c>
      <c r="R382" s="64" t="s">
        <v>283</v>
      </c>
      <c r="S382" s="64" t="s">
        <v>326</v>
      </c>
      <c r="T382" s="32">
        <v>43313</v>
      </c>
      <c r="U382" s="21">
        <v>44773</v>
      </c>
      <c r="V382" s="64">
        <v>-0.36029</v>
      </c>
      <c r="W382" s="64">
        <v>42.546261000000001</v>
      </c>
      <c r="X382" s="64" t="s">
        <v>189</v>
      </c>
      <c r="Y382" s="1">
        <v>2700</v>
      </c>
      <c r="Z382" s="1">
        <v>2700</v>
      </c>
      <c r="AA382" s="64">
        <v>450</v>
      </c>
      <c r="AB382" s="64">
        <v>478</v>
      </c>
      <c r="AC382" s="64">
        <v>459</v>
      </c>
      <c r="AD382" s="64">
        <v>772</v>
      </c>
      <c r="AE382" s="64">
        <v>991</v>
      </c>
      <c r="AF382" s="64" t="s">
        <v>199</v>
      </c>
      <c r="AG382" s="26" t="s">
        <v>327</v>
      </c>
      <c r="AJ382" s="16" t="s">
        <v>314</v>
      </c>
      <c r="AK382" s="16" t="s">
        <v>314</v>
      </c>
      <c r="AL382" s="16" t="s">
        <v>314</v>
      </c>
      <c r="AM382" s="16" t="s">
        <v>183</v>
      </c>
      <c r="AN382" s="64"/>
      <c r="AO382" s="26" t="str">
        <f t="shared" si="180"/>
        <v>NRC</v>
      </c>
      <c r="AP382" s="26" t="str">
        <f t="shared" si="181"/>
        <v>NRC</v>
      </c>
      <c r="AQ382" s="26" t="str">
        <f t="shared" si="182"/>
        <v>DURABLE SHELTER</v>
      </c>
      <c r="AR382" s="26" t="str">
        <f t="shared" si="183"/>
        <v>DFID DS</v>
      </c>
      <c r="AS382" s="71" t="str">
        <f>_xlfn.IFNA(VLOOKUP(TRIM(AF382),Lookups!$R$1:$S$12,2,0),"N/A")</f>
        <v>Conflict/Insecurity</v>
      </c>
      <c r="AT382" s="29" t="str">
        <f t="shared" si="184"/>
        <v>Planned</v>
      </c>
      <c r="AU382" s="72" t="str">
        <f>IF(TRIM(X382)="", "N/A",VLOOKUP(TRIM(X382),Lookups!$V$1:$W$8,2,0))</f>
        <v>NIDP</v>
      </c>
      <c r="AV382" s="26" t="str">
        <f t="shared" si="185"/>
        <v>Urban</v>
      </c>
      <c r="AW382" s="26" t="str">
        <f t="shared" si="186"/>
        <v>In-Kind</v>
      </c>
      <c r="AX382" s="55" t="str">
        <f>IF(TRIM(M382)="","N/A",VLOOKUP(TRIM(M382),Table2[#All],2,0))</f>
        <v>Lower Juba</v>
      </c>
      <c r="AY382" s="55" t="str">
        <f>IF(TRIM(N382)="","N/A",VLOOKUP(TRIM(N382),Table4[#All],2,0))</f>
        <v>Kismayo</v>
      </c>
      <c r="AZ382" s="55" t="str">
        <f t="shared" si="187"/>
        <v>N/A</v>
      </c>
      <c r="BA382" s="32">
        <f t="shared" si="188"/>
        <v>43343</v>
      </c>
      <c r="BB382" s="32">
        <f t="shared" si="189"/>
        <v>44773</v>
      </c>
      <c r="BC382" s="31">
        <f t="shared" si="190"/>
        <v>2022</v>
      </c>
      <c r="BD382" s="33">
        <f t="shared" si="179"/>
        <v>43830</v>
      </c>
      <c r="BE382" s="30">
        <f t="shared" si="191"/>
        <v>2700</v>
      </c>
      <c r="BF382" s="30">
        <f t="shared" si="192"/>
        <v>450</v>
      </c>
      <c r="BG382" s="30">
        <f t="shared" si="193"/>
        <v>459</v>
      </c>
      <c r="BH382" s="30">
        <f t="shared" si="194"/>
        <v>478</v>
      </c>
      <c r="BI382" s="30">
        <f t="shared" si="195"/>
        <v>991</v>
      </c>
      <c r="BJ382" s="30">
        <f t="shared" si="196"/>
        <v>991</v>
      </c>
      <c r="BK382" s="30">
        <v>2200000</v>
      </c>
      <c r="BL382" s="30">
        <v>1400000</v>
      </c>
      <c r="BM382" s="30" t="str">
        <f t="shared" si="197"/>
        <v>Unk</v>
      </c>
      <c r="BN382" s="30" t="str">
        <f t="shared" si="198"/>
        <v>Unk</v>
      </c>
      <c r="BO382" s="30">
        <v>2020</v>
      </c>
      <c r="BP382" s="30">
        <v>463</v>
      </c>
      <c r="BQ382" s="30" t="str">
        <f>VLOOKUP(AQ382,Table3[#All],2,FALSE)</f>
        <v>SHELTER</v>
      </c>
    </row>
    <row r="383" spans="1:69" ht="28.5" customHeight="1" x14ac:dyDescent="0.25">
      <c r="A383" s="64" t="s">
        <v>171</v>
      </c>
      <c r="B383" s="64" t="s">
        <v>310</v>
      </c>
      <c r="C383" s="64" t="s">
        <v>311</v>
      </c>
      <c r="D383" s="64" t="s">
        <v>187</v>
      </c>
      <c r="E383" s="64" t="s">
        <v>329</v>
      </c>
      <c r="F383" s="64" t="s">
        <v>325</v>
      </c>
      <c r="G383" s="64" t="s">
        <v>177</v>
      </c>
      <c r="H383" s="64"/>
      <c r="I383" s="64"/>
      <c r="J383" s="64"/>
      <c r="K383" s="64"/>
      <c r="L383" s="64"/>
      <c r="M383" s="64" t="s">
        <v>59</v>
      </c>
      <c r="N383" s="64" t="s">
        <v>149</v>
      </c>
      <c r="O383" s="64" t="s">
        <v>17</v>
      </c>
      <c r="P383" s="64"/>
      <c r="Q383" s="64" t="s">
        <v>179</v>
      </c>
      <c r="R383" s="64" t="s">
        <v>295</v>
      </c>
      <c r="S383" s="64" t="s">
        <v>326</v>
      </c>
      <c r="T383" s="32">
        <v>43313</v>
      </c>
      <c r="U383" s="21">
        <v>44773</v>
      </c>
      <c r="V383" s="64">
        <v>-0.36029</v>
      </c>
      <c r="W383" s="64">
        <v>42.546261000000001</v>
      </c>
      <c r="X383" s="64" t="s">
        <v>189</v>
      </c>
      <c r="Y383" s="1">
        <v>2700</v>
      </c>
      <c r="Z383" s="1">
        <v>2700</v>
      </c>
      <c r="AA383" s="64">
        <v>450</v>
      </c>
      <c r="AB383" s="64">
        <v>478</v>
      </c>
      <c r="AC383" s="64">
        <v>459</v>
      </c>
      <c r="AD383" s="64">
        <v>772</v>
      </c>
      <c r="AE383" s="64">
        <v>991</v>
      </c>
      <c r="AF383" s="64" t="s">
        <v>199</v>
      </c>
      <c r="AG383" s="26" t="s">
        <v>327</v>
      </c>
      <c r="AJ383" s="16" t="s">
        <v>314</v>
      </c>
      <c r="AK383" s="16" t="s">
        <v>314</v>
      </c>
      <c r="AL383" s="16" t="s">
        <v>314</v>
      </c>
      <c r="AM383" s="16" t="s">
        <v>183</v>
      </c>
      <c r="AN383" s="64"/>
      <c r="AO383" s="26" t="str">
        <f t="shared" si="180"/>
        <v>NRC</v>
      </c>
      <c r="AP383" s="26" t="str">
        <f t="shared" si="181"/>
        <v>NRC</v>
      </c>
      <c r="AQ383" s="26" t="str">
        <f t="shared" si="182"/>
        <v>TRANSITIONAL SHELTER</v>
      </c>
      <c r="AR383" s="26" t="str">
        <f t="shared" si="183"/>
        <v>DFID DS</v>
      </c>
      <c r="AS383" s="71" t="str">
        <f>_xlfn.IFNA(VLOOKUP(TRIM(AF383),Lookups!$R$1:$S$12,2,0),"N/A")</f>
        <v>Conflict/Insecurity</v>
      </c>
      <c r="AT383" s="29" t="str">
        <f t="shared" si="184"/>
        <v>Ongoing</v>
      </c>
      <c r="AU383" s="72" t="str">
        <f>IF(TRIM(X383)="", "N/A",VLOOKUP(TRIM(X383),Lookups!$V$1:$W$8,2,0))</f>
        <v>NIDP</v>
      </c>
      <c r="AV383" s="26" t="str">
        <f t="shared" si="185"/>
        <v>Urban</v>
      </c>
      <c r="AW383" s="26" t="str">
        <f t="shared" si="186"/>
        <v>In-Kind</v>
      </c>
      <c r="AX383" s="55" t="str">
        <f>IF(TRIM(M383)="","N/A",VLOOKUP(TRIM(M383),Table2[#All],2,0))</f>
        <v>Lower Juba</v>
      </c>
      <c r="AY383" s="55" t="str">
        <f>IF(TRIM(N383)="","N/A",VLOOKUP(TRIM(N383),Table4[#All],2,0))</f>
        <v>Kismayo</v>
      </c>
      <c r="AZ383" s="55" t="str">
        <f t="shared" si="187"/>
        <v>N/A</v>
      </c>
      <c r="BA383" s="32">
        <f t="shared" si="188"/>
        <v>43343</v>
      </c>
      <c r="BB383" s="32">
        <f t="shared" si="189"/>
        <v>44773</v>
      </c>
      <c r="BC383" s="31">
        <f t="shared" si="190"/>
        <v>2022</v>
      </c>
      <c r="BD383" s="33">
        <f t="shared" si="179"/>
        <v>43830</v>
      </c>
      <c r="BE383" s="30">
        <f t="shared" si="191"/>
        <v>2700</v>
      </c>
      <c r="BF383" s="30">
        <f t="shared" si="192"/>
        <v>450</v>
      </c>
      <c r="BG383" s="30">
        <f t="shared" si="193"/>
        <v>459</v>
      </c>
      <c r="BH383" s="30">
        <f t="shared" si="194"/>
        <v>478</v>
      </c>
      <c r="BI383" s="30">
        <f t="shared" si="195"/>
        <v>991</v>
      </c>
      <c r="BJ383" s="30">
        <f t="shared" si="196"/>
        <v>991</v>
      </c>
      <c r="BK383" s="30">
        <v>2200000</v>
      </c>
      <c r="BL383" s="30">
        <v>1400000</v>
      </c>
      <c r="BM383" s="30" t="str">
        <f t="shared" si="197"/>
        <v>Unk</v>
      </c>
      <c r="BN383" s="30" t="str">
        <f t="shared" si="198"/>
        <v>Unk</v>
      </c>
      <c r="BO383" s="30">
        <v>2020</v>
      </c>
      <c r="BP383" s="30">
        <v>463</v>
      </c>
      <c r="BQ383" s="30" t="str">
        <f>VLOOKUP(AQ383,Table3[#All],2,FALSE)</f>
        <v>SHELTER</v>
      </c>
    </row>
    <row r="384" spans="1:69" ht="28.5" customHeight="1" x14ac:dyDescent="0.25">
      <c r="A384" s="64" t="s">
        <v>171</v>
      </c>
      <c r="B384" s="64" t="s">
        <v>207</v>
      </c>
      <c r="C384" s="64" t="s">
        <v>207</v>
      </c>
      <c r="D384" s="64" t="s">
        <v>186</v>
      </c>
      <c r="E384" s="64" t="s">
        <v>935</v>
      </c>
      <c r="F384" s="64"/>
      <c r="G384" s="64" t="s">
        <v>177</v>
      </c>
      <c r="H384" s="64"/>
      <c r="I384" s="64"/>
      <c r="J384" s="64"/>
      <c r="K384" s="64"/>
      <c r="L384" s="64"/>
      <c r="M384" s="64" t="s">
        <v>52</v>
      </c>
      <c r="N384" s="64" t="s">
        <v>130</v>
      </c>
      <c r="O384" s="64"/>
      <c r="P384" s="64"/>
      <c r="Q384" s="64" t="s">
        <v>180</v>
      </c>
      <c r="R384" s="64" t="s">
        <v>169</v>
      </c>
      <c r="S384" s="64"/>
      <c r="T384" s="32"/>
      <c r="V384" s="64" t="e">
        <v>#N/A</v>
      </c>
      <c r="W384" s="64" t="e">
        <v>#N/A</v>
      </c>
      <c r="X384" s="64" t="s">
        <v>190</v>
      </c>
      <c r="Y384" s="1">
        <v>60000</v>
      </c>
      <c r="Z384" s="1">
        <v>60000</v>
      </c>
      <c r="AA384" s="64">
        <v>10000</v>
      </c>
      <c r="AB384" s="64">
        <v>9973</v>
      </c>
      <c r="AC384" s="64">
        <v>10632</v>
      </c>
      <c r="AD384" s="64">
        <v>19067</v>
      </c>
      <c r="AE384" s="64">
        <v>20328</v>
      </c>
      <c r="AF384" s="66" t="s">
        <v>1015</v>
      </c>
      <c r="AN384" s="64"/>
      <c r="AO384" s="26" t="str">
        <f t="shared" si="180"/>
        <v>UNHCR</v>
      </c>
      <c r="AP384" s="26" t="str">
        <f t="shared" si="181"/>
        <v>UNHCR</v>
      </c>
      <c r="AQ384" s="26" t="str">
        <f t="shared" si="182"/>
        <v>EMERGENCY SHELTER</v>
      </c>
      <c r="AR384" s="26" t="str">
        <f t="shared" si="183"/>
        <v>N/A</v>
      </c>
      <c r="AS384" s="71" t="str">
        <f>_xlfn.IFNA(VLOOKUP(TRIM(AF384),Lookups!$R$1:$S$12,2,0),"N/A")</f>
        <v>N/A</v>
      </c>
      <c r="AT384" s="29" t="str">
        <f t="shared" si="184"/>
        <v>Planned</v>
      </c>
      <c r="AU384" s="72" t="str">
        <f>IF(TRIM(X384)="", "N/A",VLOOKUP(TRIM(X384),Lookups!$V$1:$W$8,2,0))</f>
        <v>PIDP</v>
      </c>
      <c r="AV384" s="26" t="str">
        <f t="shared" si="185"/>
        <v>Mixed</v>
      </c>
      <c r="AW384" s="26" t="str">
        <f t="shared" si="186"/>
        <v>In-Kind</v>
      </c>
      <c r="AX384" s="55" t="str">
        <f>IF(TRIM(M384)="","N/A",VLOOKUP(TRIM(M384),Table2[#All],2,0))</f>
        <v>Banadir</v>
      </c>
      <c r="AY384" s="55" t="str">
        <f>IF(TRIM(N384)="","N/A",VLOOKUP(TRIM(N384),Table4[#All],2,0))</f>
        <v>Banadir</v>
      </c>
      <c r="AZ384" s="55" t="str">
        <f t="shared" si="187"/>
        <v>N/A</v>
      </c>
      <c r="BA384" s="32">
        <f t="shared" si="188"/>
        <v>31</v>
      </c>
      <c r="BB384" s="32">
        <f t="shared" si="189"/>
        <v>31</v>
      </c>
      <c r="BC384" s="31">
        <f t="shared" si="190"/>
        <v>1900</v>
      </c>
      <c r="BD384" s="33">
        <f t="shared" si="179"/>
        <v>43830</v>
      </c>
      <c r="BE384" s="30">
        <f t="shared" si="191"/>
        <v>60000</v>
      </c>
      <c r="BF384" s="30">
        <f t="shared" si="192"/>
        <v>10000</v>
      </c>
      <c r="BG384" s="30">
        <f t="shared" si="193"/>
        <v>10632</v>
      </c>
      <c r="BH384" s="30">
        <f t="shared" si="194"/>
        <v>9973</v>
      </c>
      <c r="BI384" s="30">
        <f t="shared" si="195"/>
        <v>20328</v>
      </c>
      <c r="BJ384" s="30">
        <f t="shared" si="196"/>
        <v>20328</v>
      </c>
      <c r="BK384" s="30">
        <v>2200000</v>
      </c>
      <c r="BL384" s="30">
        <v>1400000</v>
      </c>
      <c r="BM384" s="30" t="str">
        <f t="shared" si="197"/>
        <v>Unk</v>
      </c>
      <c r="BN384" s="30" t="str">
        <f t="shared" si="198"/>
        <v>Unk</v>
      </c>
      <c r="BO384" s="30">
        <v>2020</v>
      </c>
      <c r="BP384" s="30">
        <v>463</v>
      </c>
      <c r="BQ384" s="30" t="str">
        <f>VLOOKUP(AQ384,Table3[#All],2,FALSE)</f>
        <v>SHELTER</v>
      </c>
    </row>
    <row r="385" spans="1:69" ht="28.5" customHeight="1" x14ac:dyDescent="0.25">
      <c r="A385" s="64" t="s">
        <v>171</v>
      </c>
      <c r="B385" s="64" t="s">
        <v>207</v>
      </c>
      <c r="C385" s="64" t="s">
        <v>207</v>
      </c>
      <c r="D385" s="64" t="s">
        <v>202</v>
      </c>
      <c r="E385" s="64" t="s">
        <v>813</v>
      </c>
      <c r="F385" s="64"/>
      <c r="G385" s="64" t="s">
        <v>213</v>
      </c>
      <c r="H385" s="64"/>
      <c r="I385" s="64"/>
      <c r="J385" s="64"/>
      <c r="K385" s="64"/>
      <c r="L385" s="64"/>
      <c r="M385" s="64" t="s">
        <v>52</v>
      </c>
      <c r="N385" s="64" t="s">
        <v>130</v>
      </c>
      <c r="O385" s="64" t="s">
        <v>15</v>
      </c>
      <c r="P385" s="64"/>
      <c r="Q385" s="64" t="s">
        <v>180</v>
      </c>
      <c r="R385" s="64" t="s">
        <v>169</v>
      </c>
      <c r="S385" s="64" t="s">
        <v>259</v>
      </c>
      <c r="T385" s="32">
        <v>43831</v>
      </c>
      <c r="U385" s="21">
        <v>44012</v>
      </c>
      <c r="V385" s="64">
        <v>2.0413899999999998</v>
      </c>
      <c r="W385" s="64">
        <v>45.333720999999997</v>
      </c>
      <c r="X385" s="64" t="s">
        <v>189</v>
      </c>
      <c r="Y385" s="1">
        <v>2400</v>
      </c>
      <c r="Z385" s="1">
        <v>2400</v>
      </c>
      <c r="AA385" s="64">
        <v>400</v>
      </c>
      <c r="AB385" s="64">
        <v>399</v>
      </c>
      <c r="AC385" s="64">
        <v>425</v>
      </c>
      <c r="AD385" s="64">
        <v>763</v>
      </c>
      <c r="AE385" s="64">
        <v>813</v>
      </c>
      <c r="AF385" s="64" t="s">
        <v>196</v>
      </c>
      <c r="AN385" s="64"/>
      <c r="AO385" s="26" t="str">
        <f t="shared" si="180"/>
        <v>UNHCR</v>
      </c>
      <c r="AP385" s="26" t="str">
        <f t="shared" si="181"/>
        <v>UNHCR</v>
      </c>
      <c r="AQ385" s="26" t="str">
        <f t="shared" si="182"/>
        <v>NFI KITS</v>
      </c>
      <c r="AR385" s="26" t="str">
        <f t="shared" si="183"/>
        <v>N/A</v>
      </c>
      <c r="AS385" s="71" t="str">
        <f>_xlfn.IFNA(VLOOKUP(TRIM(AF385),Lookups!$R$1:$S$12,2,0),"N/A")</f>
        <v>Protracted</v>
      </c>
      <c r="AT385" s="29" t="str">
        <f t="shared" si="184"/>
        <v>Planned</v>
      </c>
      <c r="AU385" s="72" t="str">
        <f>IF(TRIM(X385)="", "N/A",VLOOKUP(TRIM(X385),Lookups!$V$1:$W$8,2,0))</f>
        <v>NIDP</v>
      </c>
      <c r="AV385" s="26" t="str">
        <f t="shared" si="185"/>
        <v>Mixed</v>
      </c>
      <c r="AW385" s="26" t="str">
        <f t="shared" si="186"/>
        <v>In-Kind</v>
      </c>
      <c r="AX385" s="55" t="str">
        <f>IF(TRIM(M385)="","N/A",VLOOKUP(TRIM(M385),Table2[#All],2,0))</f>
        <v>Banadir</v>
      </c>
      <c r="AY385" s="55" t="str">
        <f>IF(TRIM(N385)="","N/A",VLOOKUP(TRIM(N385),Table4[#All],2,0))</f>
        <v>Banadir</v>
      </c>
      <c r="AZ385" s="55" t="str">
        <f t="shared" si="187"/>
        <v>N/A</v>
      </c>
      <c r="BA385" s="32">
        <f t="shared" si="188"/>
        <v>43861</v>
      </c>
      <c r="BB385" s="32">
        <f t="shared" si="189"/>
        <v>44012</v>
      </c>
      <c r="BC385" s="31">
        <f t="shared" si="190"/>
        <v>2020</v>
      </c>
      <c r="BD385" s="33">
        <f t="shared" si="179"/>
        <v>43830</v>
      </c>
      <c r="BE385" s="30">
        <f t="shared" si="191"/>
        <v>2400</v>
      </c>
      <c r="BF385" s="30">
        <f t="shared" si="192"/>
        <v>400</v>
      </c>
      <c r="BG385" s="30">
        <f t="shared" si="193"/>
        <v>425</v>
      </c>
      <c r="BH385" s="30">
        <f t="shared" si="194"/>
        <v>399</v>
      </c>
      <c r="BI385" s="30">
        <f t="shared" si="195"/>
        <v>813</v>
      </c>
      <c r="BJ385" s="30">
        <f t="shared" si="196"/>
        <v>813</v>
      </c>
      <c r="BK385" s="30">
        <v>2200000</v>
      </c>
      <c r="BL385" s="30">
        <v>1400000</v>
      </c>
      <c r="BM385" s="30" t="str">
        <f t="shared" si="197"/>
        <v>Unk</v>
      </c>
      <c r="BN385" s="30" t="str">
        <f t="shared" si="198"/>
        <v>Unk</v>
      </c>
      <c r="BO385" s="30">
        <v>2020</v>
      </c>
      <c r="BP385" s="30">
        <v>463</v>
      </c>
      <c r="BQ385" s="30" t="str">
        <f>VLOOKUP(AQ385,Table3[#All],2,FALSE)</f>
        <v>NFI</v>
      </c>
    </row>
    <row r="386" spans="1:69" ht="28.5" customHeight="1" x14ac:dyDescent="0.25">
      <c r="A386" s="64" t="s">
        <v>171</v>
      </c>
      <c r="B386" s="64" t="s">
        <v>207</v>
      </c>
      <c r="C386" s="64" t="s">
        <v>207</v>
      </c>
      <c r="D386" s="64" t="s">
        <v>202</v>
      </c>
      <c r="E386" s="64" t="s">
        <v>936</v>
      </c>
      <c r="F386" s="64"/>
      <c r="G386" s="64" t="s">
        <v>213</v>
      </c>
      <c r="H386" s="64"/>
      <c r="I386" s="64"/>
      <c r="J386" s="64"/>
      <c r="K386" s="64"/>
      <c r="L386" s="64"/>
      <c r="M386" s="64" t="s">
        <v>52</v>
      </c>
      <c r="N386" s="64" t="s">
        <v>130</v>
      </c>
      <c r="O386" s="64" t="s">
        <v>15</v>
      </c>
      <c r="P386" s="64"/>
      <c r="Q386" s="64" t="s">
        <v>180</v>
      </c>
      <c r="R386" s="64" t="s">
        <v>169</v>
      </c>
      <c r="S386" s="64" t="s">
        <v>259</v>
      </c>
      <c r="T386" s="32">
        <v>43831</v>
      </c>
      <c r="U386" s="21">
        <v>44012</v>
      </c>
      <c r="V386" s="64">
        <v>2.0413899999999998</v>
      </c>
      <c r="W386" s="64">
        <v>45.333720999999997</v>
      </c>
      <c r="X386" s="64" t="s">
        <v>190</v>
      </c>
      <c r="Y386" s="1">
        <v>24000</v>
      </c>
      <c r="Z386" s="1">
        <v>24000</v>
      </c>
      <c r="AA386" s="64">
        <v>4000</v>
      </c>
      <c r="AB386" s="64">
        <v>3989</v>
      </c>
      <c r="AC386" s="64">
        <v>4253</v>
      </c>
      <c r="AD386" s="64">
        <v>7627</v>
      </c>
      <c r="AE386" s="64">
        <v>8131</v>
      </c>
      <c r="AF386" s="64" t="s">
        <v>199</v>
      </c>
      <c r="AN386" s="64"/>
      <c r="AO386" s="26" t="str">
        <f t="shared" si="180"/>
        <v>UNHCR</v>
      </c>
      <c r="AP386" s="26" t="str">
        <f t="shared" si="181"/>
        <v>UNHCR</v>
      </c>
      <c r="AQ386" s="26" t="str">
        <f t="shared" si="182"/>
        <v>NFI KITS</v>
      </c>
      <c r="AR386" s="26" t="str">
        <f t="shared" si="183"/>
        <v>N/A</v>
      </c>
      <c r="AS386" s="71" t="str">
        <f>_xlfn.IFNA(VLOOKUP(TRIM(AF386),Lookups!$R$1:$S$12,2,0),"N/A")</f>
        <v>Conflict/Insecurity</v>
      </c>
      <c r="AT386" s="29" t="str">
        <f t="shared" si="184"/>
        <v>Planned</v>
      </c>
      <c r="AU386" s="72" t="str">
        <f>IF(TRIM(X386)="", "N/A",VLOOKUP(TRIM(X386),Lookups!$V$1:$W$8,2,0))</f>
        <v>PIDP</v>
      </c>
      <c r="AV386" s="26" t="str">
        <f t="shared" si="185"/>
        <v>Mixed</v>
      </c>
      <c r="AW386" s="26" t="str">
        <f t="shared" si="186"/>
        <v>In-Kind</v>
      </c>
      <c r="AX386" s="55" t="str">
        <f>IF(TRIM(M386)="","N/A",VLOOKUP(TRIM(M386),Table2[#All],2,0))</f>
        <v>Banadir</v>
      </c>
      <c r="AY386" s="55" t="str">
        <f>IF(TRIM(N386)="","N/A",VLOOKUP(TRIM(N386),Table4[#All],2,0))</f>
        <v>Banadir</v>
      </c>
      <c r="AZ386" s="55" t="str">
        <f t="shared" si="187"/>
        <v>N/A</v>
      </c>
      <c r="BA386" s="32">
        <f t="shared" si="188"/>
        <v>43861</v>
      </c>
      <c r="BB386" s="32">
        <f t="shared" si="189"/>
        <v>44012</v>
      </c>
      <c r="BC386" s="31">
        <f t="shared" si="190"/>
        <v>2020</v>
      </c>
      <c r="BD386" s="33">
        <f t="shared" si="179"/>
        <v>43830</v>
      </c>
      <c r="BE386" s="30">
        <f t="shared" si="191"/>
        <v>24000</v>
      </c>
      <c r="BF386" s="30">
        <f t="shared" si="192"/>
        <v>4000</v>
      </c>
      <c r="BG386" s="30">
        <f t="shared" si="193"/>
        <v>4253</v>
      </c>
      <c r="BH386" s="30">
        <f t="shared" si="194"/>
        <v>3989</v>
      </c>
      <c r="BI386" s="30">
        <f t="shared" si="195"/>
        <v>8131</v>
      </c>
      <c r="BJ386" s="30">
        <f t="shared" si="196"/>
        <v>8131</v>
      </c>
      <c r="BK386" s="30">
        <v>2200000</v>
      </c>
      <c r="BL386" s="30">
        <v>1400000</v>
      </c>
      <c r="BM386" s="30" t="str">
        <f t="shared" si="197"/>
        <v>Unk</v>
      </c>
      <c r="BN386" s="30" t="str">
        <f t="shared" si="198"/>
        <v>Unk</v>
      </c>
      <c r="BO386" s="30">
        <v>2020</v>
      </c>
      <c r="BP386" s="30">
        <v>463</v>
      </c>
      <c r="BQ386" s="30" t="str">
        <f>VLOOKUP(AQ386,Table3[#All],2,FALSE)</f>
        <v>NFI</v>
      </c>
    </row>
    <row r="387" spans="1:69" ht="28.5" customHeight="1" x14ac:dyDescent="0.25">
      <c r="A387" s="64" t="s">
        <v>171</v>
      </c>
      <c r="B387" s="64" t="s">
        <v>207</v>
      </c>
      <c r="C387" s="64" t="s">
        <v>207</v>
      </c>
      <c r="D387" s="64" t="s">
        <v>202</v>
      </c>
      <c r="E387" s="64" t="s">
        <v>820</v>
      </c>
      <c r="F387" s="64"/>
      <c r="G387" s="64" t="s">
        <v>213</v>
      </c>
      <c r="H387" s="64"/>
      <c r="I387" s="64"/>
      <c r="J387" s="64"/>
      <c r="K387" s="64"/>
      <c r="L387" s="64"/>
      <c r="M387" s="64" t="s">
        <v>52</v>
      </c>
      <c r="N387" s="64" t="s">
        <v>130</v>
      </c>
      <c r="O387" s="64" t="s">
        <v>15</v>
      </c>
      <c r="P387" s="64"/>
      <c r="Q387" s="64" t="s">
        <v>180</v>
      </c>
      <c r="R387" s="64" t="s">
        <v>167</v>
      </c>
      <c r="S387" s="64" t="s">
        <v>259</v>
      </c>
      <c r="T387" s="32">
        <v>43831</v>
      </c>
      <c r="U387" s="21">
        <v>43920</v>
      </c>
      <c r="V387" s="64">
        <v>2.0413899999999998</v>
      </c>
      <c r="W387" s="64">
        <v>45.333720999999997</v>
      </c>
      <c r="X387" s="64" t="s">
        <v>189</v>
      </c>
      <c r="Y387" s="1">
        <v>1500</v>
      </c>
      <c r="Z387" s="1">
        <v>1500</v>
      </c>
      <c r="AA387" s="64">
        <v>250</v>
      </c>
      <c r="AB387" s="64">
        <v>248</v>
      </c>
      <c r="AC387" s="64">
        <v>267</v>
      </c>
      <c r="AD387" s="64">
        <v>477</v>
      </c>
      <c r="AE387" s="64">
        <v>508</v>
      </c>
      <c r="AF387" s="64" t="s">
        <v>199</v>
      </c>
      <c r="AN387" s="64"/>
      <c r="AO387" s="26" t="str">
        <f t="shared" si="180"/>
        <v>UNHCR</v>
      </c>
      <c r="AP387" s="26" t="str">
        <f t="shared" si="181"/>
        <v>UNHCR</v>
      </c>
      <c r="AQ387" s="26" t="str">
        <f t="shared" si="182"/>
        <v>NFI KITS</v>
      </c>
      <c r="AR387" s="26" t="str">
        <f t="shared" si="183"/>
        <v>N/A</v>
      </c>
      <c r="AS387" s="71" t="str">
        <f>_xlfn.IFNA(VLOOKUP(TRIM(AF387),Lookups!$R$1:$S$12,2,0),"N/A")</f>
        <v>Conflict/Insecurity</v>
      </c>
      <c r="AT387" s="29" t="str">
        <f t="shared" si="184"/>
        <v>Completed</v>
      </c>
      <c r="AU387" s="72" t="str">
        <f>IF(TRIM(X387)="", "N/A",VLOOKUP(TRIM(X387),Lookups!$V$1:$W$8,2,0))</f>
        <v>NIDP</v>
      </c>
      <c r="AV387" s="26" t="str">
        <f t="shared" si="185"/>
        <v>Mixed</v>
      </c>
      <c r="AW387" s="26" t="str">
        <f t="shared" si="186"/>
        <v>In-Kind</v>
      </c>
      <c r="AX387" s="55" t="str">
        <f>IF(TRIM(M387)="","N/A",VLOOKUP(TRIM(M387),Table2[#All],2,0))</f>
        <v>Banadir</v>
      </c>
      <c r="AY387" s="55" t="str">
        <f>IF(TRIM(N387)="","N/A",VLOOKUP(TRIM(N387),Table4[#All],2,0))</f>
        <v>Banadir</v>
      </c>
      <c r="AZ387" s="55" t="str">
        <f t="shared" si="187"/>
        <v>N/A</v>
      </c>
      <c r="BA387" s="32">
        <f t="shared" si="188"/>
        <v>43861</v>
      </c>
      <c r="BB387" s="32">
        <f t="shared" si="189"/>
        <v>43921</v>
      </c>
      <c r="BC387" s="31">
        <f t="shared" si="190"/>
        <v>2020</v>
      </c>
      <c r="BD387" s="33">
        <f t="shared" si="179"/>
        <v>43830</v>
      </c>
      <c r="BE387" s="30">
        <f t="shared" si="191"/>
        <v>1500</v>
      </c>
      <c r="BF387" s="30">
        <f t="shared" si="192"/>
        <v>250</v>
      </c>
      <c r="BG387" s="30">
        <f t="shared" si="193"/>
        <v>267</v>
      </c>
      <c r="BH387" s="30">
        <f t="shared" si="194"/>
        <v>248</v>
      </c>
      <c r="BI387" s="30">
        <f t="shared" si="195"/>
        <v>508</v>
      </c>
      <c r="BJ387" s="30">
        <f t="shared" si="196"/>
        <v>508</v>
      </c>
      <c r="BK387" s="30">
        <v>2200000</v>
      </c>
      <c r="BL387" s="30">
        <v>1400000</v>
      </c>
      <c r="BM387" s="30" t="str">
        <f t="shared" si="197"/>
        <v>Unk</v>
      </c>
      <c r="BN387" s="30" t="str">
        <f t="shared" si="198"/>
        <v>Unk</v>
      </c>
      <c r="BO387" s="30">
        <v>2020</v>
      </c>
      <c r="BP387" s="30">
        <v>463</v>
      </c>
      <c r="BQ387" s="30" t="str">
        <f>VLOOKUP(AQ387,Table3[#All],2,FALSE)</f>
        <v>NFI</v>
      </c>
    </row>
    <row r="388" spans="1:69" ht="28.5" customHeight="1" x14ac:dyDescent="0.25">
      <c r="A388" s="64" t="s">
        <v>171</v>
      </c>
      <c r="B388" s="64" t="s">
        <v>207</v>
      </c>
      <c r="C388" s="64" t="s">
        <v>207</v>
      </c>
      <c r="D388" s="64" t="s">
        <v>202</v>
      </c>
      <c r="E388" s="64" t="s">
        <v>937</v>
      </c>
      <c r="F388" s="64"/>
      <c r="G388" s="64" t="s">
        <v>177</v>
      </c>
      <c r="H388" s="64"/>
      <c r="I388" s="64"/>
      <c r="J388" s="64"/>
      <c r="K388" s="64"/>
      <c r="L388" s="64"/>
      <c r="M388" s="64" t="s">
        <v>52</v>
      </c>
      <c r="N388" s="64" t="s">
        <v>130</v>
      </c>
      <c r="O388" s="64" t="s">
        <v>15</v>
      </c>
      <c r="P388" s="64"/>
      <c r="Q388" s="64" t="s">
        <v>180</v>
      </c>
      <c r="R388" s="64" t="s">
        <v>169</v>
      </c>
      <c r="S388" s="64"/>
      <c r="T388" s="32"/>
      <c r="V388" s="64">
        <v>2.0413899999999998</v>
      </c>
      <c r="W388" s="64">
        <v>45.333720999999997</v>
      </c>
      <c r="X388" s="64" t="s">
        <v>190</v>
      </c>
      <c r="Y388" s="1">
        <v>60000</v>
      </c>
      <c r="Z388" s="1">
        <v>60000</v>
      </c>
      <c r="AA388" s="64">
        <v>10000</v>
      </c>
      <c r="AB388" s="64">
        <v>9973</v>
      </c>
      <c r="AC388" s="64">
        <v>10632</v>
      </c>
      <c r="AD388" s="64">
        <v>19067</v>
      </c>
      <c r="AE388" s="64">
        <v>20328</v>
      </c>
      <c r="AF388" s="64" t="s">
        <v>1015</v>
      </c>
      <c r="AN388" s="64"/>
      <c r="AO388" s="26" t="str">
        <f t="shared" si="180"/>
        <v>UNHCR</v>
      </c>
      <c r="AP388" s="26" t="str">
        <f t="shared" si="181"/>
        <v>UNHCR</v>
      </c>
      <c r="AQ388" s="26" t="str">
        <f t="shared" si="182"/>
        <v>NFI KITS</v>
      </c>
      <c r="AR388" s="26" t="str">
        <f t="shared" si="183"/>
        <v>N/A</v>
      </c>
      <c r="AS388" s="71" t="str">
        <f>_xlfn.IFNA(VLOOKUP(TRIM(AF388),Lookups!$R$1:$S$12,2,0),"N/A")</f>
        <v>N/A</v>
      </c>
      <c r="AT388" s="29" t="str">
        <f t="shared" si="184"/>
        <v>Planned</v>
      </c>
      <c r="AU388" s="72" t="str">
        <f>IF(TRIM(X388)="", "N/A",VLOOKUP(TRIM(X388),Lookups!$V$1:$W$8,2,0))</f>
        <v>PIDP</v>
      </c>
      <c r="AV388" s="26" t="str">
        <f t="shared" si="185"/>
        <v>Mixed</v>
      </c>
      <c r="AW388" s="26" t="str">
        <f t="shared" si="186"/>
        <v>In-Kind</v>
      </c>
      <c r="AX388" s="55" t="str">
        <f>IF(TRIM(M388)="","N/A",VLOOKUP(TRIM(M388),Table2[#All],2,0))</f>
        <v>Banadir</v>
      </c>
      <c r="AY388" s="55" t="str">
        <f>IF(TRIM(N388)="","N/A",VLOOKUP(TRIM(N388),Table4[#All],2,0))</f>
        <v>Banadir</v>
      </c>
      <c r="AZ388" s="55" t="str">
        <f t="shared" si="187"/>
        <v>N/A</v>
      </c>
      <c r="BA388" s="32">
        <f t="shared" si="188"/>
        <v>31</v>
      </c>
      <c r="BB388" s="32">
        <f t="shared" si="189"/>
        <v>31</v>
      </c>
      <c r="BC388" s="31">
        <f t="shared" si="190"/>
        <v>1900</v>
      </c>
      <c r="BD388" s="33">
        <f t="shared" si="179"/>
        <v>43830</v>
      </c>
      <c r="BE388" s="30">
        <f t="shared" si="191"/>
        <v>60000</v>
      </c>
      <c r="BF388" s="30">
        <f t="shared" si="192"/>
        <v>10000</v>
      </c>
      <c r="BG388" s="30">
        <f t="shared" si="193"/>
        <v>10632</v>
      </c>
      <c r="BH388" s="30">
        <f t="shared" si="194"/>
        <v>9973</v>
      </c>
      <c r="BI388" s="30">
        <f t="shared" si="195"/>
        <v>20328</v>
      </c>
      <c r="BJ388" s="30">
        <f t="shared" si="196"/>
        <v>20328</v>
      </c>
      <c r="BK388" s="30">
        <v>2200000</v>
      </c>
      <c r="BL388" s="30">
        <v>1400000</v>
      </c>
      <c r="BM388" s="30" t="str">
        <f t="shared" si="197"/>
        <v>Unk</v>
      </c>
      <c r="BN388" s="30" t="str">
        <f t="shared" si="198"/>
        <v>Unk</v>
      </c>
      <c r="BO388" s="30">
        <v>2020</v>
      </c>
      <c r="BP388" s="30">
        <v>463</v>
      </c>
      <c r="BQ388" s="30" t="str">
        <f>VLOOKUP(AQ388,Table3[#All],2,FALSE)</f>
        <v>NFI</v>
      </c>
    </row>
    <row r="389" spans="1:69" ht="28.5" customHeight="1" x14ac:dyDescent="0.25">
      <c r="A389" s="64" t="s">
        <v>171</v>
      </c>
      <c r="B389" s="64" t="s">
        <v>207</v>
      </c>
      <c r="C389" s="64" t="s">
        <v>207</v>
      </c>
      <c r="D389" s="64" t="s">
        <v>185</v>
      </c>
      <c r="E389" s="64" t="s">
        <v>814</v>
      </c>
      <c r="F389" s="64"/>
      <c r="G389" s="64" t="s">
        <v>177</v>
      </c>
      <c r="H389" s="64"/>
      <c r="I389" s="64"/>
      <c r="J389" s="64"/>
      <c r="K389" s="64"/>
      <c r="L389" s="64"/>
      <c r="M389" s="64" t="s">
        <v>52</v>
      </c>
      <c r="N389" s="64" t="s">
        <v>130</v>
      </c>
      <c r="O389" s="64" t="s">
        <v>15</v>
      </c>
      <c r="P389" s="64"/>
      <c r="Q389" s="64" t="s">
        <v>180</v>
      </c>
      <c r="R389" s="64" t="s">
        <v>169</v>
      </c>
      <c r="S389" s="64" t="s">
        <v>259</v>
      </c>
      <c r="T389" s="32">
        <v>43831</v>
      </c>
      <c r="U389" s="21">
        <v>44012</v>
      </c>
      <c r="V389" s="64">
        <v>2.0413899999999998</v>
      </c>
      <c r="W389" s="64">
        <v>45.333720999999997</v>
      </c>
      <c r="X389" s="64" t="s">
        <v>190</v>
      </c>
      <c r="Y389" s="1">
        <v>3000</v>
      </c>
      <c r="Z389" s="1">
        <v>3000</v>
      </c>
      <c r="AA389" s="64">
        <v>500</v>
      </c>
      <c r="AB389" s="64">
        <v>499</v>
      </c>
      <c r="AC389" s="64">
        <v>532</v>
      </c>
      <c r="AD389" s="64">
        <v>953</v>
      </c>
      <c r="AE389" s="64">
        <v>1016</v>
      </c>
      <c r="AF389" s="64" t="s">
        <v>199</v>
      </c>
      <c r="AN389" s="64"/>
      <c r="AO389" s="26" t="str">
        <f t="shared" si="180"/>
        <v>UNHCR</v>
      </c>
      <c r="AP389" s="26" t="str">
        <f t="shared" si="181"/>
        <v>UNHCR</v>
      </c>
      <c r="AQ389" s="26" t="str">
        <f t="shared" si="182"/>
        <v>NFI NON KITS</v>
      </c>
      <c r="AR389" s="26" t="str">
        <f t="shared" si="183"/>
        <v>N/A</v>
      </c>
      <c r="AS389" s="71" t="str">
        <f>_xlfn.IFNA(VLOOKUP(TRIM(AF389),Lookups!$R$1:$S$12,2,0),"N/A")</f>
        <v>Conflict/Insecurity</v>
      </c>
      <c r="AT389" s="29" t="str">
        <f t="shared" si="184"/>
        <v>Planned</v>
      </c>
      <c r="AU389" s="72" t="str">
        <f>IF(TRIM(X389)="", "N/A",VLOOKUP(TRIM(X389),Lookups!$V$1:$W$8,2,0))</f>
        <v>PIDP</v>
      </c>
      <c r="AV389" s="26" t="str">
        <f t="shared" si="185"/>
        <v>Mixed</v>
      </c>
      <c r="AW389" s="26" t="str">
        <f t="shared" si="186"/>
        <v>In-Kind</v>
      </c>
      <c r="AX389" s="55" t="str">
        <f>IF(TRIM(M389)="","N/A",VLOOKUP(TRIM(M389),Table2[#All],2,0))</f>
        <v>Banadir</v>
      </c>
      <c r="AY389" s="55" t="str">
        <f>IF(TRIM(N389)="","N/A",VLOOKUP(TRIM(N389),Table4[#All],2,0))</f>
        <v>Banadir</v>
      </c>
      <c r="AZ389" s="55" t="str">
        <f t="shared" si="187"/>
        <v>N/A</v>
      </c>
      <c r="BA389" s="32">
        <f t="shared" si="188"/>
        <v>43861</v>
      </c>
      <c r="BB389" s="32">
        <f t="shared" si="189"/>
        <v>44012</v>
      </c>
      <c r="BC389" s="31">
        <f t="shared" si="190"/>
        <v>2020</v>
      </c>
      <c r="BD389" s="33">
        <f t="shared" si="179"/>
        <v>43830</v>
      </c>
      <c r="BE389" s="30">
        <f t="shared" si="191"/>
        <v>3000</v>
      </c>
      <c r="BF389" s="30">
        <f t="shared" si="192"/>
        <v>500</v>
      </c>
      <c r="BG389" s="30">
        <f t="shared" si="193"/>
        <v>532</v>
      </c>
      <c r="BH389" s="30">
        <f t="shared" si="194"/>
        <v>499</v>
      </c>
      <c r="BI389" s="30">
        <f t="shared" si="195"/>
        <v>1016</v>
      </c>
      <c r="BJ389" s="30">
        <f t="shared" si="196"/>
        <v>1016</v>
      </c>
      <c r="BK389" s="30">
        <v>2200000</v>
      </c>
      <c r="BL389" s="30">
        <v>1400000</v>
      </c>
      <c r="BM389" s="30" t="str">
        <f t="shared" si="197"/>
        <v>Unk</v>
      </c>
      <c r="BN389" s="30" t="str">
        <f t="shared" si="198"/>
        <v>Unk</v>
      </c>
      <c r="BO389" s="30">
        <v>2020</v>
      </c>
      <c r="BP389" s="30">
        <v>463</v>
      </c>
      <c r="BQ389" s="30" t="str">
        <f>VLOOKUP(AQ389,Table3[#All],2,FALSE)</f>
        <v>NFI</v>
      </c>
    </row>
    <row r="390" spans="1:69" ht="28.5" customHeight="1" x14ac:dyDescent="0.25">
      <c r="A390" s="64" t="s">
        <v>171</v>
      </c>
      <c r="B390" s="64" t="s">
        <v>207</v>
      </c>
      <c r="C390" s="64" t="s">
        <v>207</v>
      </c>
      <c r="D390" s="64" t="s">
        <v>185</v>
      </c>
      <c r="E390" s="64" t="s">
        <v>819</v>
      </c>
      <c r="F390" s="64"/>
      <c r="G390" s="64" t="s">
        <v>177</v>
      </c>
      <c r="H390" s="64"/>
      <c r="I390" s="64"/>
      <c r="J390" s="64"/>
      <c r="K390" s="64"/>
      <c r="L390" s="64"/>
      <c r="M390" s="64" t="s">
        <v>52</v>
      </c>
      <c r="N390" s="64" t="s">
        <v>130</v>
      </c>
      <c r="O390" s="64" t="s">
        <v>15</v>
      </c>
      <c r="P390" s="64"/>
      <c r="Q390" s="64" t="s">
        <v>180</v>
      </c>
      <c r="R390" s="64" t="s">
        <v>168</v>
      </c>
      <c r="S390" s="64" t="s">
        <v>259</v>
      </c>
      <c r="T390" s="32">
        <v>43831</v>
      </c>
      <c r="U390" s="21">
        <v>44012</v>
      </c>
      <c r="V390" s="64">
        <v>2.0413899999999998</v>
      </c>
      <c r="W390" s="64">
        <v>45.333720999999997</v>
      </c>
      <c r="X390" s="64" t="s">
        <v>190</v>
      </c>
      <c r="Y390" s="1">
        <v>36000</v>
      </c>
      <c r="Z390" s="1">
        <v>36000</v>
      </c>
      <c r="AA390" s="64">
        <v>6000</v>
      </c>
      <c r="AB390" s="64">
        <v>5984</v>
      </c>
      <c r="AC390" s="64">
        <v>6380</v>
      </c>
      <c r="AD390" s="64">
        <v>11439</v>
      </c>
      <c r="AE390" s="64">
        <v>12197</v>
      </c>
      <c r="AF390" s="64" t="s">
        <v>196</v>
      </c>
      <c r="AN390" s="64"/>
      <c r="AO390" s="26" t="str">
        <f t="shared" si="180"/>
        <v>UNHCR</v>
      </c>
      <c r="AP390" s="26" t="str">
        <f t="shared" si="181"/>
        <v>UNHCR</v>
      </c>
      <c r="AQ390" s="26" t="str">
        <f t="shared" si="182"/>
        <v>NFI NON KITS</v>
      </c>
      <c r="AR390" s="26" t="str">
        <f t="shared" si="183"/>
        <v>N/A</v>
      </c>
      <c r="AS390" s="71" t="str">
        <f>_xlfn.IFNA(VLOOKUP(TRIM(AF390),Lookups!$R$1:$S$12,2,0),"N/A")</f>
        <v>Protracted</v>
      </c>
      <c r="AT390" s="29" t="str">
        <f t="shared" si="184"/>
        <v>Ongoing</v>
      </c>
      <c r="AU390" s="72" t="str">
        <f>IF(TRIM(X390)="", "N/A",VLOOKUP(TRIM(X390),Lookups!$V$1:$W$8,2,0))</f>
        <v>PIDP</v>
      </c>
      <c r="AV390" s="26" t="str">
        <f t="shared" si="185"/>
        <v>Mixed</v>
      </c>
      <c r="AW390" s="26" t="str">
        <f t="shared" si="186"/>
        <v>In-Kind</v>
      </c>
      <c r="AX390" s="55" t="str">
        <f>IF(TRIM(M390)="","N/A",VLOOKUP(TRIM(M390),Table2[#All],2,0))</f>
        <v>Banadir</v>
      </c>
      <c r="AY390" s="55" t="str">
        <f>IF(TRIM(N390)="","N/A",VLOOKUP(TRIM(N390),Table4[#All],2,0))</f>
        <v>Banadir</v>
      </c>
      <c r="AZ390" s="55" t="str">
        <f t="shared" si="187"/>
        <v>N/A</v>
      </c>
      <c r="BA390" s="32">
        <f t="shared" si="188"/>
        <v>43861</v>
      </c>
      <c r="BB390" s="32">
        <f t="shared" si="189"/>
        <v>44012</v>
      </c>
      <c r="BC390" s="31">
        <f t="shared" si="190"/>
        <v>2020</v>
      </c>
      <c r="BD390" s="33">
        <f t="shared" si="179"/>
        <v>43830</v>
      </c>
      <c r="BE390" s="30">
        <f t="shared" si="191"/>
        <v>36000</v>
      </c>
      <c r="BF390" s="30">
        <f t="shared" si="192"/>
        <v>6000</v>
      </c>
      <c r="BG390" s="30">
        <f t="shared" si="193"/>
        <v>6380</v>
      </c>
      <c r="BH390" s="30">
        <f t="shared" si="194"/>
        <v>5984</v>
      </c>
      <c r="BI390" s="30">
        <f t="shared" si="195"/>
        <v>12197</v>
      </c>
      <c r="BJ390" s="30">
        <f t="shared" si="196"/>
        <v>12197</v>
      </c>
      <c r="BK390" s="30">
        <v>2200000</v>
      </c>
      <c r="BL390" s="30">
        <v>1400000</v>
      </c>
      <c r="BM390" s="30" t="str">
        <f t="shared" si="197"/>
        <v>Unk</v>
      </c>
      <c r="BN390" s="30" t="str">
        <f t="shared" si="198"/>
        <v>Unk</v>
      </c>
      <c r="BO390" s="30">
        <v>2020</v>
      </c>
      <c r="BP390" s="30">
        <v>463</v>
      </c>
      <c r="BQ390" s="30" t="str">
        <f>VLOOKUP(AQ390,Table3[#All],2,FALSE)</f>
        <v>NFI</v>
      </c>
    </row>
    <row r="391" spans="1:69" ht="28.5" customHeight="1" x14ac:dyDescent="0.25">
      <c r="A391" s="64" t="s">
        <v>171</v>
      </c>
      <c r="B391" s="64" t="s">
        <v>207</v>
      </c>
      <c r="C391" s="64" t="s">
        <v>311</v>
      </c>
      <c r="D391" s="64" t="s">
        <v>773</v>
      </c>
      <c r="E391" s="64" t="s">
        <v>331</v>
      </c>
      <c r="F391" s="64"/>
      <c r="G391" s="64" t="s">
        <v>177</v>
      </c>
      <c r="H391" s="64"/>
      <c r="I391" s="64"/>
      <c r="J391" s="64"/>
      <c r="K391" s="64"/>
      <c r="L391" s="64"/>
      <c r="M391" s="64" t="s">
        <v>123</v>
      </c>
      <c r="N391" s="64" t="s">
        <v>133</v>
      </c>
      <c r="O391" s="64" t="s">
        <v>10</v>
      </c>
      <c r="P391" s="64"/>
      <c r="Q391" s="64" t="s">
        <v>179</v>
      </c>
      <c r="R391" s="64" t="s">
        <v>167</v>
      </c>
      <c r="S391" s="64" t="s">
        <v>685</v>
      </c>
      <c r="T391" s="32">
        <v>43466</v>
      </c>
      <c r="U391" s="21">
        <v>43831</v>
      </c>
      <c r="V391" s="64">
        <v>11.283659999999999</v>
      </c>
      <c r="W391" s="64">
        <v>49.180630000000001</v>
      </c>
      <c r="X391" s="64" t="s">
        <v>191</v>
      </c>
      <c r="Y391" s="1">
        <v>1200</v>
      </c>
      <c r="Z391" s="1">
        <v>1200</v>
      </c>
      <c r="AA391" s="64">
        <v>200</v>
      </c>
      <c r="AB391" s="64">
        <v>222</v>
      </c>
      <c r="AC391" s="64">
        <v>228</v>
      </c>
      <c r="AD391" s="64">
        <v>370</v>
      </c>
      <c r="AE391" s="64">
        <v>380</v>
      </c>
      <c r="AF391" s="64" t="s">
        <v>196</v>
      </c>
      <c r="AN391" s="64"/>
      <c r="AO391" s="26" t="str">
        <f t="shared" si="180"/>
        <v>UNHCR</v>
      </c>
      <c r="AP391" s="26" t="str">
        <f t="shared" si="181"/>
        <v>NRC</v>
      </c>
      <c r="AQ391" s="26" t="str">
        <f t="shared" si="182"/>
        <v>DURABLE SHELTER</v>
      </c>
      <c r="AR391" s="26" t="str">
        <f t="shared" si="183"/>
        <v>N/A</v>
      </c>
      <c r="AS391" s="71" t="str">
        <f>_xlfn.IFNA(VLOOKUP(TRIM(AF391),Lookups!$R$1:$S$12,2,0),"N/A")</f>
        <v>Protracted</v>
      </c>
      <c r="AT391" s="29" t="str">
        <f t="shared" si="184"/>
        <v>Completed</v>
      </c>
      <c r="AU391" s="72" t="str">
        <f>IF(TRIM(X391)="", "N/A",VLOOKUP(TRIM(X391),Lookups!$V$1:$W$8,2,0))</f>
        <v>RRET</v>
      </c>
      <c r="AV391" s="26" t="str">
        <f t="shared" si="185"/>
        <v>Urban</v>
      </c>
      <c r="AW391" s="26" t="str">
        <f t="shared" si="186"/>
        <v>In-Kind</v>
      </c>
      <c r="AX391" s="55" t="str">
        <f>IF(TRIM(M391)="","N/A",VLOOKUP(TRIM(M391),Table2[#All],2,0))</f>
        <v>Bari</v>
      </c>
      <c r="AY391" s="55" t="str">
        <f>IF(TRIM(N391)="","N/A",VLOOKUP(TRIM(N391),Table4[#All],2,0))</f>
        <v>Bossaso</v>
      </c>
      <c r="AZ391" s="55" t="str">
        <f t="shared" si="187"/>
        <v>N/A</v>
      </c>
      <c r="BA391" s="32">
        <f t="shared" si="188"/>
        <v>43496</v>
      </c>
      <c r="BB391" s="32">
        <f t="shared" si="189"/>
        <v>43861</v>
      </c>
      <c r="BC391" s="31">
        <f t="shared" si="190"/>
        <v>2020</v>
      </c>
      <c r="BD391" s="33">
        <f t="shared" si="179"/>
        <v>43830</v>
      </c>
      <c r="BE391" s="30">
        <f t="shared" si="191"/>
        <v>1200</v>
      </c>
      <c r="BF391" s="30">
        <f t="shared" si="192"/>
        <v>200</v>
      </c>
      <c r="BG391" s="30">
        <f t="shared" si="193"/>
        <v>228</v>
      </c>
      <c r="BH391" s="30">
        <f t="shared" si="194"/>
        <v>222</v>
      </c>
      <c r="BI391" s="30">
        <f t="shared" si="195"/>
        <v>380</v>
      </c>
      <c r="BJ391" s="30">
        <f t="shared" si="196"/>
        <v>380</v>
      </c>
      <c r="BK391" s="30">
        <v>2200000</v>
      </c>
      <c r="BL391" s="30">
        <v>1400000</v>
      </c>
      <c r="BM391" s="30" t="str">
        <f t="shared" si="197"/>
        <v>Unk</v>
      </c>
      <c r="BN391" s="30" t="str">
        <f t="shared" si="198"/>
        <v>Unk</v>
      </c>
      <c r="BO391" s="30">
        <v>2020</v>
      </c>
      <c r="BP391" s="30">
        <v>463</v>
      </c>
      <c r="BQ391" s="30" t="str">
        <f>VLOOKUP(AQ391,Table3[#All],2,FALSE)</f>
        <v>SHELTER</v>
      </c>
    </row>
    <row r="392" spans="1:69" ht="28.5" customHeight="1" x14ac:dyDescent="0.25">
      <c r="A392" s="64" t="s">
        <v>171</v>
      </c>
      <c r="B392" s="64" t="s">
        <v>207</v>
      </c>
      <c r="C392" s="64" t="s">
        <v>207</v>
      </c>
      <c r="D392" s="64" t="s">
        <v>202</v>
      </c>
      <c r="E392" s="64" t="s">
        <v>805</v>
      </c>
      <c r="F392" s="64"/>
      <c r="G392" s="64" t="s">
        <v>177</v>
      </c>
      <c r="H392" s="64"/>
      <c r="I392" s="64"/>
      <c r="J392" s="64"/>
      <c r="K392" s="64"/>
      <c r="L392" s="64"/>
      <c r="M392" s="64" t="s">
        <v>123</v>
      </c>
      <c r="N392" s="64" t="s">
        <v>133</v>
      </c>
      <c r="O392" s="64" t="s">
        <v>10</v>
      </c>
      <c r="P392" s="64"/>
      <c r="Q392" s="64" t="s">
        <v>180</v>
      </c>
      <c r="R392" s="64" t="s">
        <v>167</v>
      </c>
      <c r="S392" s="64" t="s">
        <v>214</v>
      </c>
      <c r="T392" s="32">
        <v>43876</v>
      </c>
      <c r="U392" s="21">
        <v>43876</v>
      </c>
      <c r="V392" s="64">
        <v>11.283659999999999</v>
      </c>
      <c r="W392" s="64">
        <v>49.180630000000001</v>
      </c>
      <c r="X392" s="64" t="s">
        <v>190</v>
      </c>
      <c r="Y392" s="1">
        <v>1134</v>
      </c>
      <c r="Z392" s="1">
        <v>1134</v>
      </c>
      <c r="AA392" s="64">
        <v>189</v>
      </c>
      <c r="AB392" s="64">
        <v>210</v>
      </c>
      <c r="AC392" s="64">
        <v>216</v>
      </c>
      <c r="AD392" s="64">
        <v>349</v>
      </c>
      <c r="AE392" s="64">
        <v>359</v>
      </c>
      <c r="AF392" s="64" t="s">
        <v>196</v>
      </c>
      <c r="AN392" s="64"/>
      <c r="AO392" s="26" t="str">
        <f t="shared" si="180"/>
        <v>UNHCR</v>
      </c>
      <c r="AP392" s="26" t="str">
        <f t="shared" si="181"/>
        <v>UNHCR</v>
      </c>
      <c r="AQ392" s="26" t="str">
        <f t="shared" si="182"/>
        <v>NFI KITS</v>
      </c>
      <c r="AR392" s="26" t="str">
        <f t="shared" si="183"/>
        <v>N/A</v>
      </c>
      <c r="AS392" s="71" t="str">
        <f>_xlfn.IFNA(VLOOKUP(TRIM(AF392),Lookups!$R$1:$S$12,2,0),"N/A")</f>
        <v>Protracted</v>
      </c>
      <c r="AT392" s="29" t="str">
        <f t="shared" si="184"/>
        <v>Completed</v>
      </c>
      <c r="AU392" s="72" t="str">
        <f>IF(TRIM(X392)="", "N/A",VLOOKUP(TRIM(X392),Lookups!$V$1:$W$8,2,0))</f>
        <v>PIDP</v>
      </c>
      <c r="AV392" s="26" t="str">
        <f t="shared" si="185"/>
        <v>Mixed</v>
      </c>
      <c r="AW392" s="26" t="str">
        <f t="shared" si="186"/>
        <v>In-Kind</v>
      </c>
      <c r="AX392" s="55" t="str">
        <f>IF(TRIM(M392)="","N/A",VLOOKUP(TRIM(M392),Table2[#All],2,0))</f>
        <v>Bari</v>
      </c>
      <c r="AY392" s="55" t="str">
        <f>IF(TRIM(N392)="","N/A",VLOOKUP(TRIM(N392),Table4[#All],2,0))</f>
        <v>Bossaso</v>
      </c>
      <c r="AZ392" s="55" t="str">
        <f t="shared" si="187"/>
        <v>N/A</v>
      </c>
      <c r="BA392" s="32">
        <f t="shared" si="188"/>
        <v>43890</v>
      </c>
      <c r="BB392" s="32">
        <f t="shared" si="189"/>
        <v>43890</v>
      </c>
      <c r="BC392" s="31">
        <f t="shared" si="190"/>
        <v>2020</v>
      </c>
      <c r="BD392" s="33">
        <f t="shared" si="179"/>
        <v>43830</v>
      </c>
      <c r="BE392" s="30">
        <f t="shared" si="191"/>
        <v>1134</v>
      </c>
      <c r="BF392" s="30">
        <f t="shared" si="192"/>
        <v>189</v>
      </c>
      <c r="BG392" s="30">
        <f t="shared" si="193"/>
        <v>216</v>
      </c>
      <c r="BH392" s="30">
        <f t="shared" si="194"/>
        <v>210</v>
      </c>
      <c r="BI392" s="30">
        <f t="shared" si="195"/>
        <v>359</v>
      </c>
      <c r="BJ392" s="30">
        <f t="shared" si="196"/>
        <v>359</v>
      </c>
      <c r="BK392" s="30">
        <v>2200000</v>
      </c>
      <c r="BL392" s="30">
        <v>1400000</v>
      </c>
      <c r="BM392" s="30" t="str">
        <f t="shared" si="197"/>
        <v>Unk</v>
      </c>
      <c r="BN392" s="30" t="str">
        <f t="shared" si="198"/>
        <v>Unk</v>
      </c>
      <c r="BO392" s="30">
        <v>2020</v>
      </c>
      <c r="BP392" s="30">
        <v>463</v>
      </c>
      <c r="BQ392" s="30" t="str">
        <f>VLOOKUP(AQ392,Table3[#All],2,FALSE)</f>
        <v>NFI</v>
      </c>
    </row>
    <row r="393" spans="1:69" ht="28.5" customHeight="1" x14ac:dyDescent="0.25">
      <c r="A393" s="64" t="s">
        <v>171</v>
      </c>
      <c r="B393" s="64" t="s">
        <v>207</v>
      </c>
      <c r="C393" s="64" t="s">
        <v>207</v>
      </c>
      <c r="D393" s="64" t="s">
        <v>202</v>
      </c>
      <c r="E393" s="64" t="s">
        <v>823</v>
      </c>
      <c r="F393" s="64"/>
      <c r="G393" s="64" t="s">
        <v>213</v>
      </c>
      <c r="H393" s="64"/>
      <c r="I393" s="64"/>
      <c r="J393" s="64"/>
      <c r="K393" s="64"/>
      <c r="L393" s="64"/>
      <c r="M393" s="64" t="s">
        <v>123</v>
      </c>
      <c r="N393" s="64" t="s">
        <v>133</v>
      </c>
      <c r="O393" s="64" t="s">
        <v>10</v>
      </c>
      <c r="P393" s="64"/>
      <c r="Q393" s="64" t="s">
        <v>180</v>
      </c>
      <c r="R393" s="64" t="s">
        <v>167</v>
      </c>
      <c r="S393" s="64" t="s">
        <v>259</v>
      </c>
      <c r="T393" s="32">
        <v>43831</v>
      </c>
      <c r="U393" s="21">
        <v>43920</v>
      </c>
      <c r="V393" s="64">
        <v>11.283659999999999</v>
      </c>
      <c r="W393" s="64">
        <v>49.180630000000001</v>
      </c>
      <c r="X393" s="64" t="s">
        <v>190</v>
      </c>
      <c r="Y393" s="1">
        <v>1134</v>
      </c>
      <c r="Z393" s="1">
        <v>1134</v>
      </c>
      <c r="AA393" s="64">
        <v>189</v>
      </c>
      <c r="AB393" s="64">
        <v>210</v>
      </c>
      <c r="AC393" s="64">
        <v>216</v>
      </c>
      <c r="AD393" s="64">
        <v>349</v>
      </c>
      <c r="AE393" s="64">
        <v>359</v>
      </c>
      <c r="AF393" s="64" t="s">
        <v>196</v>
      </c>
      <c r="AN393" s="64"/>
      <c r="AO393" s="26" t="str">
        <f t="shared" si="180"/>
        <v>UNHCR</v>
      </c>
      <c r="AP393" s="26" t="str">
        <f t="shared" si="181"/>
        <v>UNHCR</v>
      </c>
      <c r="AQ393" s="26" t="str">
        <f t="shared" si="182"/>
        <v>NFI KITS</v>
      </c>
      <c r="AR393" s="26" t="str">
        <f t="shared" si="183"/>
        <v>N/A</v>
      </c>
      <c r="AS393" s="71" t="str">
        <f>_xlfn.IFNA(VLOOKUP(TRIM(AF393),Lookups!$R$1:$S$12,2,0),"N/A")</f>
        <v>Protracted</v>
      </c>
      <c r="AT393" s="29" t="str">
        <f t="shared" si="184"/>
        <v>Completed</v>
      </c>
      <c r="AU393" s="72" t="str">
        <f>IF(TRIM(X393)="", "N/A",VLOOKUP(TRIM(X393),Lookups!$V$1:$W$8,2,0))</f>
        <v>PIDP</v>
      </c>
      <c r="AV393" s="26" t="str">
        <f t="shared" si="185"/>
        <v>Mixed</v>
      </c>
      <c r="AW393" s="26" t="str">
        <f t="shared" si="186"/>
        <v>In-Kind</v>
      </c>
      <c r="AX393" s="55" t="str">
        <f>IF(TRIM(M393)="","N/A",VLOOKUP(TRIM(M393),Table2[#All],2,0))</f>
        <v>Bari</v>
      </c>
      <c r="AY393" s="55" t="str">
        <f>IF(TRIM(N393)="","N/A",VLOOKUP(TRIM(N393),Table4[#All],2,0))</f>
        <v>Bossaso</v>
      </c>
      <c r="AZ393" s="55" t="str">
        <f t="shared" si="187"/>
        <v>N/A</v>
      </c>
      <c r="BA393" s="32">
        <f t="shared" si="188"/>
        <v>43861</v>
      </c>
      <c r="BB393" s="32">
        <f t="shared" si="189"/>
        <v>43921</v>
      </c>
      <c r="BC393" s="31">
        <f t="shared" si="190"/>
        <v>2020</v>
      </c>
      <c r="BD393" s="33">
        <f t="shared" si="179"/>
        <v>43830</v>
      </c>
      <c r="BE393" s="30">
        <f t="shared" si="191"/>
        <v>1134</v>
      </c>
      <c r="BF393" s="30">
        <f t="shared" si="192"/>
        <v>189</v>
      </c>
      <c r="BG393" s="30">
        <f t="shared" si="193"/>
        <v>216</v>
      </c>
      <c r="BH393" s="30">
        <f t="shared" si="194"/>
        <v>210</v>
      </c>
      <c r="BI393" s="30">
        <f t="shared" si="195"/>
        <v>359</v>
      </c>
      <c r="BJ393" s="30">
        <f t="shared" si="196"/>
        <v>359</v>
      </c>
      <c r="BK393" s="30">
        <v>2200000</v>
      </c>
      <c r="BL393" s="30">
        <v>1400000</v>
      </c>
      <c r="BM393" s="30" t="str">
        <f t="shared" si="197"/>
        <v>Unk</v>
      </c>
      <c r="BN393" s="30" t="str">
        <f t="shared" si="198"/>
        <v>Unk</v>
      </c>
      <c r="BO393" s="30">
        <v>2020</v>
      </c>
      <c r="BP393" s="30">
        <v>463</v>
      </c>
      <c r="BQ393" s="30" t="str">
        <f>VLOOKUP(AQ393,Table3[#All],2,FALSE)</f>
        <v>NFI</v>
      </c>
    </row>
    <row r="394" spans="1:69" ht="28.5" customHeight="1" x14ac:dyDescent="0.25">
      <c r="A394" s="64" t="s">
        <v>171</v>
      </c>
      <c r="B394" s="64" t="s">
        <v>207</v>
      </c>
      <c r="C394" s="64" t="s">
        <v>636</v>
      </c>
      <c r="D394" s="64" t="s">
        <v>773</v>
      </c>
      <c r="E394" s="64" t="s">
        <v>797</v>
      </c>
      <c r="F394" s="64"/>
      <c r="G394" s="64" t="s">
        <v>177</v>
      </c>
      <c r="H394" s="64"/>
      <c r="I394" s="64"/>
      <c r="J394" s="64"/>
      <c r="K394" s="64"/>
      <c r="L394" s="64"/>
      <c r="M394" s="64" t="s">
        <v>83</v>
      </c>
      <c r="N394" s="64" t="s">
        <v>84</v>
      </c>
      <c r="O394" s="64" t="s">
        <v>701</v>
      </c>
      <c r="P394" s="64"/>
      <c r="Q394" s="64" t="s">
        <v>179</v>
      </c>
      <c r="R394" s="64" t="s">
        <v>169</v>
      </c>
      <c r="S394" s="64" t="s">
        <v>798</v>
      </c>
      <c r="T394" s="32">
        <v>43952</v>
      </c>
      <c r="U394" s="21">
        <v>44075</v>
      </c>
      <c r="V394" s="64">
        <v>3.2143670000000002</v>
      </c>
      <c r="W394" s="64">
        <v>43.198048</v>
      </c>
      <c r="X394" s="64" t="s">
        <v>191</v>
      </c>
      <c r="Y394" s="1">
        <v>642</v>
      </c>
      <c r="Z394" s="1">
        <v>642</v>
      </c>
      <c r="AA394" s="64">
        <v>107</v>
      </c>
      <c r="AB394" s="64">
        <v>95</v>
      </c>
      <c r="AC394" s="64">
        <v>104</v>
      </c>
      <c r="AD394" s="64">
        <v>212</v>
      </c>
      <c r="AE394" s="64">
        <v>231</v>
      </c>
      <c r="AF394" s="64" t="s">
        <v>196</v>
      </c>
      <c r="AN394" s="64"/>
      <c r="AO394" s="26" t="str">
        <f t="shared" si="180"/>
        <v>UNHCR</v>
      </c>
      <c r="AP394" s="26" t="str">
        <f t="shared" si="181"/>
        <v>INTERSOS</v>
      </c>
      <c r="AQ394" s="26" t="str">
        <f t="shared" si="182"/>
        <v>DURABLE SHELTER</v>
      </c>
      <c r="AR394" s="26" t="str">
        <f t="shared" si="183"/>
        <v>N/A</v>
      </c>
      <c r="AS394" s="71" t="str">
        <f>_xlfn.IFNA(VLOOKUP(TRIM(AF394),Lookups!$R$1:$S$12,2,0),"N/A")</f>
        <v>Protracted</v>
      </c>
      <c r="AT394" s="29" t="str">
        <f t="shared" si="184"/>
        <v>Planned</v>
      </c>
      <c r="AU394" s="72" t="str">
        <f>IF(TRIM(X394)="", "N/A",VLOOKUP(TRIM(X394),Lookups!$V$1:$W$8,2,0))</f>
        <v>RRET</v>
      </c>
      <c r="AV394" s="26" t="str">
        <f t="shared" si="185"/>
        <v>Urban</v>
      </c>
      <c r="AW394" s="26" t="str">
        <f t="shared" si="186"/>
        <v>In-Kind</v>
      </c>
      <c r="AX394" s="55" t="str">
        <f>IF(TRIM(M394)="","N/A",VLOOKUP(TRIM(M394),Table2[#All],2,0))</f>
        <v>Bay</v>
      </c>
      <c r="AY394" s="55" t="str">
        <f>IF(TRIM(N394)="","N/A",VLOOKUP(TRIM(N394),Table4[#All],2,0))</f>
        <v>Baidoa</v>
      </c>
      <c r="AZ394" s="55" t="str">
        <f t="shared" si="187"/>
        <v>N/A</v>
      </c>
      <c r="BA394" s="32">
        <f t="shared" si="188"/>
        <v>43982</v>
      </c>
      <c r="BB394" s="32">
        <f t="shared" si="189"/>
        <v>44104</v>
      </c>
      <c r="BC394" s="31">
        <f t="shared" si="190"/>
        <v>2020</v>
      </c>
      <c r="BD394" s="33">
        <f t="shared" si="179"/>
        <v>43830</v>
      </c>
      <c r="BE394" s="30">
        <f t="shared" si="191"/>
        <v>642</v>
      </c>
      <c r="BF394" s="30">
        <f t="shared" si="192"/>
        <v>107</v>
      </c>
      <c r="BG394" s="30">
        <f t="shared" si="193"/>
        <v>104</v>
      </c>
      <c r="BH394" s="30">
        <f t="shared" si="194"/>
        <v>95</v>
      </c>
      <c r="BI394" s="30">
        <f t="shared" si="195"/>
        <v>231</v>
      </c>
      <c r="BJ394" s="30">
        <f t="shared" si="196"/>
        <v>231</v>
      </c>
      <c r="BK394" s="30">
        <v>2200000</v>
      </c>
      <c r="BL394" s="30">
        <v>1400000</v>
      </c>
      <c r="BM394" s="30" t="str">
        <f t="shared" si="197"/>
        <v>Unk</v>
      </c>
      <c r="BN394" s="30" t="str">
        <f t="shared" si="198"/>
        <v>Unk</v>
      </c>
      <c r="BO394" s="30">
        <v>2020</v>
      </c>
      <c r="BP394" s="30">
        <v>463</v>
      </c>
      <c r="BQ394" s="30" t="str">
        <f>VLOOKUP(AQ394,Table3[#All],2,FALSE)</f>
        <v>SHELTER</v>
      </c>
    </row>
    <row r="395" spans="1:69" ht="28.5" customHeight="1" x14ac:dyDescent="0.25">
      <c r="A395" s="64" t="s">
        <v>171</v>
      </c>
      <c r="B395" s="64" t="s">
        <v>207</v>
      </c>
      <c r="C395" s="64" t="s">
        <v>752</v>
      </c>
      <c r="D395" s="64" t="s">
        <v>186</v>
      </c>
      <c r="E395" s="64" t="s">
        <v>794</v>
      </c>
      <c r="F395" s="64"/>
      <c r="G395" s="64" t="s">
        <v>177</v>
      </c>
      <c r="H395" s="64"/>
      <c r="I395" s="64"/>
      <c r="J395" s="64"/>
      <c r="K395" s="64"/>
      <c r="L395" s="64"/>
      <c r="M395" s="64" t="s">
        <v>83</v>
      </c>
      <c r="N395" s="64" t="s">
        <v>84</v>
      </c>
      <c r="O395" s="64" t="s">
        <v>1</v>
      </c>
      <c r="P395" s="64"/>
      <c r="Q395" s="64" t="s">
        <v>179</v>
      </c>
      <c r="R395" s="64" t="s">
        <v>167</v>
      </c>
      <c r="S395" s="64" t="s">
        <v>754</v>
      </c>
      <c r="T395" s="32">
        <v>43814</v>
      </c>
      <c r="U395" s="21">
        <v>43861</v>
      </c>
      <c r="V395" s="64">
        <v>3.1171799999999998</v>
      </c>
      <c r="W395" s="64">
        <v>43.646900000000002</v>
      </c>
      <c r="X395" s="64" t="s">
        <v>189</v>
      </c>
      <c r="Y395" s="1">
        <v>2400</v>
      </c>
      <c r="Z395" s="1">
        <v>2400</v>
      </c>
      <c r="AA395" s="64">
        <v>400</v>
      </c>
      <c r="AB395" s="64">
        <v>357</v>
      </c>
      <c r="AC395" s="64">
        <v>389</v>
      </c>
      <c r="AD395" s="64">
        <v>792</v>
      </c>
      <c r="AE395" s="64">
        <v>862</v>
      </c>
      <c r="AF395" s="64" t="s">
        <v>194</v>
      </c>
      <c r="AN395" s="64" t="s">
        <v>1016</v>
      </c>
      <c r="AO395" s="26" t="str">
        <f t="shared" si="180"/>
        <v>UNHCR</v>
      </c>
      <c r="AP395" s="26" t="str">
        <f t="shared" si="181"/>
        <v>SWDC</v>
      </c>
      <c r="AQ395" s="26" t="str">
        <f t="shared" si="182"/>
        <v>EMERGENCY SHELTER</v>
      </c>
      <c r="AR395" s="26" t="str">
        <f t="shared" si="183"/>
        <v>N/A</v>
      </c>
      <c r="AS395" s="71" t="str">
        <f>_xlfn.IFNA(VLOOKUP(TRIM(AF395),Lookups!$R$1:$S$12,2,0),"N/A")</f>
        <v>Flood</v>
      </c>
      <c r="AT395" s="29" t="str">
        <f t="shared" si="184"/>
        <v>Completed</v>
      </c>
      <c r="AU395" s="72" t="str">
        <f>IF(TRIM(X395)="", "N/A",VLOOKUP(TRIM(X395),Lookups!$V$1:$W$8,2,0))</f>
        <v>NIDP</v>
      </c>
      <c r="AV395" s="26" t="str">
        <f t="shared" si="185"/>
        <v>Urban</v>
      </c>
      <c r="AW395" s="26" t="str">
        <f t="shared" si="186"/>
        <v>In-Kind</v>
      </c>
      <c r="AX395" s="55" t="str">
        <f>IF(TRIM(M395)="","N/A",VLOOKUP(TRIM(M395),Table2[#All],2,0))</f>
        <v>Bay</v>
      </c>
      <c r="AY395" s="55" t="str">
        <f>IF(TRIM(N395)="","N/A",VLOOKUP(TRIM(N395),Table4[#All],2,0))</f>
        <v>Baidoa</v>
      </c>
      <c r="AZ395" s="55" t="str">
        <f t="shared" si="187"/>
        <v>N/A</v>
      </c>
      <c r="BA395" s="32">
        <f t="shared" si="188"/>
        <v>43830</v>
      </c>
      <c r="BB395" s="32">
        <f t="shared" si="189"/>
        <v>43861</v>
      </c>
      <c r="BC395" s="31">
        <f t="shared" si="190"/>
        <v>2020</v>
      </c>
      <c r="BD395" s="33">
        <f t="shared" si="179"/>
        <v>43830</v>
      </c>
      <c r="BE395" s="30">
        <f t="shared" si="191"/>
        <v>2400</v>
      </c>
      <c r="BF395" s="30">
        <f t="shared" si="192"/>
        <v>400</v>
      </c>
      <c r="BG395" s="30">
        <f t="shared" si="193"/>
        <v>389</v>
      </c>
      <c r="BH395" s="30">
        <f t="shared" si="194"/>
        <v>357</v>
      </c>
      <c r="BI395" s="30">
        <f t="shared" si="195"/>
        <v>862</v>
      </c>
      <c r="BJ395" s="30">
        <f t="shared" si="196"/>
        <v>862</v>
      </c>
      <c r="BK395" s="30">
        <v>2200000</v>
      </c>
      <c r="BL395" s="30">
        <v>1400000</v>
      </c>
      <c r="BM395" s="30" t="str">
        <f t="shared" si="197"/>
        <v>Unk</v>
      </c>
      <c r="BN395" s="30" t="str">
        <f t="shared" si="198"/>
        <v>Unk</v>
      </c>
      <c r="BO395" s="30">
        <v>2020</v>
      </c>
      <c r="BP395" s="30">
        <v>463</v>
      </c>
      <c r="BQ395" s="30" t="str">
        <f>VLOOKUP(AQ395,Table3[#All],2,FALSE)</f>
        <v>SHELTER</v>
      </c>
    </row>
    <row r="396" spans="1:69" ht="28.5" customHeight="1" x14ac:dyDescent="0.25">
      <c r="A396" s="64" t="s">
        <v>171</v>
      </c>
      <c r="B396" s="64" t="s">
        <v>207</v>
      </c>
      <c r="C396" s="64" t="s">
        <v>341</v>
      </c>
      <c r="D396" s="64" t="s">
        <v>186</v>
      </c>
      <c r="E396" s="64" t="s">
        <v>789</v>
      </c>
      <c r="F396" s="64"/>
      <c r="G396" s="64" t="s">
        <v>177</v>
      </c>
      <c r="H396" s="64"/>
      <c r="I396" s="64"/>
      <c r="J396" s="64"/>
      <c r="K396" s="64"/>
      <c r="L396" s="64"/>
      <c r="M396" s="64" t="s">
        <v>83</v>
      </c>
      <c r="N396" s="64" t="s">
        <v>84</v>
      </c>
      <c r="O396" s="64" t="s">
        <v>701</v>
      </c>
      <c r="P396" s="64"/>
      <c r="Q396" s="64" t="s">
        <v>179</v>
      </c>
      <c r="R396" s="64" t="s">
        <v>167</v>
      </c>
      <c r="S396" s="64" t="s">
        <v>790</v>
      </c>
      <c r="T396" s="32">
        <v>43814</v>
      </c>
      <c r="U396" s="21">
        <v>43861</v>
      </c>
      <c r="V396" s="64">
        <v>3.2143670000000002</v>
      </c>
      <c r="W396" s="64">
        <v>43.198048</v>
      </c>
      <c r="X396" s="64" t="s">
        <v>189</v>
      </c>
      <c r="Y396" s="1">
        <v>2400</v>
      </c>
      <c r="Z396" s="1">
        <v>2400</v>
      </c>
      <c r="AA396" s="64">
        <v>400</v>
      </c>
      <c r="AB396" s="64">
        <v>357</v>
      </c>
      <c r="AC396" s="64">
        <v>389</v>
      </c>
      <c r="AD396" s="64">
        <v>792</v>
      </c>
      <c r="AE396" s="64">
        <v>862</v>
      </c>
      <c r="AF396" s="64" t="s">
        <v>194</v>
      </c>
      <c r="AN396" s="64"/>
      <c r="AO396" s="26" t="str">
        <f t="shared" si="180"/>
        <v>UNHCR</v>
      </c>
      <c r="AP396" s="26" t="str">
        <f t="shared" si="181"/>
        <v>SSWC</v>
      </c>
      <c r="AQ396" s="26" t="str">
        <f t="shared" si="182"/>
        <v>EMERGENCY SHELTER</v>
      </c>
      <c r="AR396" s="26" t="str">
        <f t="shared" si="183"/>
        <v>N/A</v>
      </c>
      <c r="AS396" s="71" t="str">
        <f>_xlfn.IFNA(VLOOKUP(TRIM(AF396),Lookups!$R$1:$S$12,2,0),"N/A")</f>
        <v>Flood</v>
      </c>
      <c r="AT396" s="29" t="str">
        <f t="shared" si="184"/>
        <v>Completed</v>
      </c>
      <c r="AU396" s="72" t="str">
        <f>IF(TRIM(X396)="", "N/A",VLOOKUP(TRIM(X396),Lookups!$V$1:$W$8,2,0))</f>
        <v>NIDP</v>
      </c>
      <c r="AV396" s="26" t="str">
        <f t="shared" si="185"/>
        <v>Urban</v>
      </c>
      <c r="AW396" s="26" t="str">
        <f t="shared" si="186"/>
        <v>In-Kind</v>
      </c>
      <c r="AX396" s="55" t="str">
        <f>IF(TRIM(M396)="","N/A",VLOOKUP(TRIM(M396),Table2[#All],2,0))</f>
        <v>Bay</v>
      </c>
      <c r="AY396" s="55" t="str">
        <f>IF(TRIM(N396)="","N/A",VLOOKUP(TRIM(N396),Table4[#All],2,0))</f>
        <v>Baidoa</v>
      </c>
      <c r="AZ396" s="55" t="str">
        <f t="shared" si="187"/>
        <v>N/A</v>
      </c>
      <c r="BA396" s="32">
        <f t="shared" si="188"/>
        <v>43830</v>
      </c>
      <c r="BB396" s="32">
        <f t="shared" si="189"/>
        <v>43861</v>
      </c>
      <c r="BC396" s="31">
        <f t="shared" si="190"/>
        <v>2020</v>
      </c>
      <c r="BD396" s="33">
        <f t="shared" si="179"/>
        <v>43830</v>
      </c>
      <c r="BE396" s="30">
        <f t="shared" si="191"/>
        <v>2400</v>
      </c>
      <c r="BF396" s="30">
        <f t="shared" si="192"/>
        <v>400</v>
      </c>
      <c r="BG396" s="30">
        <f t="shared" si="193"/>
        <v>389</v>
      </c>
      <c r="BH396" s="30">
        <f t="shared" si="194"/>
        <v>357</v>
      </c>
      <c r="BI396" s="30">
        <f t="shared" si="195"/>
        <v>862</v>
      </c>
      <c r="BJ396" s="30">
        <f t="shared" si="196"/>
        <v>862</v>
      </c>
      <c r="BK396" s="30">
        <v>2200000</v>
      </c>
      <c r="BL396" s="30">
        <v>1400000</v>
      </c>
      <c r="BM396" s="30" t="str">
        <f t="shared" si="197"/>
        <v>Unk</v>
      </c>
      <c r="BN396" s="30" t="str">
        <f t="shared" si="198"/>
        <v>Unk</v>
      </c>
      <c r="BO396" s="30">
        <v>2020</v>
      </c>
      <c r="BP396" s="30">
        <v>463</v>
      </c>
      <c r="BQ396" s="30" t="str">
        <f>VLOOKUP(AQ396,Table3[#All],2,FALSE)</f>
        <v>SHELTER</v>
      </c>
    </row>
    <row r="397" spans="1:69" ht="28.5" customHeight="1" x14ac:dyDescent="0.25">
      <c r="A397" s="64" t="s">
        <v>171</v>
      </c>
      <c r="B397" s="64" t="s">
        <v>207</v>
      </c>
      <c r="C397" s="64" t="s">
        <v>938</v>
      </c>
      <c r="D397" s="64" t="s">
        <v>186</v>
      </c>
      <c r="E397" s="64" t="s">
        <v>939</v>
      </c>
      <c r="F397" s="64"/>
      <c r="G397" s="64" t="s">
        <v>176</v>
      </c>
      <c r="H397" s="64" t="s">
        <v>205</v>
      </c>
      <c r="I397" s="64"/>
      <c r="J397" s="64">
        <v>150</v>
      </c>
      <c r="K397" s="64" t="s">
        <v>175</v>
      </c>
      <c r="L397" s="64"/>
      <c r="M397" s="64" t="s">
        <v>83</v>
      </c>
      <c r="N397" s="64" t="s">
        <v>84</v>
      </c>
      <c r="O397" s="64"/>
      <c r="P397" s="64"/>
      <c r="Q397" s="64" t="s">
        <v>180</v>
      </c>
      <c r="R397" s="64" t="s">
        <v>168</v>
      </c>
      <c r="S397" s="64" t="s">
        <v>211</v>
      </c>
      <c r="T397" s="32">
        <v>43952</v>
      </c>
      <c r="U397" s="21">
        <v>44042</v>
      </c>
      <c r="V397" s="64" t="e">
        <v>#N/A</v>
      </c>
      <c r="W397" s="64" t="e">
        <v>#N/A</v>
      </c>
      <c r="X397" s="64" t="s">
        <v>190</v>
      </c>
      <c r="Y397" s="1">
        <v>4200</v>
      </c>
      <c r="Z397" s="1">
        <v>4200</v>
      </c>
      <c r="AA397" s="64">
        <v>700</v>
      </c>
      <c r="AB397" s="64">
        <v>625</v>
      </c>
      <c r="AC397" s="64">
        <v>680</v>
      </c>
      <c r="AD397" s="64">
        <v>1386</v>
      </c>
      <c r="AE397" s="64">
        <v>1509</v>
      </c>
      <c r="AF397" s="66" t="s">
        <v>1015</v>
      </c>
      <c r="AN397" s="64"/>
      <c r="AO397" s="26" t="str">
        <f t="shared" si="180"/>
        <v>UNHCR</v>
      </c>
      <c r="AP397" s="26" t="str">
        <f t="shared" si="181"/>
        <v>AVORD/DRC</v>
      </c>
      <c r="AQ397" s="26" t="str">
        <f t="shared" si="182"/>
        <v>EMERGENCY SHELTER</v>
      </c>
      <c r="AR397" s="26" t="str">
        <f t="shared" si="183"/>
        <v>N/A</v>
      </c>
      <c r="AS397" s="71" t="str">
        <f>_xlfn.IFNA(VLOOKUP(TRIM(AF397),Lookups!$R$1:$S$12,2,0),"N/A")</f>
        <v>N/A</v>
      </c>
      <c r="AT397" s="29" t="str">
        <f t="shared" si="184"/>
        <v>Ongoing</v>
      </c>
      <c r="AU397" s="72" t="str">
        <f>IF(TRIM(X397)="", "N/A",VLOOKUP(TRIM(X397),Lookups!$V$1:$W$8,2,0))</f>
        <v>PIDP</v>
      </c>
      <c r="AV397" s="26" t="str">
        <f t="shared" si="185"/>
        <v>Mixed</v>
      </c>
      <c r="AW397" s="26" t="str">
        <f t="shared" si="186"/>
        <v>Cash</v>
      </c>
      <c r="AX397" s="55" t="str">
        <f>IF(TRIM(M397)="","N/A",VLOOKUP(TRIM(M397),Table2[#All],2,0))</f>
        <v>Bay</v>
      </c>
      <c r="AY397" s="55" t="str">
        <f>IF(TRIM(N397)="","N/A",VLOOKUP(TRIM(N397),Table4[#All],2,0))</f>
        <v>Baidoa</v>
      </c>
      <c r="AZ397" s="55" t="str">
        <f t="shared" si="187"/>
        <v>N/A</v>
      </c>
      <c r="BA397" s="32">
        <f t="shared" si="188"/>
        <v>43982</v>
      </c>
      <c r="BB397" s="32">
        <f t="shared" si="189"/>
        <v>44043</v>
      </c>
      <c r="BC397" s="31">
        <f t="shared" si="190"/>
        <v>2020</v>
      </c>
      <c r="BD397" s="33">
        <f t="shared" si="179"/>
        <v>43830</v>
      </c>
      <c r="BE397" s="30">
        <f t="shared" si="191"/>
        <v>4200</v>
      </c>
      <c r="BF397" s="30">
        <f t="shared" si="192"/>
        <v>700</v>
      </c>
      <c r="BG397" s="30">
        <f t="shared" si="193"/>
        <v>680</v>
      </c>
      <c r="BH397" s="30">
        <f t="shared" si="194"/>
        <v>625</v>
      </c>
      <c r="BI397" s="30">
        <f t="shared" si="195"/>
        <v>1509</v>
      </c>
      <c r="BJ397" s="30">
        <f t="shared" si="196"/>
        <v>1509</v>
      </c>
      <c r="BK397" s="30">
        <v>2200000</v>
      </c>
      <c r="BL397" s="30">
        <v>1400000</v>
      </c>
      <c r="BM397" s="30" t="str">
        <f t="shared" si="197"/>
        <v>Unk</v>
      </c>
      <c r="BN397" s="30" t="str">
        <f t="shared" si="198"/>
        <v>Unk</v>
      </c>
      <c r="BO397" s="30">
        <v>2020</v>
      </c>
      <c r="BP397" s="30">
        <v>463</v>
      </c>
      <c r="BQ397" s="30" t="str">
        <f>VLOOKUP(AQ397,Table3[#All],2,FALSE)</f>
        <v>SHELTER</v>
      </c>
    </row>
    <row r="398" spans="1:69" ht="28.5" customHeight="1" x14ac:dyDescent="0.25">
      <c r="A398" s="64" t="s">
        <v>171</v>
      </c>
      <c r="B398" s="64" t="s">
        <v>207</v>
      </c>
      <c r="C398" s="64" t="s">
        <v>344</v>
      </c>
      <c r="D398" s="64" t="s">
        <v>202</v>
      </c>
      <c r="E398" s="64" t="s">
        <v>699</v>
      </c>
      <c r="F398" s="64" t="s">
        <v>210</v>
      </c>
      <c r="G398" s="64" t="s">
        <v>213</v>
      </c>
      <c r="H398" s="64"/>
      <c r="I398" s="64"/>
      <c r="J398" s="64"/>
      <c r="K398" s="64"/>
      <c r="L398" s="64"/>
      <c r="M398" s="64" t="s">
        <v>83</v>
      </c>
      <c r="N398" s="64" t="s">
        <v>84</v>
      </c>
      <c r="O398" s="64" t="s">
        <v>1</v>
      </c>
      <c r="P398" s="64"/>
      <c r="Q398" s="64" t="s">
        <v>179</v>
      </c>
      <c r="R398" s="64" t="s">
        <v>167</v>
      </c>
      <c r="S398" s="64" t="s">
        <v>211</v>
      </c>
      <c r="T398" s="32">
        <v>43770</v>
      </c>
      <c r="U398" s="21">
        <v>43831</v>
      </c>
      <c r="V398" s="64">
        <v>3.1171799999999998</v>
      </c>
      <c r="W398" s="64">
        <v>43.646900000000002</v>
      </c>
      <c r="X398" s="64" t="s">
        <v>189</v>
      </c>
      <c r="Y398" s="1">
        <v>2040</v>
      </c>
      <c r="Z398" s="1">
        <v>2040</v>
      </c>
      <c r="AA398" s="64">
        <v>340</v>
      </c>
      <c r="AB398" s="64">
        <v>303</v>
      </c>
      <c r="AC398" s="64">
        <v>331</v>
      </c>
      <c r="AD398" s="64">
        <v>673</v>
      </c>
      <c r="AE398" s="64">
        <v>733</v>
      </c>
      <c r="AF398" s="64" t="s">
        <v>199</v>
      </c>
      <c r="AN398" s="64"/>
      <c r="AO398" s="26" t="str">
        <f t="shared" si="180"/>
        <v>UNHCR</v>
      </c>
      <c r="AP398" s="26" t="str">
        <f t="shared" si="181"/>
        <v>AVORD</v>
      </c>
      <c r="AQ398" s="26" t="str">
        <f t="shared" si="182"/>
        <v>NFI KITS</v>
      </c>
      <c r="AR398" s="26" t="str">
        <f t="shared" si="183"/>
        <v>Unknown</v>
      </c>
      <c r="AS398" s="71" t="str">
        <f>_xlfn.IFNA(VLOOKUP(TRIM(AF398),Lookups!$R$1:$S$12,2,0),"N/A")</f>
        <v>Conflict/Insecurity</v>
      </c>
      <c r="AT398" s="29" t="str">
        <f t="shared" si="184"/>
        <v>Completed</v>
      </c>
      <c r="AU398" s="72" t="str">
        <f>IF(TRIM(X398)="", "N/A",VLOOKUP(TRIM(X398),Lookups!$V$1:$W$8,2,0))</f>
        <v>NIDP</v>
      </c>
      <c r="AV398" s="26" t="str">
        <f t="shared" si="185"/>
        <v>Urban</v>
      </c>
      <c r="AW398" s="26" t="str">
        <f t="shared" si="186"/>
        <v>In-Kind</v>
      </c>
      <c r="AX398" s="55" t="str">
        <f>IF(TRIM(M398)="","N/A",VLOOKUP(TRIM(M398),Table2[#All],2,0))</f>
        <v>Bay</v>
      </c>
      <c r="AY398" s="55" t="str">
        <f>IF(TRIM(N398)="","N/A",VLOOKUP(TRIM(N398),Table4[#All],2,0))</f>
        <v>Baidoa</v>
      </c>
      <c r="AZ398" s="55" t="str">
        <f t="shared" si="187"/>
        <v>N/A</v>
      </c>
      <c r="BA398" s="32">
        <f t="shared" si="188"/>
        <v>43799</v>
      </c>
      <c r="BB398" s="32">
        <f t="shared" si="189"/>
        <v>43861</v>
      </c>
      <c r="BC398" s="31">
        <f t="shared" si="190"/>
        <v>2020</v>
      </c>
      <c r="BD398" s="33">
        <f t="shared" si="179"/>
        <v>43830</v>
      </c>
      <c r="BE398" s="30">
        <f t="shared" si="191"/>
        <v>2040</v>
      </c>
      <c r="BF398" s="30">
        <f t="shared" si="192"/>
        <v>340</v>
      </c>
      <c r="BG398" s="30">
        <f t="shared" si="193"/>
        <v>331</v>
      </c>
      <c r="BH398" s="30">
        <f t="shared" si="194"/>
        <v>303</v>
      </c>
      <c r="BI398" s="30">
        <f t="shared" si="195"/>
        <v>733</v>
      </c>
      <c r="BJ398" s="30">
        <f t="shared" si="196"/>
        <v>733</v>
      </c>
      <c r="BK398" s="30">
        <v>2200000</v>
      </c>
      <c r="BL398" s="30">
        <v>1400000</v>
      </c>
      <c r="BM398" s="30" t="str">
        <f t="shared" si="197"/>
        <v>Unk</v>
      </c>
      <c r="BN398" s="30" t="str">
        <f t="shared" si="198"/>
        <v>Unk</v>
      </c>
      <c r="BO398" s="30">
        <v>2020</v>
      </c>
      <c r="BP398" s="30">
        <v>463</v>
      </c>
      <c r="BQ398" s="30" t="str">
        <f>VLOOKUP(AQ398,Table3[#All],2,FALSE)</f>
        <v>NFI</v>
      </c>
    </row>
    <row r="399" spans="1:69" ht="28.5" customHeight="1" x14ac:dyDescent="0.25">
      <c r="A399" s="64" t="s">
        <v>171</v>
      </c>
      <c r="B399" s="64" t="s">
        <v>207</v>
      </c>
      <c r="C399" s="64" t="s">
        <v>344</v>
      </c>
      <c r="D399" s="64" t="s">
        <v>202</v>
      </c>
      <c r="E399" s="64" t="s">
        <v>700</v>
      </c>
      <c r="F399" s="64" t="s">
        <v>210</v>
      </c>
      <c r="G399" s="64" t="s">
        <v>213</v>
      </c>
      <c r="H399" s="64"/>
      <c r="I399" s="64"/>
      <c r="J399" s="64"/>
      <c r="K399" s="64"/>
      <c r="L399" s="64"/>
      <c r="M399" s="64" t="s">
        <v>83</v>
      </c>
      <c r="N399" s="64" t="s">
        <v>84</v>
      </c>
      <c r="O399" s="64" t="s">
        <v>701</v>
      </c>
      <c r="P399" s="64"/>
      <c r="Q399" s="64" t="s">
        <v>179</v>
      </c>
      <c r="R399" s="64" t="s">
        <v>167</v>
      </c>
      <c r="S399" s="64" t="s">
        <v>211</v>
      </c>
      <c r="T399" s="32">
        <v>43770</v>
      </c>
      <c r="U399" s="21">
        <v>43831</v>
      </c>
      <c r="V399" s="64">
        <v>3.2143670000000002</v>
      </c>
      <c r="W399" s="64">
        <v>43.198048</v>
      </c>
      <c r="X399" s="64" t="s">
        <v>189</v>
      </c>
      <c r="Y399" s="1">
        <v>1800</v>
      </c>
      <c r="Z399" s="1">
        <v>1800</v>
      </c>
      <c r="AA399" s="64">
        <v>300</v>
      </c>
      <c r="AB399" s="64">
        <v>268</v>
      </c>
      <c r="AC399" s="64">
        <v>292</v>
      </c>
      <c r="AD399" s="64">
        <v>593</v>
      </c>
      <c r="AE399" s="64">
        <v>647</v>
      </c>
      <c r="AF399" s="64" t="s">
        <v>194</v>
      </c>
      <c r="AN399" s="64"/>
      <c r="AO399" s="26" t="str">
        <f t="shared" si="180"/>
        <v>UNHCR</v>
      </c>
      <c r="AP399" s="26" t="str">
        <f t="shared" si="181"/>
        <v>AVORD</v>
      </c>
      <c r="AQ399" s="26" t="str">
        <f t="shared" si="182"/>
        <v>NFI KITS</v>
      </c>
      <c r="AR399" s="26" t="str">
        <f t="shared" si="183"/>
        <v>Unknown</v>
      </c>
      <c r="AS399" s="71" t="str">
        <f>_xlfn.IFNA(VLOOKUP(TRIM(AF399),Lookups!$R$1:$S$12,2,0),"N/A")</f>
        <v>Flood</v>
      </c>
      <c r="AT399" s="29" t="str">
        <f t="shared" si="184"/>
        <v>Completed</v>
      </c>
      <c r="AU399" s="72" t="str">
        <f>IF(TRIM(X399)="", "N/A",VLOOKUP(TRIM(X399),Lookups!$V$1:$W$8,2,0))</f>
        <v>NIDP</v>
      </c>
      <c r="AV399" s="26" t="str">
        <f t="shared" si="185"/>
        <v>Urban</v>
      </c>
      <c r="AW399" s="26" t="str">
        <f t="shared" si="186"/>
        <v>In-Kind</v>
      </c>
      <c r="AX399" s="55" t="str">
        <f>IF(TRIM(M399)="","N/A",VLOOKUP(TRIM(M399),Table2[#All],2,0))</f>
        <v>Bay</v>
      </c>
      <c r="AY399" s="55" t="str">
        <f>IF(TRIM(N399)="","N/A",VLOOKUP(TRIM(N399),Table4[#All],2,0))</f>
        <v>Baidoa</v>
      </c>
      <c r="AZ399" s="55" t="str">
        <f t="shared" si="187"/>
        <v>N/A</v>
      </c>
      <c r="BA399" s="32">
        <f t="shared" si="188"/>
        <v>43799</v>
      </c>
      <c r="BB399" s="32">
        <f t="shared" si="189"/>
        <v>43861</v>
      </c>
      <c r="BC399" s="31">
        <f t="shared" si="190"/>
        <v>2020</v>
      </c>
      <c r="BD399" s="33">
        <f t="shared" si="179"/>
        <v>43830</v>
      </c>
      <c r="BE399" s="30">
        <f t="shared" si="191"/>
        <v>1800</v>
      </c>
      <c r="BF399" s="30">
        <f t="shared" si="192"/>
        <v>300</v>
      </c>
      <c r="BG399" s="30">
        <f t="shared" si="193"/>
        <v>292</v>
      </c>
      <c r="BH399" s="30">
        <f t="shared" si="194"/>
        <v>268</v>
      </c>
      <c r="BI399" s="30">
        <f t="shared" si="195"/>
        <v>647</v>
      </c>
      <c r="BJ399" s="30">
        <f t="shared" si="196"/>
        <v>647</v>
      </c>
      <c r="BK399" s="30">
        <v>2200000</v>
      </c>
      <c r="BL399" s="30">
        <v>1400000</v>
      </c>
      <c r="BM399" s="30" t="str">
        <f t="shared" si="197"/>
        <v>Unk</v>
      </c>
      <c r="BN399" s="30" t="str">
        <f t="shared" si="198"/>
        <v>Unk</v>
      </c>
      <c r="BO399" s="30">
        <v>2020</v>
      </c>
      <c r="BP399" s="30">
        <v>463</v>
      </c>
      <c r="BQ399" s="30" t="str">
        <f>VLOOKUP(AQ399,Table3[#All],2,FALSE)</f>
        <v>NFI</v>
      </c>
    </row>
    <row r="400" spans="1:69" ht="28.5" customHeight="1" x14ac:dyDescent="0.25">
      <c r="A400" s="64" t="s">
        <v>171</v>
      </c>
      <c r="B400" s="64" t="s">
        <v>207</v>
      </c>
      <c r="C400" s="64" t="s">
        <v>344</v>
      </c>
      <c r="D400" s="64" t="s">
        <v>202</v>
      </c>
      <c r="E400" s="64" t="s">
        <v>940</v>
      </c>
      <c r="F400" s="64"/>
      <c r="G400" s="64" t="s">
        <v>177</v>
      </c>
      <c r="H400" s="64"/>
      <c r="I400" s="64"/>
      <c r="J400" s="64"/>
      <c r="K400" s="64"/>
      <c r="L400" s="64"/>
      <c r="M400" s="64" t="s">
        <v>83</v>
      </c>
      <c r="N400" s="64" t="s">
        <v>84</v>
      </c>
      <c r="O400" s="64" t="s">
        <v>1</v>
      </c>
      <c r="P400" s="64"/>
      <c r="Q400" s="64" t="s">
        <v>180</v>
      </c>
      <c r="R400" s="64" t="s">
        <v>168</v>
      </c>
      <c r="S400" s="64" t="s">
        <v>211</v>
      </c>
      <c r="T400" s="32">
        <v>43952</v>
      </c>
      <c r="U400" s="21">
        <v>44042</v>
      </c>
      <c r="V400" s="64">
        <v>3.1171799999999998</v>
      </c>
      <c r="W400" s="64">
        <v>43.646900000000002</v>
      </c>
      <c r="X400" s="64" t="s">
        <v>189</v>
      </c>
      <c r="Y400" s="1">
        <v>3000</v>
      </c>
      <c r="Z400" s="1">
        <v>3000</v>
      </c>
      <c r="AA400" s="64">
        <v>500</v>
      </c>
      <c r="AB400" s="64">
        <v>488</v>
      </c>
      <c r="AC400" s="64">
        <v>552</v>
      </c>
      <c r="AD400" s="64">
        <v>920</v>
      </c>
      <c r="AE400" s="64">
        <v>1040</v>
      </c>
      <c r="AF400" s="64" t="s">
        <v>194</v>
      </c>
      <c r="AN400" s="64"/>
      <c r="AO400" s="26" t="str">
        <f t="shared" si="180"/>
        <v>UNHCR</v>
      </c>
      <c r="AP400" s="26" t="str">
        <f t="shared" si="181"/>
        <v>AVORD</v>
      </c>
      <c r="AQ400" s="26" t="str">
        <f t="shared" si="182"/>
        <v>NFI KITS</v>
      </c>
      <c r="AR400" s="26" t="str">
        <f t="shared" si="183"/>
        <v>N/A</v>
      </c>
      <c r="AS400" s="71" t="str">
        <f>_xlfn.IFNA(VLOOKUP(TRIM(AF400),Lookups!$R$1:$S$12,2,0),"N/A")</f>
        <v>Flood</v>
      </c>
      <c r="AT400" s="29" t="str">
        <f t="shared" si="184"/>
        <v>Ongoing</v>
      </c>
      <c r="AU400" s="72" t="str">
        <f>IF(TRIM(X400)="", "N/A",VLOOKUP(TRIM(X400),Lookups!$V$1:$W$8,2,0))</f>
        <v>NIDP</v>
      </c>
      <c r="AV400" s="26" t="str">
        <f t="shared" si="185"/>
        <v>Mixed</v>
      </c>
      <c r="AW400" s="26" t="str">
        <f t="shared" si="186"/>
        <v>In-Kind</v>
      </c>
      <c r="AX400" s="55" t="str">
        <f>IF(TRIM(M400)="","N/A",VLOOKUP(TRIM(M400),Table2[#All],2,0))</f>
        <v>Bay</v>
      </c>
      <c r="AY400" s="55" t="str">
        <f>IF(TRIM(N400)="","N/A",VLOOKUP(TRIM(N400),Table4[#All],2,0))</f>
        <v>Baidoa</v>
      </c>
      <c r="AZ400" s="55" t="str">
        <f t="shared" si="187"/>
        <v>N/A</v>
      </c>
      <c r="BA400" s="32">
        <f t="shared" si="188"/>
        <v>43982</v>
      </c>
      <c r="BB400" s="32">
        <f t="shared" si="189"/>
        <v>44043</v>
      </c>
      <c r="BC400" s="31">
        <f t="shared" si="190"/>
        <v>2020</v>
      </c>
      <c r="BD400" s="33">
        <f t="shared" si="179"/>
        <v>43830</v>
      </c>
      <c r="BE400" s="30">
        <f t="shared" si="191"/>
        <v>3000</v>
      </c>
      <c r="BF400" s="30">
        <f t="shared" si="192"/>
        <v>500</v>
      </c>
      <c r="BG400" s="30">
        <f t="shared" si="193"/>
        <v>552</v>
      </c>
      <c r="BH400" s="30">
        <f t="shared" si="194"/>
        <v>488</v>
      </c>
      <c r="BI400" s="30">
        <f t="shared" si="195"/>
        <v>1040</v>
      </c>
      <c r="BJ400" s="30">
        <f t="shared" si="196"/>
        <v>1040</v>
      </c>
      <c r="BK400" s="30">
        <v>2200000</v>
      </c>
      <c r="BL400" s="30">
        <v>1400000</v>
      </c>
      <c r="BM400" s="30" t="str">
        <f t="shared" si="197"/>
        <v>Unk</v>
      </c>
      <c r="BN400" s="30" t="str">
        <f t="shared" si="198"/>
        <v>Unk</v>
      </c>
      <c r="BO400" s="30">
        <v>2020</v>
      </c>
      <c r="BP400" s="30">
        <v>463</v>
      </c>
      <c r="BQ400" s="30" t="str">
        <f>VLOOKUP(AQ400,Table3[#All],2,FALSE)</f>
        <v>NFI</v>
      </c>
    </row>
    <row r="401" spans="1:69" ht="28.5" customHeight="1" x14ac:dyDescent="0.25">
      <c r="A401" s="64" t="s">
        <v>171</v>
      </c>
      <c r="B401" s="64" t="s">
        <v>207</v>
      </c>
      <c r="C401" s="64" t="s">
        <v>941</v>
      </c>
      <c r="D401" s="64" t="s">
        <v>188</v>
      </c>
      <c r="E401" s="64" t="s">
        <v>942</v>
      </c>
      <c r="F401" s="64"/>
      <c r="G401" s="64" t="s">
        <v>177</v>
      </c>
      <c r="H401" s="64"/>
      <c r="I401" s="64"/>
      <c r="J401" s="64"/>
      <c r="K401" s="64"/>
      <c r="L401" s="64"/>
      <c r="M401" s="64" t="s">
        <v>83</v>
      </c>
      <c r="N401" s="64" t="s">
        <v>84</v>
      </c>
      <c r="O401" s="64" t="s">
        <v>1</v>
      </c>
      <c r="P401" s="64"/>
      <c r="Q401" s="64" t="s">
        <v>179</v>
      </c>
      <c r="R401" s="64" t="s">
        <v>168</v>
      </c>
      <c r="S401" s="64" t="s">
        <v>296</v>
      </c>
      <c r="T401" s="32">
        <v>43831</v>
      </c>
      <c r="U401" s="21">
        <v>44196</v>
      </c>
      <c r="V401" s="64">
        <v>3.1171799999999998</v>
      </c>
      <c r="W401" s="64">
        <v>43.646900000000002</v>
      </c>
      <c r="X401" s="64" t="s">
        <v>191</v>
      </c>
      <c r="Y401" s="1">
        <v>1200</v>
      </c>
      <c r="Z401" s="1">
        <v>1200</v>
      </c>
      <c r="AA401" s="64">
        <v>200</v>
      </c>
      <c r="AB401" s="64">
        <v>178</v>
      </c>
      <c r="AC401" s="64">
        <v>195</v>
      </c>
      <c r="AD401" s="64">
        <v>396</v>
      </c>
      <c r="AE401" s="64">
        <v>431</v>
      </c>
      <c r="AF401" s="64" t="s">
        <v>197</v>
      </c>
      <c r="AN401" s="64"/>
      <c r="AO401" s="26" t="str">
        <f t="shared" si="180"/>
        <v>UNHCR</v>
      </c>
      <c r="AP401" s="26" t="str">
        <f t="shared" si="181"/>
        <v>INTERSOS/ AVORD</v>
      </c>
      <c r="AQ401" s="26" t="str">
        <f t="shared" si="182"/>
        <v>PERMANENT SHELTER</v>
      </c>
      <c r="AR401" s="26" t="str">
        <f t="shared" si="183"/>
        <v>N/A</v>
      </c>
      <c r="AS401" s="71" t="str">
        <f>_xlfn.IFNA(VLOOKUP(TRIM(AF401),Lookups!$R$1:$S$12,2,0),"N/A")</f>
        <v>Return</v>
      </c>
      <c r="AT401" s="29" t="str">
        <f t="shared" si="184"/>
        <v>Ongoing</v>
      </c>
      <c r="AU401" s="72" t="str">
        <f>IF(TRIM(X401)="", "N/A",VLOOKUP(TRIM(X401),Lookups!$V$1:$W$8,2,0))</f>
        <v>RRET</v>
      </c>
      <c r="AV401" s="26" t="str">
        <f t="shared" si="185"/>
        <v>Urban</v>
      </c>
      <c r="AW401" s="26" t="str">
        <f t="shared" si="186"/>
        <v>In-Kind</v>
      </c>
      <c r="AX401" s="55" t="str">
        <f>IF(TRIM(M401)="","N/A",VLOOKUP(TRIM(M401),Table2[#All],2,0))</f>
        <v>Bay</v>
      </c>
      <c r="AY401" s="55" t="str">
        <f>IF(TRIM(N401)="","N/A",VLOOKUP(TRIM(N401),Table4[#All],2,0))</f>
        <v>Baidoa</v>
      </c>
      <c r="AZ401" s="55" t="str">
        <f t="shared" si="187"/>
        <v>N/A</v>
      </c>
      <c r="BA401" s="32">
        <f t="shared" si="188"/>
        <v>43861</v>
      </c>
      <c r="BB401" s="32">
        <f t="shared" si="189"/>
        <v>44196</v>
      </c>
      <c r="BC401" s="31">
        <f t="shared" si="190"/>
        <v>2020</v>
      </c>
      <c r="BD401" s="33">
        <f t="shared" si="179"/>
        <v>43830</v>
      </c>
      <c r="BE401" s="30">
        <f t="shared" si="191"/>
        <v>1200</v>
      </c>
      <c r="BF401" s="30">
        <f t="shared" si="192"/>
        <v>200</v>
      </c>
      <c r="BG401" s="30">
        <f t="shared" si="193"/>
        <v>195</v>
      </c>
      <c r="BH401" s="30">
        <f t="shared" si="194"/>
        <v>178</v>
      </c>
      <c r="BI401" s="30">
        <f t="shared" si="195"/>
        <v>431</v>
      </c>
      <c r="BJ401" s="30">
        <f t="shared" si="196"/>
        <v>431</v>
      </c>
      <c r="BK401" s="30">
        <v>2200000</v>
      </c>
      <c r="BL401" s="30">
        <v>1400000</v>
      </c>
      <c r="BM401" s="30" t="str">
        <f t="shared" si="197"/>
        <v>Unk</v>
      </c>
      <c r="BN401" s="30" t="str">
        <f t="shared" si="198"/>
        <v>Unk</v>
      </c>
      <c r="BO401" s="30">
        <v>2020</v>
      </c>
      <c r="BP401" s="30">
        <v>463</v>
      </c>
      <c r="BQ401" s="30" t="str">
        <f>VLOOKUP(AQ401,Table3[#All],2,FALSE)</f>
        <v>SHELTER</v>
      </c>
    </row>
    <row r="402" spans="1:69" ht="28.5" customHeight="1" x14ac:dyDescent="0.25">
      <c r="A402" s="64" t="s">
        <v>171</v>
      </c>
      <c r="B402" s="64" t="s">
        <v>207</v>
      </c>
      <c r="C402" s="64" t="s">
        <v>207</v>
      </c>
      <c r="D402" s="64" t="s">
        <v>187</v>
      </c>
      <c r="E402" s="64" t="s">
        <v>815</v>
      </c>
      <c r="F402" s="64"/>
      <c r="G402" s="64" t="s">
        <v>177</v>
      </c>
      <c r="H402" s="64"/>
      <c r="I402" s="64"/>
      <c r="J402" s="64"/>
      <c r="K402" s="64"/>
      <c r="L402" s="64"/>
      <c r="M402" s="64" t="s">
        <v>83</v>
      </c>
      <c r="N402" s="64" t="s">
        <v>84</v>
      </c>
      <c r="O402" s="64" t="s">
        <v>1</v>
      </c>
      <c r="P402" s="64"/>
      <c r="Q402" s="64" t="s">
        <v>179</v>
      </c>
      <c r="R402" s="64" t="s">
        <v>169</v>
      </c>
      <c r="S402" s="64" t="s">
        <v>296</v>
      </c>
      <c r="T402" s="32">
        <v>43831</v>
      </c>
      <c r="U402" s="21">
        <v>44196</v>
      </c>
      <c r="V402" s="64">
        <v>3.1171799999999998</v>
      </c>
      <c r="W402" s="64">
        <v>43.646900000000002</v>
      </c>
      <c r="X402" s="64" t="s">
        <v>191</v>
      </c>
      <c r="Y402" s="1">
        <v>3168</v>
      </c>
      <c r="Z402" s="1">
        <v>3168</v>
      </c>
      <c r="AA402" s="64">
        <v>528</v>
      </c>
      <c r="AB402" s="64">
        <v>471</v>
      </c>
      <c r="AC402" s="64">
        <v>513</v>
      </c>
      <c r="AD402" s="64">
        <v>1046</v>
      </c>
      <c r="AE402" s="64">
        <v>1138</v>
      </c>
      <c r="AF402" s="64" t="s">
        <v>196</v>
      </c>
      <c r="AN402" s="64"/>
      <c r="AO402" s="26" t="str">
        <f t="shared" si="180"/>
        <v>UNHCR</v>
      </c>
      <c r="AP402" s="26" t="str">
        <f t="shared" si="181"/>
        <v>UNHCR</v>
      </c>
      <c r="AQ402" s="26" t="str">
        <f t="shared" si="182"/>
        <v>TRANSITIONAL SHELTER</v>
      </c>
      <c r="AR402" s="26" t="str">
        <f t="shared" si="183"/>
        <v>N/A</v>
      </c>
      <c r="AS402" s="71" t="str">
        <f>_xlfn.IFNA(VLOOKUP(TRIM(AF402),Lookups!$R$1:$S$12,2,0),"N/A")</f>
        <v>Protracted</v>
      </c>
      <c r="AT402" s="29" t="str">
        <f t="shared" si="184"/>
        <v>Planned</v>
      </c>
      <c r="AU402" s="72" t="str">
        <f>IF(TRIM(X402)="", "N/A",VLOOKUP(TRIM(X402),Lookups!$V$1:$W$8,2,0))</f>
        <v>RRET</v>
      </c>
      <c r="AV402" s="26" t="str">
        <f t="shared" si="185"/>
        <v>Urban</v>
      </c>
      <c r="AW402" s="26" t="str">
        <f t="shared" si="186"/>
        <v>In-Kind</v>
      </c>
      <c r="AX402" s="55" t="str">
        <f>IF(TRIM(M402)="","N/A",VLOOKUP(TRIM(M402),Table2[#All],2,0))</f>
        <v>Bay</v>
      </c>
      <c r="AY402" s="55" t="str">
        <f>IF(TRIM(N402)="","N/A",VLOOKUP(TRIM(N402),Table4[#All],2,0))</f>
        <v>Baidoa</v>
      </c>
      <c r="AZ402" s="55" t="str">
        <f t="shared" si="187"/>
        <v>N/A</v>
      </c>
      <c r="BA402" s="32">
        <f t="shared" si="188"/>
        <v>43861</v>
      </c>
      <c r="BB402" s="32">
        <f t="shared" si="189"/>
        <v>44196</v>
      </c>
      <c r="BC402" s="31">
        <f t="shared" si="190"/>
        <v>2020</v>
      </c>
      <c r="BD402" s="33">
        <f t="shared" si="179"/>
        <v>43830</v>
      </c>
      <c r="BE402" s="30">
        <f t="shared" si="191"/>
        <v>3168</v>
      </c>
      <c r="BF402" s="30">
        <f t="shared" si="192"/>
        <v>528</v>
      </c>
      <c r="BG402" s="30">
        <f t="shared" si="193"/>
        <v>513</v>
      </c>
      <c r="BH402" s="30">
        <f t="shared" si="194"/>
        <v>471</v>
      </c>
      <c r="BI402" s="30">
        <f t="shared" si="195"/>
        <v>1138</v>
      </c>
      <c r="BJ402" s="30">
        <f t="shared" si="196"/>
        <v>1138</v>
      </c>
      <c r="BK402" s="30">
        <v>2200000</v>
      </c>
      <c r="BL402" s="30">
        <v>1400000</v>
      </c>
      <c r="BM402" s="30" t="str">
        <f t="shared" si="197"/>
        <v>Unk</v>
      </c>
      <c r="BN402" s="30" t="str">
        <f t="shared" si="198"/>
        <v>Unk</v>
      </c>
      <c r="BO402" s="30">
        <v>2020</v>
      </c>
      <c r="BP402" s="30">
        <v>463</v>
      </c>
      <c r="BQ402" s="30" t="str">
        <f>VLOOKUP(AQ402,Table3[#All],2,FALSE)</f>
        <v>SHELTER</v>
      </c>
    </row>
    <row r="403" spans="1:69" ht="28.5" customHeight="1" x14ac:dyDescent="0.25">
      <c r="A403" s="64" t="s">
        <v>171</v>
      </c>
      <c r="B403" s="64" t="s">
        <v>207</v>
      </c>
      <c r="C403" s="64" t="s">
        <v>341</v>
      </c>
      <c r="D403" s="64" t="s">
        <v>186</v>
      </c>
      <c r="E403" s="64" t="s">
        <v>791</v>
      </c>
      <c r="F403" s="64"/>
      <c r="G403" s="64" t="s">
        <v>177</v>
      </c>
      <c r="H403" s="64"/>
      <c r="I403" s="64"/>
      <c r="J403" s="64"/>
      <c r="K403" s="64"/>
      <c r="L403" s="64"/>
      <c r="M403" s="64" t="s">
        <v>57</v>
      </c>
      <c r="N403" s="64" t="s">
        <v>58</v>
      </c>
      <c r="O403" s="64" t="s">
        <v>714</v>
      </c>
      <c r="P403" s="64"/>
      <c r="Q403" s="64" t="s">
        <v>179</v>
      </c>
      <c r="R403" s="64" t="s">
        <v>167</v>
      </c>
      <c r="S403" s="64" t="s">
        <v>211</v>
      </c>
      <c r="T403" s="32">
        <v>43814</v>
      </c>
      <c r="U403" s="21">
        <v>43861</v>
      </c>
      <c r="V403" s="64">
        <v>2.3399350000000001</v>
      </c>
      <c r="W403" s="64">
        <v>42.285981</v>
      </c>
      <c r="X403" s="64" t="s">
        <v>189</v>
      </c>
      <c r="Y403" s="1">
        <v>3000</v>
      </c>
      <c r="Z403" s="1">
        <v>3000</v>
      </c>
      <c r="AA403" s="64">
        <v>500</v>
      </c>
      <c r="AB403" s="64">
        <v>516</v>
      </c>
      <c r="AC403" s="64">
        <v>592</v>
      </c>
      <c r="AD403" s="64">
        <v>881</v>
      </c>
      <c r="AE403" s="64">
        <v>1011</v>
      </c>
      <c r="AF403" s="64" t="s">
        <v>194</v>
      </c>
      <c r="AN403" s="64"/>
      <c r="AO403" s="26" t="str">
        <f t="shared" si="180"/>
        <v>UNHCR</v>
      </c>
      <c r="AP403" s="26" t="str">
        <f t="shared" si="181"/>
        <v>SSWC</v>
      </c>
      <c r="AQ403" s="26" t="str">
        <f t="shared" si="182"/>
        <v>EMERGENCY SHELTER</v>
      </c>
      <c r="AR403" s="26" t="str">
        <f t="shared" si="183"/>
        <v>N/A</v>
      </c>
      <c r="AS403" s="71" t="str">
        <f>_xlfn.IFNA(VLOOKUP(TRIM(AF403),Lookups!$R$1:$S$12,2,0),"N/A")</f>
        <v>Flood</v>
      </c>
      <c r="AT403" s="29" t="str">
        <f t="shared" si="184"/>
        <v>Completed</v>
      </c>
      <c r="AU403" s="72" t="str">
        <f>IF(TRIM(X403)="", "N/A",VLOOKUP(TRIM(X403),Lookups!$V$1:$W$8,2,0))</f>
        <v>NIDP</v>
      </c>
      <c r="AV403" s="26" t="str">
        <f t="shared" si="185"/>
        <v>Urban</v>
      </c>
      <c r="AW403" s="26" t="str">
        <f t="shared" si="186"/>
        <v>In-Kind</v>
      </c>
      <c r="AX403" s="55" t="str">
        <f>IF(TRIM(M403)="","N/A",VLOOKUP(TRIM(M403),Table2[#All],2,0))</f>
        <v>Gedo</v>
      </c>
      <c r="AY403" s="55" t="str">
        <f>IF(TRIM(N403)="","N/A",VLOOKUP(TRIM(N403),Table4[#All],2,0))</f>
        <v>Baardheere</v>
      </c>
      <c r="AZ403" s="55" t="str">
        <f t="shared" si="187"/>
        <v>N/A</v>
      </c>
      <c r="BA403" s="32">
        <f t="shared" si="188"/>
        <v>43830</v>
      </c>
      <c r="BB403" s="32">
        <f t="shared" si="189"/>
        <v>43861</v>
      </c>
      <c r="BC403" s="31">
        <f t="shared" si="190"/>
        <v>2020</v>
      </c>
      <c r="BD403" s="33">
        <f t="shared" si="179"/>
        <v>43830</v>
      </c>
      <c r="BE403" s="30">
        <f t="shared" si="191"/>
        <v>3000</v>
      </c>
      <c r="BF403" s="30">
        <f t="shared" si="192"/>
        <v>500</v>
      </c>
      <c r="BG403" s="30">
        <f t="shared" si="193"/>
        <v>592</v>
      </c>
      <c r="BH403" s="30">
        <f t="shared" si="194"/>
        <v>516</v>
      </c>
      <c r="BI403" s="30">
        <f t="shared" si="195"/>
        <v>1011</v>
      </c>
      <c r="BJ403" s="30">
        <f t="shared" si="196"/>
        <v>1011</v>
      </c>
      <c r="BK403" s="30">
        <v>2200000</v>
      </c>
      <c r="BL403" s="30">
        <v>1400000</v>
      </c>
      <c r="BM403" s="30" t="str">
        <f t="shared" si="197"/>
        <v>Unk</v>
      </c>
      <c r="BN403" s="30" t="str">
        <f t="shared" si="198"/>
        <v>Unk</v>
      </c>
      <c r="BO403" s="30">
        <v>2020</v>
      </c>
      <c r="BP403" s="30">
        <v>463</v>
      </c>
      <c r="BQ403" s="30" t="str">
        <f>VLOOKUP(AQ403,Table3[#All],2,FALSE)</f>
        <v>SHELTER</v>
      </c>
    </row>
    <row r="404" spans="1:69" ht="28.5" customHeight="1" x14ac:dyDescent="0.25">
      <c r="A404" s="64" t="s">
        <v>171</v>
      </c>
      <c r="B404" s="64" t="s">
        <v>207</v>
      </c>
      <c r="C404" s="64" t="s">
        <v>341</v>
      </c>
      <c r="D404" s="64" t="s">
        <v>202</v>
      </c>
      <c r="E404" s="64" t="s">
        <v>792</v>
      </c>
      <c r="F404" s="64"/>
      <c r="G404" s="64" t="s">
        <v>177</v>
      </c>
      <c r="H404" s="64"/>
      <c r="I404" s="64"/>
      <c r="J404" s="64"/>
      <c r="K404" s="64"/>
      <c r="L404" s="64"/>
      <c r="M404" s="64" t="s">
        <v>57</v>
      </c>
      <c r="N404" s="64" t="s">
        <v>58</v>
      </c>
      <c r="O404" s="64" t="s">
        <v>714</v>
      </c>
      <c r="P404" s="64"/>
      <c r="Q404" s="64" t="s">
        <v>179</v>
      </c>
      <c r="R404" s="64" t="s">
        <v>167</v>
      </c>
      <c r="S404" s="64" t="s">
        <v>793</v>
      </c>
      <c r="T404" s="32">
        <v>43476</v>
      </c>
      <c r="U404" s="21">
        <v>43861</v>
      </c>
      <c r="V404" s="64">
        <v>2.3399350000000001</v>
      </c>
      <c r="W404" s="64">
        <v>42.285981</v>
      </c>
      <c r="X404" s="64" t="s">
        <v>189</v>
      </c>
      <c r="Y404" s="1">
        <v>6000</v>
      </c>
      <c r="Z404" s="1">
        <v>6000</v>
      </c>
      <c r="AA404" s="64">
        <v>1000</v>
      </c>
      <c r="AB404" s="64">
        <v>1032</v>
      </c>
      <c r="AC404" s="64">
        <v>1185</v>
      </c>
      <c r="AD404" s="64">
        <v>1761</v>
      </c>
      <c r="AE404" s="64">
        <v>2022</v>
      </c>
      <c r="AF404" s="64" t="s">
        <v>194</v>
      </c>
      <c r="AN404" s="64"/>
      <c r="AO404" s="26" t="str">
        <f t="shared" si="180"/>
        <v>UNHCR</v>
      </c>
      <c r="AP404" s="26" t="str">
        <f t="shared" si="181"/>
        <v>SSWC</v>
      </c>
      <c r="AQ404" s="26" t="str">
        <f t="shared" si="182"/>
        <v>NFI KITS</v>
      </c>
      <c r="AR404" s="26" t="str">
        <f t="shared" si="183"/>
        <v>N/A</v>
      </c>
      <c r="AS404" s="71" t="str">
        <f>_xlfn.IFNA(VLOOKUP(TRIM(AF404),Lookups!$R$1:$S$12,2,0),"N/A")</f>
        <v>Flood</v>
      </c>
      <c r="AT404" s="29" t="str">
        <f t="shared" si="184"/>
        <v>Completed</v>
      </c>
      <c r="AU404" s="72" t="str">
        <f>IF(TRIM(X404)="", "N/A",VLOOKUP(TRIM(X404),Lookups!$V$1:$W$8,2,0))</f>
        <v>NIDP</v>
      </c>
      <c r="AV404" s="26" t="str">
        <f t="shared" si="185"/>
        <v>Urban</v>
      </c>
      <c r="AW404" s="26" t="str">
        <f t="shared" si="186"/>
        <v>In-Kind</v>
      </c>
      <c r="AX404" s="55" t="str">
        <f>IF(TRIM(M404)="","N/A",VLOOKUP(TRIM(M404),Table2[#All],2,0))</f>
        <v>Gedo</v>
      </c>
      <c r="AY404" s="55" t="str">
        <f>IF(TRIM(N404)="","N/A",VLOOKUP(TRIM(N404),Table4[#All],2,0))</f>
        <v>Baardheere</v>
      </c>
      <c r="AZ404" s="55" t="str">
        <f t="shared" si="187"/>
        <v>N/A</v>
      </c>
      <c r="BA404" s="32">
        <f t="shared" si="188"/>
        <v>43496</v>
      </c>
      <c r="BB404" s="32">
        <f t="shared" si="189"/>
        <v>43861</v>
      </c>
      <c r="BC404" s="31">
        <f t="shared" si="190"/>
        <v>2020</v>
      </c>
      <c r="BD404" s="33">
        <f t="shared" si="179"/>
        <v>43830</v>
      </c>
      <c r="BE404" s="30">
        <f t="shared" si="191"/>
        <v>6000</v>
      </c>
      <c r="BF404" s="30">
        <f t="shared" si="192"/>
        <v>1000</v>
      </c>
      <c r="BG404" s="30">
        <f t="shared" si="193"/>
        <v>1185</v>
      </c>
      <c r="BH404" s="30">
        <f t="shared" si="194"/>
        <v>1032</v>
      </c>
      <c r="BI404" s="30">
        <f t="shared" si="195"/>
        <v>2022</v>
      </c>
      <c r="BJ404" s="30">
        <f t="shared" si="196"/>
        <v>2022</v>
      </c>
      <c r="BK404" s="30">
        <v>2200000</v>
      </c>
      <c r="BL404" s="30">
        <v>1400000</v>
      </c>
      <c r="BM404" s="30" t="str">
        <f t="shared" si="197"/>
        <v>Unk</v>
      </c>
      <c r="BN404" s="30" t="str">
        <f t="shared" si="198"/>
        <v>Unk</v>
      </c>
      <c r="BO404" s="30">
        <v>2020</v>
      </c>
      <c r="BP404" s="30">
        <v>463</v>
      </c>
      <c r="BQ404" s="30" t="str">
        <f>VLOOKUP(AQ404,Table3[#All],2,FALSE)</f>
        <v>NFI</v>
      </c>
    </row>
    <row r="405" spans="1:69" ht="28.5" customHeight="1" x14ac:dyDescent="0.25">
      <c r="A405" s="64" t="s">
        <v>171</v>
      </c>
      <c r="B405" s="64" t="s">
        <v>207</v>
      </c>
      <c r="C405" s="64" t="s">
        <v>207</v>
      </c>
      <c r="D405" s="64" t="s">
        <v>202</v>
      </c>
      <c r="E405" s="64" t="s">
        <v>821</v>
      </c>
      <c r="F405" s="64"/>
      <c r="G405" s="64" t="s">
        <v>213</v>
      </c>
      <c r="H405" s="64"/>
      <c r="I405" s="64"/>
      <c r="J405" s="64"/>
      <c r="K405" s="64"/>
      <c r="L405" s="64"/>
      <c r="M405" s="64" t="s">
        <v>57</v>
      </c>
      <c r="N405" s="64" t="s">
        <v>127</v>
      </c>
      <c r="O405" s="64" t="s">
        <v>29</v>
      </c>
      <c r="P405" s="64"/>
      <c r="Q405" s="64" t="s">
        <v>180</v>
      </c>
      <c r="R405" s="64" t="s">
        <v>168</v>
      </c>
      <c r="S405" s="64" t="s">
        <v>259</v>
      </c>
      <c r="T405" s="32">
        <v>43831</v>
      </c>
      <c r="U405" s="21">
        <v>44012</v>
      </c>
      <c r="V405" s="64">
        <v>4.1635799999999996</v>
      </c>
      <c r="W405" s="64">
        <v>42.076169999999998</v>
      </c>
      <c r="X405" s="64" t="s">
        <v>189</v>
      </c>
      <c r="Y405" s="1">
        <v>3750</v>
      </c>
      <c r="Z405" s="1">
        <v>3750</v>
      </c>
      <c r="AA405" s="64">
        <v>625</v>
      </c>
      <c r="AB405" s="64">
        <v>663</v>
      </c>
      <c r="AC405" s="64">
        <v>749</v>
      </c>
      <c r="AD405" s="64">
        <v>1097</v>
      </c>
      <c r="AE405" s="64">
        <v>1241</v>
      </c>
      <c r="AF405" s="64" t="s">
        <v>199</v>
      </c>
      <c r="AN405" s="64"/>
      <c r="AO405" s="26" t="str">
        <f t="shared" si="180"/>
        <v>UNHCR</v>
      </c>
      <c r="AP405" s="26" t="str">
        <f t="shared" si="181"/>
        <v>UNHCR</v>
      </c>
      <c r="AQ405" s="26" t="str">
        <f t="shared" si="182"/>
        <v>NFI KITS</v>
      </c>
      <c r="AR405" s="26" t="str">
        <f t="shared" si="183"/>
        <v>N/A</v>
      </c>
      <c r="AS405" s="71" t="str">
        <f>_xlfn.IFNA(VLOOKUP(TRIM(AF405),Lookups!$R$1:$S$12,2,0),"N/A")</f>
        <v>Conflict/Insecurity</v>
      </c>
      <c r="AT405" s="29" t="str">
        <f t="shared" si="184"/>
        <v>Ongoing</v>
      </c>
      <c r="AU405" s="72" t="str">
        <f>IF(TRIM(X405)="", "N/A",VLOOKUP(TRIM(X405),Lookups!$V$1:$W$8,2,0))</f>
        <v>NIDP</v>
      </c>
      <c r="AV405" s="26" t="str">
        <f t="shared" si="185"/>
        <v>Mixed</v>
      </c>
      <c r="AW405" s="26" t="str">
        <f t="shared" si="186"/>
        <v>In-Kind</v>
      </c>
      <c r="AX405" s="55" t="str">
        <f>IF(TRIM(M405)="","N/A",VLOOKUP(TRIM(M405),Table2[#All],2,0))</f>
        <v>Gedo</v>
      </c>
      <c r="AY405" s="55" t="str">
        <f>IF(TRIM(N405)="","N/A",VLOOKUP(TRIM(N405),Table4[#All],2,0))</f>
        <v>Doolow</v>
      </c>
      <c r="AZ405" s="55" t="str">
        <f t="shared" si="187"/>
        <v>N/A</v>
      </c>
      <c r="BA405" s="32">
        <f t="shared" si="188"/>
        <v>43861</v>
      </c>
      <c r="BB405" s="32">
        <f t="shared" si="189"/>
        <v>44012</v>
      </c>
      <c r="BC405" s="31">
        <f t="shared" si="190"/>
        <v>2020</v>
      </c>
      <c r="BD405" s="33">
        <f t="shared" si="179"/>
        <v>43830</v>
      </c>
      <c r="BE405" s="30">
        <f t="shared" si="191"/>
        <v>3750</v>
      </c>
      <c r="BF405" s="30">
        <f t="shared" si="192"/>
        <v>625</v>
      </c>
      <c r="BG405" s="30">
        <f t="shared" si="193"/>
        <v>749</v>
      </c>
      <c r="BH405" s="30">
        <f t="shared" si="194"/>
        <v>663</v>
      </c>
      <c r="BI405" s="30">
        <f t="shared" si="195"/>
        <v>1241</v>
      </c>
      <c r="BJ405" s="30">
        <f t="shared" si="196"/>
        <v>1241</v>
      </c>
      <c r="BK405" s="30">
        <v>2200000</v>
      </c>
      <c r="BL405" s="30">
        <v>1400000</v>
      </c>
      <c r="BM405" s="30" t="str">
        <f t="shared" si="197"/>
        <v>Unk</v>
      </c>
      <c r="BN405" s="30" t="str">
        <f t="shared" si="198"/>
        <v>Unk</v>
      </c>
      <c r="BO405" s="30">
        <v>2020</v>
      </c>
      <c r="BP405" s="30">
        <v>463</v>
      </c>
      <c r="BQ405" s="30" t="str">
        <f>VLOOKUP(AQ405,Table3[#All],2,FALSE)</f>
        <v>NFI</v>
      </c>
    </row>
    <row r="406" spans="1:69" ht="28.5" customHeight="1" x14ac:dyDescent="0.25">
      <c r="A406" s="64" t="s">
        <v>171</v>
      </c>
      <c r="B406" s="64" t="s">
        <v>207</v>
      </c>
      <c r="C406" s="64" t="s">
        <v>207</v>
      </c>
      <c r="D406" s="64" t="s">
        <v>202</v>
      </c>
      <c r="E406" s="64" t="s">
        <v>822</v>
      </c>
      <c r="F406" s="64"/>
      <c r="G406" s="64" t="s">
        <v>213</v>
      </c>
      <c r="H406" s="64"/>
      <c r="I406" s="64"/>
      <c r="J406" s="64"/>
      <c r="K406" s="64"/>
      <c r="L406" s="64"/>
      <c r="M406" s="64" t="s">
        <v>57</v>
      </c>
      <c r="N406" s="64" t="s">
        <v>127</v>
      </c>
      <c r="O406" s="64" t="s">
        <v>29</v>
      </c>
      <c r="P406" s="64"/>
      <c r="Q406" s="64" t="s">
        <v>180</v>
      </c>
      <c r="R406" s="64" t="s">
        <v>167</v>
      </c>
      <c r="S406" s="64" t="s">
        <v>259</v>
      </c>
      <c r="T406" s="32">
        <v>43831</v>
      </c>
      <c r="U406" s="21">
        <v>43920</v>
      </c>
      <c r="V406" s="64">
        <v>4.1635799999999996</v>
      </c>
      <c r="W406" s="64">
        <v>42.076169999999998</v>
      </c>
      <c r="X406" s="64" t="s">
        <v>189</v>
      </c>
      <c r="Y406" s="1">
        <v>2250</v>
      </c>
      <c r="Z406" s="1">
        <v>2250</v>
      </c>
      <c r="AA406" s="64">
        <v>375</v>
      </c>
      <c r="AB406" s="64">
        <v>397</v>
      </c>
      <c r="AC406" s="64">
        <v>450</v>
      </c>
      <c r="AD406" s="64">
        <v>658</v>
      </c>
      <c r="AE406" s="64">
        <v>745</v>
      </c>
      <c r="AF406" s="64" t="s">
        <v>199</v>
      </c>
      <c r="AN406" s="64"/>
      <c r="AO406" s="26" t="str">
        <f t="shared" si="180"/>
        <v>UNHCR</v>
      </c>
      <c r="AP406" s="26" t="str">
        <f t="shared" si="181"/>
        <v>UNHCR</v>
      </c>
      <c r="AQ406" s="26" t="str">
        <f t="shared" si="182"/>
        <v>NFI KITS</v>
      </c>
      <c r="AR406" s="26" t="str">
        <f t="shared" si="183"/>
        <v>N/A</v>
      </c>
      <c r="AS406" s="71" t="str">
        <f>_xlfn.IFNA(VLOOKUP(TRIM(AF406),Lookups!$R$1:$S$12,2,0),"N/A")</f>
        <v>Conflict/Insecurity</v>
      </c>
      <c r="AT406" s="29" t="str">
        <f t="shared" si="184"/>
        <v>Completed</v>
      </c>
      <c r="AU406" s="72" t="str">
        <f>IF(TRIM(X406)="", "N/A",VLOOKUP(TRIM(X406),Lookups!$V$1:$W$8,2,0))</f>
        <v>NIDP</v>
      </c>
      <c r="AV406" s="26" t="str">
        <f t="shared" si="185"/>
        <v>Mixed</v>
      </c>
      <c r="AW406" s="26" t="str">
        <f t="shared" si="186"/>
        <v>In-Kind</v>
      </c>
      <c r="AX406" s="55" t="str">
        <f>IF(TRIM(M406)="","N/A",VLOOKUP(TRIM(M406),Table2[#All],2,0))</f>
        <v>Gedo</v>
      </c>
      <c r="AY406" s="55" t="str">
        <f>IF(TRIM(N406)="","N/A",VLOOKUP(TRIM(N406),Table4[#All],2,0))</f>
        <v>Doolow</v>
      </c>
      <c r="AZ406" s="55" t="str">
        <f t="shared" si="187"/>
        <v>N/A</v>
      </c>
      <c r="BA406" s="32">
        <f t="shared" si="188"/>
        <v>43861</v>
      </c>
      <c r="BB406" s="32">
        <f t="shared" si="189"/>
        <v>43921</v>
      </c>
      <c r="BC406" s="31">
        <f t="shared" si="190"/>
        <v>2020</v>
      </c>
      <c r="BD406" s="33">
        <f t="shared" si="179"/>
        <v>43830</v>
      </c>
      <c r="BE406" s="30">
        <f t="shared" si="191"/>
        <v>2250</v>
      </c>
      <c r="BF406" s="30">
        <f t="shared" si="192"/>
        <v>375</v>
      </c>
      <c r="BG406" s="30">
        <f t="shared" si="193"/>
        <v>450</v>
      </c>
      <c r="BH406" s="30">
        <f t="shared" si="194"/>
        <v>397</v>
      </c>
      <c r="BI406" s="30">
        <f t="shared" si="195"/>
        <v>745</v>
      </c>
      <c r="BJ406" s="30">
        <f t="shared" si="196"/>
        <v>745</v>
      </c>
      <c r="BK406" s="30">
        <v>2200000</v>
      </c>
      <c r="BL406" s="30">
        <v>1400000</v>
      </c>
      <c r="BM406" s="30" t="str">
        <f t="shared" si="197"/>
        <v>Unk</v>
      </c>
      <c r="BN406" s="30" t="str">
        <f t="shared" si="198"/>
        <v>Unk</v>
      </c>
      <c r="BO406" s="30">
        <v>2020</v>
      </c>
      <c r="BP406" s="30">
        <v>463</v>
      </c>
      <c r="BQ406" s="30" t="str">
        <f>VLOOKUP(AQ406,Table3[#All],2,FALSE)</f>
        <v>NFI</v>
      </c>
    </row>
    <row r="407" spans="1:69" ht="28.5" customHeight="1" x14ac:dyDescent="0.25">
      <c r="A407" s="64" t="s">
        <v>171</v>
      </c>
      <c r="B407" s="64" t="s">
        <v>207</v>
      </c>
      <c r="C407" s="64" t="s">
        <v>284</v>
      </c>
      <c r="D407" s="64" t="s">
        <v>202</v>
      </c>
      <c r="E407" s="64" t="s">
        <v>943</v>
      </c>
      <c r="F407" s="64"/>
      <c r="G407" s="64" t="s">
        <v>177</v>
      </c>
      <c r="H407" s="64"/>
      <c r="I407" s="64"/>
      <c r="J407" s="64"/>
      <c r="K407" s="64"/>
      <c r="L407" s="64"/>
      <c r="M407" s="64" t="s">
        <v>57</v>
      </c>
      <c r="N407" s="64" t="s">
        <v>127</v>
      </c>
      <c r="O407" s="64" t="s">
        <v>29</v>
      </c>
      <c r="P407" s="64"/>
      <c r="Q407" s="64" t="s">
        <v>180</v>
      </c>
      <c r="R407" s="64" t="s">
        <v>167</v>
      </c>
      <c r="S407" s="64" t="s">
        <v>211</v>
      </c>
      <c r="T407" s="32">
        <v>43891</v>
      </c>
      <c r="U407" s="21">
        <v>43951</v>
      </c>
      <c r="V407" s="64">
        <v>4.1635799999999996</v>
      </c>
      <c r="W407" s="64">
        <v>42.076169999999998</v>
      </c>
      <c r="X407" s="64" t="s">
        <v>189</v>
      </c>
      <c r="Y407" s="1">
        <v>6000</v>
      </c>
      <c r="Z407" s="1">
        <v>6000</v>
      </c>
      <c r="AA407" s="64">
        <v>1000</v>
      </c>
      <c r="AB407" s="64">
        <v>3200</v>
      </c>
      <c r="AC407" s="64">
        <v>1300</v>
      </c>
      <c r="AD407" s="64">
        <v>1000</v>
      </c>
      <c r="AE407" s="64">
        <v>500</v>
      </c>
      <c r="AF407" s="64" t="s">
        <v>194</v>
      </c>
      <c r="AN407" s="64"/>
      <c r="AO407" s="26" t="str">
        <f t="shared" si="180"/>
        <v>UNHCR</v>
      </c>
      <c r="AP407" s="26" t="str">
        <f t="shared" si="181"/>
        <v>DRC</v>
      </c>
      <c r="AQ407" s="26" t="str">
        <f t="shared" si="182"/>
        <v>NFI KITS</v>
      </c>
      <c r="AR407" s="26" t="str">
        <f t="shared" si="183"/>
        <v>N/A</v>
      </c>
      <c r="AS407" s="71" t="str">
        <f>_xlfn.IFNA(VLOOKUP(TRIM(AF407),Lookups!$R$1:$S$12,2,0),"N/A")</f>
        <v>Flood</v>
      </c>
      <c r="AT407" s="29" t="str">
        <f t="shared" si="184"/>
        <v>Completed</v>
      </c>
      <c r="AU407" s="72" t="str">
        <f>IF(TRIM(X407)="", "N/A",VLOOKUP(TRIM(X407),Lookups!$V$1:$W$8,2,0))</f>
        <v>NIDP</v>
      </c>
      <c r="AV407" s="26" t="str">
        <f t="shared" si="185"/>
        <v>Mixed</v>
      </c>
      <c r="AW407" s="26" t="str">
        <f t="shared" si="186"/>
        <v>In-Kind</v>
      </c>
      <c r="AX407" s="55" t="str">
        <f>IF(TRIM(M407)="","N/A",VLOOKUP(TRIM(M407),Table2[#All],2,0))</f>
        <v>Gedo</v>
      </c>
      <c r="AY407" s="55" t="str">
        <f>IF(TRIM(N407)="","N/A",VLOOKUP(TRIM(N407),Table4[#All],2,0))</f>
        <v>Doolow</v>
      </c>
      <c r="AZ407" s="55" t="str">
        <f t="shared" si="187"/>
        <v>N/A</v>
      </c>
      <c r="BA407" s="32">
        <f t="shared" si="188"/>
        <v>43921</v>
      </c>
      <c r="BB407" s="32">
        <f t="shared" si="189"/>
        <v>43951</v>
      </c>
      <c r="BC407" s="31">
        <f t="shared" si="190"/>
        <v>2020</v>
      </c>
      <c r="BD407" s="33">
        <f t="shared" si="179"/>
        <v>43830</v>
      </c>
      <c r="BE407" s="30">
        <f t="shared" si="191"/>
        <v>6000</v>
      </c>
      <c r="BF407" s="30">
        <f t="shared" si="192"/>
        <v>1000</v>
      </c>
      <c r="BG407" s="30">
        <f t="shared" si="193"/>
        <v>1300</v>
      </c>
      <c r="BH407" s="30">
        <f t="shared" si="194"/>
        <v>3200</v>
      </c>
      <c r="BI407" s="30">
        <f t="shared" si="195"/>
        <v>500</v>
      </c>
      <c r="BJ407" s="30">
        <f t="shared" si="196"/>
        <v>500</v>
      </c>
      <c r="BK407" s="30">
        <v>2200000</v>
      </c>
      <c r="BL407" s="30">
        <v>1400000</v>
      </c>
      <c r="BM407" s="30" t="str">
        <f t="shared" si="197"/>
        <v>Unk</v>
      </c>
      <c r="BN407" s="30" t="str">
        <f t="shared" si="198"/>
        <v>Unk</v>
      </c>
      <c r="BO407" s="30">
        <v>2020</v>
      </c>
      <c r="BP407" s="30">
        <v>463</v>
      </c>
      <c r="BQ407" s="30" t="str">
        <f>VLOOKUP(AQ407,Table3[#All],2,FALSE)</f>
        <v>NFI</v>
      </c>
    </row>
    <row r="408" spans="1:69" ht="28.5" customHeight="1" x14ac:dyDescent="0.25">
      <c r="A408" s="64" t="s">
        <v>171</v>
      </c>
      <c r="B408" s="64" t="s">
        <v>207</v>
      </c>
      <c r="C408" s="64" t="s">
        <v>938</v>
      </c>
      <c r="D408" s="64" t="s">
        <v>202</v>
      </c>
      <c r="E408" s="64" t="s">
        <v>944</v>
      </c>
      <c r="F408" s="64"/>
      <c r="G408" s="64" t="s">
        <v>176</v>
      </c>
      <c r="H408" s="64"/>
      <c r="I408" s="64"/>
      <c r="J408" s="64">
        <v>150</v>
      </c>
      <c r="K408" s="64" t="s">
        <v>175</v>
      </c>
      <c r="L408" s="64"/>
      <c r="M408" s="64" t="s">
        <v>57</v>
      </c>
      <c r="N408" s="64" t="s">
        <v>127</v>
      </c>
      <c r="O408" s="64" t="s">
        <v>29</v>
      </c>
      <c r="P408" s="64"/>
      <c r="Q408" s="64" t="s">
        <v>180</v>
      </c>
      <c r="R408" s="64" t="s">
        <v>168</v>
      </c>
      <c r="S408" s="64" t="s">
        <v>211</v>
      </c>
      <c r="T408" s="32">
        <v>43952</v>
      </c>
      <c r="U408" s="21">
        <v>44042</v>
      </c>
      <c r="V408" s="64">
        <v>4.1635799999999996</v>
      </c>
      <c r="W408" s="64">
        <v>42.076169999999998</v>
      </c>
      <c r="X408" s="64" t="s">
        <v>190</v>
      </c>
      <c r="Y408" s="1">
        <v>6000</v>
      </c>
      <c r="Z408" s="1">
        <v>6000</v>
      </c>
      <c r="AA408" s="64">
        <v>1000</v>
      </c>
      <c r="AB408" s="64">
        <v>3200</v>
      </c>
      <c r="AC408" s="64">
        <v>1300</v>
      </c>
      <c r="AD408" s="64">
        <v>1000</v>
      </c>
      <c r="AE408" s="64">
        <v>500</v>
      </c>
      <c r="AF408" s="64" t="s">
        <v>1015</v>
      </c>
      <c r="AN408" s="64"/>
      <c r="AO408" s="26" t="str">
        <f t="shared" si="180"/>
        <v>UNHCR</v>
      </c>
      <c r="AP408" s="26" t="str">
        <f t="shared" si="181"/>
        <v>AVORD/DRC</v>
      </c>
      <c r="AQ408" s="26" t="str">
        <f t="shared" si="182"/>
        <v>NFI KITS</v>
      </c>
      <c r="AR408" s="26" t="str">
        <f t="shared" si="183"/>
        <v>N/A</v>
      </c>
      <c r="AS408" s="71" t="str">
        <f>_xlfn.IFNA(VLOOKUP(TRIM(AF408),Lookups!$R$1:$S$12,2,0),"N/A")</f>
        <v>N/A</v>
      </c>
      <c r="AT408" s="29" t="str">
        <f t="shared" si="184"/>
        <v>Ongoing</v>
      </c>
      <c r="AU408" s="72" t="str">
        <f>IF(TRIM(X408)="", "N/A",VLOOKUP(TRIM(X408),Lookups!$V$1:$W$8,2,0))</f>
        <v>PIDP</v>
      </c>
      <c r="AV408" s="26" t="str">
        <f t="shared" si="185"/>
        <v>Mixed</v>
      </c>
      <c r="AW408" s="26" t="str">
        <f t="shared" si="186"/>
        <v>Cash</v>
      </c>
      <c r="AX408" s="55" t="str">
        <f>IF(TRIM(M408)="","N/A",VLOOKUP(TRIM(M408),Table2[#All],2,0))</f>
        <v>Gedo</v>
      </c>
      <c r="AY408" s="55" t="str">
        <f>IF(TRIM(N408)="","N/A",VLOOKUP(TRIM(N408),Table4[#All],2,0))</f>
        <v>Doolow</v>
      </c>
      <c r="AZ408" s="55" t="str">
        <f t="shared" si="187"/>
        <v>N/A</v>
      </c>
      <c r="BA408" s="32">
        <f t="shared" si="188"/>
        <v>43982</v>
      </c>
      <c r="BB408" s="32">
        <f t="shared" si="189"/>
        <v>44043</v>
      </c>
      <c r="BC408" s="31">
        <f t="shared" si="190"/>
        <v>2020</v>
      </c>
      <c r="BD408" s="33">
        <f t="shared" si="179"/>
        <v>43830</v>
      </c>
      <c r="BE408" s="30">
        <f t="shared" si="191"/>
        <v>6000</v>
      </c>
      <c r="BF408" s="30">
        <f t="shared" si="192"/>
        <v>1000</v>
      </c>
      <c r="BG408" s="30">
        <f t="shared" si="193"/>
        <v>1300</v>
      </c>
      <c r="BH408" s="30">
        <f t="shared" si="194"/>
        <v>3200</v>
      </c>
      <c r="BI408" s="30">
        <f t="shared" si="195"/>
        <v>500</v>
      </c>
      <c r="BJ408" s="30">
        <f t="shared" si="196"/>
        <v>500</v>
      </c>
      <c r="BK408" s="30">
        <v>2200000</v>
      </c>
      <c r="BL408" s="30">
        <v>1400000</v>
      </c>
      <c r="BM408" s="30" t="str">
        <f t="shared" si="197"/>
        <v>Unk</v>
      </c>
      <c r="BN408" s="30" t="str">
        <f t="shared" si="198"/>
        <v>Unk</v>
      </c>
      <c r="BO408" s="30">
        <v>2020</v>
      </c>
      <c r="BP408" s="30">
        <v>463</v>
      </c>
      <c r="BQ408" s="30" t="str">
        <f>VLOOKUP(AQ408,Table3[#All],2,FALSE)</f>
        <v>NFI</v>
      </c>
    </row>
    <row r="409" spans="1:69" ht="28.5" customHeight="1" x14ac:dyDescent="0.25">
      <c r="A409" s="64" t="s">
        <v>171</v>
      </c>
      <c r="B409" s="64" t="s">
        <v>207</v>
      </c>
      <c r="C409" s="64" t="s">
        <v>344</v>
      </c>
      <c r="D409" s="64" t="s">
        <v>186</v>
      </c>
      <c r="E409" s="64" t="s">
        <v>772</v>
      </c>
      <c r="F409" s="64" t="s">
        <v>210</v>
      </c>
      <c r="G409" s="64" t="s">
        <v>213</v>
      </c>
      <c r="H409" s="64"/>
      <c r="I409" s="64"/>
      <c r="J409" s="64"/>
      <c r="K409" s="64"/>
      <c r="L409" s="64"/>
      <c r="M409" s="64" t="s">
        <v>89</v>
      </c>
      <c r="N409" s="64" t="s">
        <v>67</v>
      </c>
      <c r="O409" s="64" t="s">
        <v>62</v>
      </c>
      <c r="P409" s="64"/>
      <c r="Q409" s="64" t="s">
        <v>179</v>
      </c>
      <c r="R409" s="64" t="s">
        <v>167</v>
      </c>
      <c r="S409" s="64" t="s">
        <v>211</v>
      </c>
      <c r="T409" s="32">
        <v>43770</v>
      </c>
      <c r="U409" s="21">
        <v>43831</v>
      </c>
      <c r="V409" s="64">
        <v>4.7359840000000002</v>
      </c>
      <c r="W409" s="64">
        <v>45.204267999999999</v>
      </c>
      <c r="X409" s="64" t="s">
        <v>189</v>
      </c>
      <c r="Y409" s="1">
        <v>15000</v>
      </c>
      <c r="Z409" s="1">
        <v>15000</v>
      </c>
      <c r="AA409" s="64">
        <v>2500</v>
      </c>
      <c r="AB409" s="64">
        <v>2240</v>
      </c>
      <c r="AC409" s="64">
        <v>2251</v>
      </c>
      <c r="AD409" s="64">
        <v>5241</v>
      </c>
      <c r="AE409" s="64">
        <v>5268</v>
      </c>
      <c r="AF409" s="64" t="s">
        <v>199</v>
      </c>
      <c r="AG409" s="26" t="s">
        <v>549</v>
      </c>
      <c r="AN409" s="64"/>
      <c r="AO409" s="26" t="str">
        <f t="shared" si="180"/>
        <v>UNHCR</v>
      </c>
      <c r="AP409" s="26" t="str">
        <f t="shared" si="181"/>
        <v>AVORD</v>
      </c>
      <c r="AQ409" s="26" t="str">
        <f t="shared" si="182"/>
        <v>EMERGENCY SHELTER</v>
      </c>
      <c r="AR409" s="26" t="str">
        <f t="shared" si="183"/>
        <v>Unknown</v>
      </c>
      <c r="AS409" s="71" t="str">
        <f>_xlfn.IFNA(VLOOKUP(TRIM(AF409),Lookups!$R$1:$S$12,2,0),"N/A")</f>
        <v>Conflict/Insecurity</v>
      </c>
      <c r="AT409" s="29" t="str">
        <f t="shared" si="184"/>
        <v>Completed</v>
      </c>
      <c r="AU409" s="72" t="str">
        <f>IF(TRIM(X409)="", "N/A",VLOOKUP(TRIM(X409),Lookups!$V$1:$W$8,2,0))</f>
        <v>NIDP</v>
      </c>
      <c r="AV409" s="26" t="str">
        <f t="shared" si="185"/>
        <v>Urban</v>
      </c>
      <c r="AW409" s="26" t="str">
        <f t="shared" si="186"/>
        <v>In-Kind</v>
      </c>
      <c r="AX409" s="55" t="str">
        <f>IF(TRIM(M409)="","N/A",VLOOKUP(TRIM(M409),Table2[#All],2,0))</f>
        <v>Hiraan</v>
      </c>
      <c r="AY409" s="55" t="str">
        <f>IF(TRIM(N409)="","N/A",VLOOKUP(TRIM(N409),Table4[#All],2,0))</f>
        <v>Belet Weyne</v>
      </c>
      <c r="AZ409" s="55" t="str">
        <f t="shared" si="187"/>
        <v>N/A</v>
      </c>
      <c r="BA409" s="32">
        <f t="shared" si="188"/>
        <v>43799</v>
      </c>
      <c r="BB409" s="32">
        <f t="shared" si="189"/>
        <v>43861</v>
      </c>
      <c r="BC409" s="31">
        <f t="shared" si="190"/>
        <v>2020</v>
      </c>
      <c r="BD409" s="33">
        <f t="shared" si="179"/>
        <v>43830</v>
      </c>
      <c r="BE409" s="30">
        <f t="shared" si="191"/>
        <v>15000</v>
      </c>
      <c r="BF409" s="30">
        <f t="shared" si="192"/>
        <v>2500</v>
      </c>
      <c r="BG409" s="30">
        <f t="shared" si="193"/>
        <v>2251</v>
      </c>
      <c r="BH409" s="30">
        <f t="shared" si="194"/>
        <v>2240</v>
      </c>
      <c r="BI409" s="30">
        <f t="shared" si="195"/>
        <v>5268</v>
      </c>
      <c r="BJ409" s="30">
        <f t="shared" si="196"/>
        <v>5268</v>
      </c>
      <c r="BK409" s="30">
        <v>2200000</v>
      </c>
      <c r="BL409" s="30">
        <v>1400000</v>
      </c>
      <c r="BM409" s="30" t="str">
        <f t="shared" si="197"/>
        <v>Unk</v>
      </c>
      <c r="BN409" s="30" t="str">
        <f t="shared" si="198"/>
        <v>Unk</v>
      </c>
      <c r="BO409" s="30">
        <v>2020</v>
      </c>
      <c r="BP409" s="30">
        <v>463</v>
      </c>
      <c r="BQ409" s="30" t="str">
        <f>VLOOKUP(AQ409,Table3[#All],2,FALSE)</f>
        <v>SHELTER</v>
      </c>
    </row>
    <row r="410" spans="1:69" ht="28.5" customHeight="1" x14ac:dyDescent="0.25">
      <c r="A410" s="64" t="s">
        <v>171</v>
      </c>
      <c r="B410" s="64" t="s">
        <v>207</v>
      </c>
      <c r="C410" s="64" t="s">
        <v>341</v>
      </c>
      <c r="D410" s="64" t="s">
        <v>186</v>
      </c>
      <c r="E410" s="64" t="s">
        <v>810</v>
      </c>
      <c r="F410" s="64"/>
      <c r="G410" s="64" t="s">
        <v>176</v>
      </c>
      <c r="H410" s="64"/>
      <c r="I410" s="64"/>
      <c r="J410" s="64"/>
      <c r="K410" s="64"/>
      <c r="L410" s="64"/>
      <c r="M410" s="64" t="s">
        <v>89</v>
      </c>
      <c r="N410" s="64" t="s">
        <v>67</v>
      </c>
      <c r="O410" s="64" t="s">
        <v>62</v>
      </c>
      <c r="P410" s="64"/>
      <c r="Q410" s="64" t="s">
        <v>179</v>
      </c>
      <c r="R410" s="64" t="s">
        <v>167</v>
      </c>
      <c r="S410" s="64" t="s">
        <v>793</v>
      </c>
      <c r="T410" s="32">
        <v>43814</v>
      </c>
      <c r="U410" s="21">
        <v>43920</v>
      </c>
      <c r="V410" s="64">
        <v>4.7359840000000002</v>
      </c>
      <c r="W410" s="64">
        <v>45.204267999999999</v>
      </c>
      <c r="X410" s="64" t="s">
        <v>189</v>
      </c>
      <c r="Y410" s="1">
        <v>6300</v>
      </c>
      <c r="Z410" s="1">
        <v>6300</v>
      </c>
      <c r="AA410" s="64">
        <v>1050</v>
      </c>
      <c r="AB410" s="64">
        <v>941</v>
      </c>
      <c r="AC410" s="64">
        <v>945</v>
      </c>
      <c r="AD410" s="64">
        <v>2202</v>
      </c>
      <c r="AE410" s="64">
        <v>2212</v>
      </c>
      <c r="AF410" s="64" t="s">
        <v>194</v>
      </c>
      <c r="AN410" s="64"/>
      <c r="AO410" s="26" t="str">
        <f t="shared" si="180"/>
        <v>UNHCR</v>
      </c>
      <c r="AP410" s="26" t="str">
        <f t="shared" si="181"/>
        <v>SSWC</v>
      </c>
      <c r="AQ410" s="26" t="str">
        <f t="shared" si="182"/>
        <v>EMERGENCY SHELTER</v>
      </c>
      <c r="AR410" s="26" t="str">
        <f t="shared" si="183"/>
        <v>N/A</v>
      </c>
      <c r="AS410" s="71" t="str">
        <f>_xlfn.IFNA(VLOOKUP(TRIM(AF410),Lookups!$R$1:$S$12,2,0),"N/A")</f>
        <v>Flood</v>
      </c>
      <c r="AT410" s="29" t="str">
        <f t="shared" si="184"/>
        <v>Completed</v>
      </c>
      <c r="AU410" s="72" t="str">
        <f>IF(TRIM(X410)="", "N/A",VLOOKUP(TRIM(X410),Lookups!$V$1:$W$8,2,0))</f>
        <v>NIDP</v>
      </c>
      <c r="AV410" s="26" t="str">
        <f t="shared" si="185"/>
        <v>Urban</v>
      </c>
      <c r="AW410" s="26" t="str">
        <f t="shared" si="186"/>
        <v>Cash</v>
      </c>
      <c r="AX410" s="55" t="str">
        <f>IF(TRIM(M410)="","N/A",VLOOKUP(TRIM(M410),Table2[#All],2,0))</f>
        <v>Hiraan</v>
      </c>
      <c r="AY410" s="55" t="str">
        <f>IF(TRIM(N410)="","N/A",VLOOKUP(TRIM(N410),Table4[#All],2,0))</f>
        <v>Belet Weyne</v>
      </c>
      <c r="AZ410" s="55" t="str">
        <f t="shared" si="187"/>
        <v>N/A</v>
      </c>
      <c r="BA410" s="32">
        <f t="shared" si="188"/>
        <v>43830</v>
      </c>
      <c r="BB410" s="32">
        <f t="shared" si="189"/>
        <v>43921</v>
      </c>
      <c r="BC410" s="31">
        <f t="shared" si="190"/>
        <v>2020</v>
      </c>
      <c r="BD410" s="33">
        <f t="shared" si="179"/>
        <v>43830</v>
      </c>
      <c r="BE410" s="30">
        <f t="shared" si="191"/>
        <v>6300</v>
      </c>
      <c r="BF410" s="30">
        <f t="shared" si="192"/>
        <v>1050</v>
      </c>
      <c r="BG410" s="30">
        <f t="shared" si="193"/>
        <v>945</v>
      </c>
      <c r="BH410" s="30">
        <f t="shared" si="194"/>
        <v>941</v>
      </c>
      <c r="BI410" s="30">
        <f t="shared" si="195"/>
        <v>2212</v>
      </c>
      <c r="BJ410" s="30">
        <f t="shared" si="196"/>
        <v>2212</v>
      </c>
      <c r="BK410" s="30">
        <v>2200000</v>
      </c>
      <c r="BL410" s="30">
        <v>1400000</v>
      </c>
      <c r="BM410" s="30" t="str">
        <f t="shared" si="197"/>
        <v>Unk</v>
      </c>
      <c r="BN410" s="30" t="str">
        <f t="shared" si="198"/>
        <v>Unk</v>
      </c>
      <c r="BO410" s="30">
        <v>2020</v>
      </c>
      <c r="BP410" s="30">
        <v>463</v>
      </c>
      <c r="BQ410" s="30" t="str">
        <f>VLOOKUP(AQ410,Table3[#All],2,FALSE)</f>
        <v>SHELTER</v>
      </c>
    </row>
    <row r="411" spans="1:69" ht="28.5" customHeight="1" x14ac:dyDescent="0.25">
      <c r="A411" s="64" t="s">
        <v>171</v>
      </c>
      <c r="B411" s="64" t="s">
        <v>207</v>
      </c>
      <c r="C411" s="64" t="s">
        <v>344</v>
      </c>
      <c r="D411" s="64" t="s">
        <v>202</v>
      </c>
      <c r="E411" s="64" t="s">
        <v>697</v>
      </c>
      <c r="F411" s="64" t="s">
        <v>210</v>
      </c>
      <c r="G411" s="64" t="s">
        <v>213</v>
      </c>
      <c r="H411" s="64"/>
      <c r="I411" s="64"/>
      <c r="J411" s="64"/>
      <c r="K411" s="64"/>
      <c r="L411" s="64"/>
      <c r="M411" s="64" t="s">
        <v>89</v>
      </c>
      <c r="N411" s="64" t="s">
        <v>67</v>
      </c>
      <c r="O411" s="64" t="s">
        <v>62</v>
      </c>
      <c r="P411" s="64"/>
      <c r="Q411" s="64" t="s">
        <v>179</v>
      </c>
      <c r="R411" s="64" t="s">
        <v>167</v>
      </c>
      <c r="S411" s="64" t="s">
        <v>211</v>
      </c>
      <c r="T411" s="32">
        <v>43770</v>
      </c>
      <c r="U411" s="21">
        <v>43831</v>
      </c>
      <c r="V411" s="64">
        <v>4.7359840000000002</v>
      </c>
      <c r="W411" s="64">
        <v>45.204267999999999</v>
      </c>
      <c r="X411" s="64" t="s">
        <v>189</v>
      </c>
      <c r="Y411" s="1">
        <v>21000</v>
      </c>
      <c r="Z411" s="1">
        <v>21000</v>
      </c>
      <c r="AA411" s="64">
        <v>3500</v>
      </c>
      <c r="AB411" s="64">
        <v>3136</v>
      </c>
      <c r="AC411" s="64">
        <v>3151</v>
      </c>
      <c r="AD411" s="64">
        <v>7338</v>
      </c>
      <c r="AE411" s="64">
        <v>7375</v>
      </c>
      <c r="AF411" s="64" t="s">
        <v>199</v>
      </c>
      <c r="AG411" s="26" t="s">
        <v>549</v>
      </c>
      <c r="AN411" s="64"/>
      <c r="AO411" s="26" t="str">
        <f t="shared" si="180"/>
        <v>UNHCR</v>
      </c>
      <c r="AP411" s="26" t="str">
        <f t="shared" si="181"/>
        <v>AVORD</v>
      </c>
      <c r="AQ411" s="26" t="str">
        <f t="shared" si="182"/>
        <v>NFI KITS</v>
      </c>
      <c r="AR411" s="26" t="str">
        <f t="shared" si="183"/>
        <v>Unknown</v>
      </c>
      <c r="AS411" s="71" t="str">
        <f>_xlfn.IFNA(VLOOKUP(TRIM(AF411),Lookups!$R$1:$S$12,2,0),"N/A")</f>
        <v>Conflict/Insecurity</v>
      </c>
      <c r="AT411" s="29" t="str">
        <f t="shared" si="184"/>
        <v>Completed</v>
      </c>
      <c r="AU411" s="72" t="str">
        <f>IF(TRIM(X411)="", "N/A",VLOOKUP(TRIM(X411),Lookups!$V$1:$W$8,2,0))</f>
        <v>NIDP</v>
      </c>
      <c r="AV411" s="26" t="str">
        <f t="shared" si="185"/>
        <v>Urban</v>
      </c>
      <c r="AW411" s="26" t="str">
        <f t="shared" si="186"/>
        <v>In-Kind</v>
      </c>
      <c r="AX411" s="55" t="str">
        <f>IF(TRIM(M411)="","N/A",VLOOKUP(TRIM(M411),Table2[#All],2,0))</f>
        <v>Hiraan</v>
      </c>
      <c r="AY411" s="55" t="str">
        <f>IF(TRIM(N411)="","N/A",VLOOKUP(TRIM(N411),Table4[#All],2,0))</f>
        <v>Belet Weyne</v>
      </c>
      <c r="AZ411" s="55" t="str">
        <f t="shared" si="187"/>
        <v>N/A</v>
      </c>
      <c r="BA411" s="32">
        <f t="shared" si="188"/>
        <v>43799</v>
      </c>
      <c r="BB411" s="32">
        <f t="shared" si="189"/>
        <v>43861</v>
      </c>
      <c r="BC411" s="31">
        <f t="shared" si="190"/>
        <v>2020</v>
      </c>
      <c r="BD411" s="33">
        <f t="shared" si="179"/>
        <v>43830</v>
      </c>
      <c r="BE411" s="30">
        <f t="shared" si="191"/>
        <v>21000</v>
      </c>
      <c r="BF411" s="30">
        <f t="shared" si="192"/>
        <v>3500</v>
      </c>
      <c r="BG411" s="30">
        <f t="shared" si="193"/>
        <v>3151</v>
      </c>
      <c r="BH411" s="30">
        <f t="shared" si="194"/>
        <v>3136</v>
      </c>
      <c r="BI411" s="30">
        <f t="shared" si="195"/>
        <v>7375</v>
      </c>
      <c r="BJ411" s="30">
        <f t="shared" si="196"/>
        <v>7375</v>
      </c>
      <c r="BK411" s="30">
        <v>2200000</v>
      </c>
      <c r="BL411" s="30">
        <v>1400000</v>
      </c>
      <c r="BM411" s="30" t="str">
        <f t="shared" si="197"/>
        <v>Unk</v>
      </c>
      <c r="BN411" s="30" t="str">
        <f t="shared" si="198"/>
        <v>Unk</v>
      </c>
      <c r="BO411" s="30">
        <v>2020</v>
      </c>
      <c r="BP411" s="30">
        <v>463</v>
      </c>
      <c r="BQ411" s="30" t="str">
        <f>VLOOKUP(AQ411,Table3[#All],2,FALSE)</f>
        <v>NFI</v>
      </c>
    </row>
    <row r="412" spans="1:69" ht="28.5" customHeight="1" x14ac:dyDescent="0.25">
      <c r="A412" s="64" t="s">
        <v>171</v>
      </c>
      <c r="B412" s="64" t="s">
        <v>207</v>
      </c>
      <c r="C412" s="64" t="s">
        <v>341</v>
      </c>
      <c r="D412" s="64" t="s">
        <v>186</v>
      </c>
      <c r="E412" s="64" t="s">
        <v>808</v>
      </c>
      <c r="F412" s="64"/>
      <c r="G412" s="64" t="s">
        <v>177</v>
      </c>
      <c r="H412" s="64"/>
      <c r="I412" s="64"/>
      <c r="J412" s="64"/>
      <c r="K412" s="64"/>
      <c r="L412" s="64"/>
      <c r="M412" s="64" t="s">
        <v>89</v>
      </c>
      <c r="N412" s="64" t="s">
        <v>49</v>
      </c>
      <c r="O412" s="64" t="s">
        <v>28</v>
      </c>
      <c r="P412" s="64"/>
      <c r="Q412" s="64" t="s">
        <v>179</v>
      </c>
      <c r="R412" s="64" t="s">
        <v>167</v>
      </c>
      <c r="S412" s="64" t="s">
        <v>809</v>
      </c>
      <c r="T412" s="32">
        <v>43814</v>
      </c>
      <c r="U412" s="21">
        <v>43920</v>
      </c>
      <c r="V412" s="64">
        <v>3.8519410000000001</v>
      </c>
      <c r="W412" s="64">
        <v>45.565114999999999</v>
      </c>
      <c r="X412" s="64" t="s">
        <v>189</v>
      </c>
      <c r="Y412" s="1">
        <v>2100</v>
      </c>
      <c r="Z412" s="1">
        <v>2100</v>
      </c>
      <c r="AA412" s="64">
        <v>350</v>
      </c>
      <c r="AB412" s="64">
        <v>304</v>
      </c>
      <c r="AC412" s="64">
        <v>359</v>
      </c>
      <c r="AD412" s="64">
        <v>659</v>
      </c>
      <c r="AE412" s="64">
        <v>778</v>
      </c>
      <c r="AF412" s="64" t="s">
        <v>194</v>
      </c>
      <c r="AN412" s="64"/>
      <c r="AO412" s="26" t="str">
        <f t="shared" si="180"/>
        <v>UNHCR</v>
      </c>
      <c r="AP412" s="26" t="str">
        <f t="shared" si="181"/>
        <v>SSWC</v>
      </c>
      <c r="AQ412" s="26" t="str">
        <f t="shared" si="182"/>
        <v>EMERGENCY SHELTER</v>
      </c>
      <c r="AR412" s="26" t="str">
        <f t="shared" si="183"/>
        <v>N/A</v>
      </c>
      <c r="AS412" s="71" t="str">
        <f>_xlfn.IFNA(VLOOKUP(TRIM(AF412),Lookups!$R$1:$S$12,2,0),"N/A")</f>
        <v>Flood</v>
      </c>
      <c r="AT412" s="29" t="str">
        <f t="shared" si="184"/>
        <v>Completed</v>
      </c>
      <c r="AU412" s="72" t="str">
        <f>IF(TRIM(X412)="", "N/A",VLOOKUP(TRIM(X412),Lookups!$V$1:$W$8,2,0))</f>
        <v>NIDP</v>
      </c>
      <c r="AV412" s="26" t="str">
        <f t="shared" si="185"/>
        <v>Urban</v>
      </c>
      <c r="AW412" s="26" t="str">
        <f t="shared" si="186"/>
        <v>In-Kind</v>
      </c>
      <c r="AX412" s="55" t="str">
        <f>IF(TRIM(M412)="","N/A",VLOOKUP(TRIM(M412),Table2[#All],2,0))</f>
        <v>Hiraan</v>
      </c>
      <c r="AY412" s="55" t="str">
        <f>IF(TRIM(N412)="","N/A",VLOOKUP(TRIM(N412),Table4[#All],2,0))</f>
        <v>Bulo Burto</v>
      </c>
      <c r="AZ412" s="55" t="str">
        <f t="shared" si="187"/>
        <v>N/A</v>
      </c>
      <c r="BA412" s="32">
        <f t="shared" si="188"/>
        <v>43830</v>
      </c>
      <c r="BB412" s="32">
        <f t="shared" si="189"/>
        <v>43921</v>
      </c>
      <c r="BC412" s="31">
        <f t="shared" si="190"/>
        <v>2020</v>
      </c>
      <c r="BD412" s="33">
        <f t="shared" si="179"/>
        <v>43830</v>
      </c>
      <c r="BE412" s="30">
        <f t="shared" si="191"/>
        <v>2100</v>
      </c>
      <c r="BF412" s="30">
        <f t="shared" si="192"/>
        <v>350</v>
      </c>
      <c r="BG412" s="30">
        <f t="shared" si="193"/>
        <v>359</v>
      </c>
      <c r="BH412" s="30">
        <f t="shared" si="194"/>
        <v>304</v>
      </c>
      <c r="BI412" s="30">
        <f t="shared" si="195"/>
        <v>778</v>
      </c>
      <c r="BJ412" s="30">
        <f t="shared" si="196"/>
        <v>778</v>
      </c>
      <c r="BK412" s="30">
        <v>2200000</v>
      </c>
      <c r="BL412" s="30">
        <v>1400000</v>
      </c>
      <c r="BM412" s="30" t="str">
        <f t="shared" si="197"/>
        <v>Unk</v>
      </c>
      <c r="BN412" s="30" t="str">
        <f t="shared" si="198"/>
        <v>Unk</v>
      </c>
      <c r="BO412" s="30">
        <v>2020</v>
      </c>
      <c r="BP412" s="30">
        <v>463</v>
      </c>
      <c r="BQ412" s="30" t="str">
        <f>VLOOKUP(AQ412,Table3[#All],2,FALSE)</f>
        <v>SHELTER</v>
      </c>
    </row>
    <row r="413" spans="1:69" ht="28.5" customHeight="1" x14ac:dyDescent="0.25">
      <c r="A413" s="64" t="s">
        <v>171</v>
      </c>
      <c r="B413" s="64" t="s">
        <v>207</v>
      </c>
      <c r="C413" s="64" t="s">
        <v>341</v>
      </c>
      <c r="D413" s="64" t="s">
        <v>202</v>
      </c>
      <c r="E413" s="64" t="s">
        <v>806</v>
      </c>
      <c r="F413" s="64"/>
      <c r="G413" s="64" t="s">
        <v>177</v>
      </c>
      <c r="H413" s="64"/>
      <c r="I413" s="64"/>
      <c r="J413" s="64"/>
      <c r="K413" s="64"/>
      <c r="L413" s="64"/>
      <c r="M413" s="64" t="s">
        <v>89</v>
      </c>
      <c r="N413" s="64" t="s">
        <v>49</v>
      </c>
      <c r="O413" s="64" t="s">
        <v>28</v>
      </c>
      <c r="P413" s="64"/>
      <c r="Q413" s="64" t="s">
        <v>179</v>
      </c>
      <c r="R413" s="64" t="s">
        <v>167</v>
      </c>
      <c r="S413" s="64" t="s">
        <v>807</v>
      </c>
      <c r="T413" s="32">
        <v>43814</v>
      </c>
      <c r="U413" s="21">
        <v>43920</v>
      </c>
      <c r="V413" s="64">
        <v>3.8519410000000001</v>
      </c>
      <c r="W413" s="64">
        <v>45.565114999999999</v>
      </c>
      <c r="X413" s="64" t="s">
        <v>189</v>
      </c>
      <c r="Y413" s="1">
        <v>1800</v>
      </c>
      <c r="Z413" s="1">
        <v>1800</v>
      </c>
      <c r="AA413" s="64">
        <v>300</v>
      </c>
      <c r="AB413" s="64">
        <v>261</v>
      </c>
      <c r="AC413" s="64">
        <v>308</v>
      </c>
      <c r="AD413" s="64">
        <v>564</v>
      </c>
      <c r="AE413" s="64">
        <v>667</v>
      </c>
      <c r="AF413" s="64" t="s">
        <v>194</v>
      </c>
      <c r="AN413" s="64"/>
      <c r="AO413" s="26" t="str">
        <f t="shared" si="180"/>
        <v>UNHCR</v>
      </c>
      <c r="AP413" s="26" t="str">
        <f t="shared" si="181"/>
        <v>SSWC</v>
      </c>
      <c r="AQ413" s="26" t="str">
        <f t="shared" si="182"/>
        <v>NFI KITS</v>
      </c>
      <c r="AR413" s="26" t="str">
        <f t="shared" si="183"/>
        <v>N/A</v>
      </c>
      <c r="AS413" s="71" t="str">
        <f>_xlfn.IFNA(VLOOKUP(TRIM(AF413),Lookups!$R$1:$S$12,2,0),"N/A")</f>
        <v>Flood</v>
      </c>
      <c r="AT413" s="29" t="str">
        <f t="shared" si="184"/>
        <v>Completed</v>
      </c>
      <c r="AU413" s="72" t="str">
        <f>IF(TRIM(X413)="", "N/A",VLOOKUP(TRIM(X413),Lookups!$V$1:$W$8,2,0))</f>
        <v>NIDP</v>
      </c>
      <c r="AV413" s="26" t="str">
        <f t="shared" si="185"/>
        <v>Urban</v>
      </c>
      <c r="AW413" s="26" t="str">
        <f t="shared" si="186"/>
        <v>In-Kind</v>
      </c>
      <c r="AX413" s="55" t="str">
        <f>IF(TRIM(M413)="","N/A",VLOOKUP(TRIM(M413),Table2[#All],2,0))</f>
        <v>Hiraan</v>
      </c>
      <c r="AY413" s="55" t="str">
        <f>IF(TRIM(N413)="","N/A",VLOOKUP(TRIM(N413),Table4[#All],2,0))</f>
        <v>Bulo Burto</v>
      </c>
      <c r="AZ413" s="55" t="str">
        <f t="shared" si="187"/>
        <v>N/A</v>
      </c>
      <c r="BA413" s="32">
        <f t="shared" si="188"/>
        <v>43830</v>
      </c>
      <c r="BB413" s="32">
        <f t="shared" si="189"/>
        <v>43921</v>
      </c>
      <c r="BC413" s="31">
        <f t="shared" si="190"/>
        <v>2020</v>
      </c>
      <c r="BD413" s="33">
        <f t="shared" si="179"/>
        <v>43830</v>
      </c>
      <c r="BE413" s="30">
        <f t="shared" si="191"/>
        <v>1800</v>
      </c>
      <c r="BF413" s="30">
        <f t="shared" si="192"/>
        <v>300</v>
      </c>
      <c r="BG413" s="30">
        <f t="shared" si="193"/>
        <v>308</v>
      </c>
      <c r="BH413" s="30">
        <f t="shared" si="194"/>
        <v>261</v>
      </c>
      <c r="BI413" s="30">
        <f t="shared" si="195"/>
        <v>667</v>
      </c>
      <c r="BJ413" s="30">
        <f t="shared" si="196"/>
        <v>667</v>
      </c>
      <c r="BK413" s="30">
        <v>2200000</v>
      </c>
      <c r="BL413" s="30">
        <v>1400000</v>
      </c>
      <c r="BM413" s="30" t="str">
        <f t="shared" si="197"/>
        <v>Unk</v>
      </c>
      <c r="BN413" s="30" t="str">
        <f t="shared" si="198"/>
        <v>Unk</v>
      </c>
      <c r="BO413" s="30">
        <v>2020</v>
      </c>
      <c r="BP413" s="30">
        <v>463</v>
      </c>
      <c r="BQ413" s="30" t="str">
        <f>VLOOKUP(AQ413,Table3[#All],2,FALSE)</f>
        <v>NFI</v>
      </c>
    </row>
    <row r="414" spans="1:69" ht="28.5" customHeight="1" x14ac:dyDescent="0.25">
      <c r="A414" s="64" t="s">
        <v>171</v>
      </c>
      <c r="B414" s="64" t="s">
        <v>207</v>
      </c>
      <c r="C414" s="64" t="s">
        <v>752</v>
      </c>
      <c r="D414" s="64" t="s">
        <v>186</v>
      </c>
      <c r="E414" s="64" t="s">
        <v>753</v>
      </c>
      <c r="F414" s="64"/>
      <c r="G414" s="64" t="s">
        <v>177</v>
      </c>
      <c r="H414" s="64"/>
      <c r="I414" s="64"/>
      <c r="J414" s="64"/>
      <c r="K414" s="64"/>
      <c r="L414" s="64"/>
      <c r="M414" s="64" t="s">
        <v>89</v>
      </c>
      <c r="N414" s="64" t="s">
        <v>68</v>
      </c>
      <c r="O414" s="64" t="s">
        <v>30</v>
      </c>
      <c r="P414" s="64"/>
      <c r="Q414" s="64" t="s">
        <v>179</v>
      </c>
      <c r="R414" s="64" t="s">
        <v>167</v>
      </c>
      <c r="S414" s="64" t="s">
        <v>793</v>
      </c>
      <c r="T414" s="32">
        <v>43814</v>
      </c>
      <c r="U414" s="21">
        <v>43920</v>
      </c>
      <c r="V414" s="64">
        <v>3.3834200000000001</v>
      </c>
      <c r="W414" s="64">
        <v>45.59693</v>
      </c>
      <c r="X414" s="64" t="s">
        <v>189</v>
      </c>
      <c r="Y414" s="1">
        <v>1800</v>
      </c>
      <c r="Z414" s="1">
        <v>1800</v>
      </c>
      <c r="AA414" s="64">
        <v>300</v>
      </c>
      <c r="AB414" s="64">
        <v>260</v>
      </c>
      <c r="AC414" s="64">
        <v>307</v>
      </c>
      <c r="AD414" s="64">
        <v>566</v>
      </c>
      <c r="AE414" s="64">
        <v>667</v>
      </c>
      <c r="AF414" s="64" t="s">
        <v>194</v>
      </c>
      <c r="AN414" s="64"/>
      <c r="AO414" s="26" t="str">
        <f t="shared" si="180"/>
        <v>UNHCR</v>
      </c>
      <c r="AP414" s="26" t="str">
        <f t="shared" si="181"/>
        <v>SWDC</v>
      </c>
      <c r="AQ414" s="26" t="str">
        <f t="shared" si="182"/>
        <v>EMERGENCY SHELTER</v>
      </c>
      <c r="AR414" s="26" t="str">
        <f t="shared" si="183"/>
        <v>N/A</v>
      </c>
      <c r="AS414" s="71" t="str">
        <f>_xlfn.IFNA(VLOOKUP(TRIM(AF414),Lookups!$R$1:$S$12,2,0),"N/A")</f>
        <v>Flood</v>
      </c>
      <c r="AT414" s="29" t="str">
        <f t="shared" si="184"/>
        <v>Completed</v>
      </c>
      <c r="AU414" s="72" t="str">
        <f>IF(TRIM(X414)="", "N/A",VLOOKUP(TRIM(X414),Lookups!$V$1:$W$8,2,0))</f>
        <v>NIDP</v>
      </c>
      <c r="AV414" s="26" t="str">
        <f t="shared" si="185"/>
        <v>Urban</v>
      </c>
      <c r="AW414" s="26" t="str">
        <f t="shared" si="186"/>
        <v>In-Kind</v>
      </c>
      <c r="AX414" s="55" t="str">
        <f>IF(TRIM(M414)="","N/A",VLOOKUP(TRIM(M414),Table2[#All],2,0))</f>
        <v>Hiraan</v>
      </c>
      <c r="AY414" s="55" t="str">
        <f>IF(TRIM(N414)="","N/A",VLOOKUP(TRIM(N414),Table4[#All],2,0))</f>
        <v>Jalalaqsi</v>
      </c>
      <c r="AZ414" s="55" t="str">
        <f t="shared" si="187"/>
        <v>N/A</v>
      </c>
      <c r="BA414" s="32">
        <f t="shared" si="188"/>
        <v>43830</v>
      </c>
      <c r="BB414" s="32">
        <f t="shared" si="189"/>
        <v>43921</v>
      </c>
      <c r="BC414" s="31">
        <f t="shared" si="190"/>
        <v>2020</v>
      </c>
      <c r="BD414" s="33">
        <f t="shared" si="179"/>
        <v>43830</v>
      </c>
      <c r="BE414" s="30">
        <f t="shared" si="191"/>
        <v>1800</v>
      </c>
      <c r="BF414" s="30">
        <f t="shared" si="192"/>
        <v>300</v>
      </c>
      <c r="BG414" s="30">
        <f t="shared" si="193"/>
        <v>307</v>
      </c>
      <c r="BH414" s="30">
        <f t="shared" si="194"/>
        <v>260</v>
      </c>
      <c r="BI414" s="30">
        <f t="shared" si="195"/>
        <v>667</v>
      </c>
      <c r="BJ414" s="30">
        <f t="shared" si="196"/>
        <v>667</v>
      </c>
      <c r="BK414" s="30">
        <v>2200000</v>
      </c>
      <c r="BL414" s="30">
        <v>1400000</v>
      </c>
      <c r="BM414" s="30" t="str">
        <f t="shared" si="197"/>
        <v>Unk</v>
      </c>
      <c r="BN414" s="30" t="str">
        <f t="shared" si="198"/>
        <v>Unk</v>
      </c>
      <c r="BO414" s="30">
        <v>2020</v>
      </c>
      <c r="BP414" s="30">
        <v>463</v>
      </c>
      <c r="BQ414" s="30" t="str">
        <f>VLOOKUP(AQ414,Table3[#All],2,FALSE)</f>
        <v>SHELTER</v>
      </c>
    </row>
    <row r="415" spans="1:69" ht="28.5" customHeight="1" x14ac:dyDescent="0.25">
      <c r="A415" s="64" t="s">
        <v>171</v>
      </c>
      <c r="B415" s="64" t="s">
        <v>207</v>
      </c>
      <c r="C415" s="64" t="s">
        <v>752</v>
      </c>
      <c r="D415" s="64" t="s">
        <v>202</v>
      </c>
      <c r="E415" s="64" t="s">
        <v>811</v>
      </c>
      <c r="F415" s="64"/>
      <c r="G415" s="64" t="s">
        <v>177</v>
      </c>
      <c r="H415" s="64"/>
      <c r="I415" s="64"/>
      <c r="J415" s="64"/>
      <c r="K415" s="64"/>
      <c r="L415" s="64"/>
      <c r="M415" s="64" t="s">
        <v>89</v>
      </c>
      <c r="N415" s="64" t="s">
        <v>68</v>
      </c>
      <c r="O415" s="64" t="s">
        <v>30</v>
      </c>
      <c r="P415" s="64"/>
      <c r="Q415" s="64" t="s">
        <v>179</v>
      </c>
      <c r="R415" s="64" t="s">
        <v>167</v>
      </c>
      <c r="S415" s="64" t="s">
        <v>807</v>
      </c>
      <c r="T415" s="32">
        <v>43814</v>
      </c>
      <c r="U415" s="21">
        <v>43920</v>
      </c>
      <c r="V415" s="64">
        <v>3.3834200000000001</v>
      </c>
      <c r="W415" s="64">
        <v>45.59693</v>
      </c>
      <c r="X415" s="64" t="s">
        <v>189</v>
      </c>
      <c r="Y415" s="1">
        <v>4200</v>
      </c>
      <c r="Z415" s="1">
        <v>4200</v>
      </c>
      <c r="AA415" s="64">
        <v>700</v>
      </c>
      <c r="AB415" s="64">
        <v>607</v>
      </c>
      <c r="AC415" s="64">
        <v>716</v>
      </c>
      <c r="AD415" s="64">
        <v>1320</v>
      </c>
      <c r="AE415" s="64">
        <v>1557</v>
      </c>
      <c r="AF415" s="64" t="s">
        <v>194</v>
      </c>
      <c r="AN415" s="64"/>
      <c r="AO415" s="26" t="str">
        <f t="shared" si="180"/>
        <v>UNHCR</v>
      </c>
      <c r="AP415" s="26" t="str">
        <f t="shared" si="181"/>
        <v>SWDC</v>
      </c>
      <c r="AQ415" s="26" t="str">
        <f t="shared" si="182"/>
        <v>NFI KITS</v>
      </c>
      <c r="AR415" s="26" t="str">
        <f t="shared" si="183"/>
        <v>N/A</v>
      </c>
      <c r="AS415" s="71" t="str">
        <f>_xlfn.IFNA(VLOOKUP(TRIM(AF415),Lookups!$R$1:$S$12,2,0),"N/A")</f>
        <v>Flood</v>
      </c>
      <c r="AT415" s="29" t="str">
        <f t="shared" si="184"/>
        <v>Completed</v>
      </c>
      <c r="AU415" s="72" t="str">
        <f>IF(TRIM(X415)="", "N/A",VLOOKUP(TRIM(X415),Lookups!$V$1:$W$8,2,0))</f>
        <v>NIDP</v>
      </c>
      <c r="AV415" s="26" t="str">
        <f t="shared" si="185"/>
        <v>Urban</v>
      </c>
      <c r="AW415" s="26" t="str">
        <f t="shared" si="186"/>
        <v>In-Kind</v>
      </c>
      <c r="AX415" s="55" t="str">
        <f>IF(TRIM(M415)="","N/A",VLOOKUP(TRIM(M415),Table2[#All],2,0))</f>
        <v>Hiraan</v>
      </c>
      <c r="AY415" s="55" t="str">
        <f>IF(TRIM(N415)="","N/A",VLOOKUP(TRIM(N415),Table4[#All],2,0))</f>
        <v>Jalalaqsi</v>
      </c>
      <c r="AZ415" s="55" t="str">
        <f t="shared" si="187"/>
        <v>N/A</v>
      </c>
      <c r="BA415" s="32">
        <f t="shared" si="188"/>
        <v>43830</v>
      </c>
      <c r="BB415" s="32">
        <f t="shared" si="189"/>
        <v>43921</v>
      </c>
      <c r="BC415" s="31">
        <f t="shared" si="190"/>
        <v>2020</v>
      </c>
      <c r="BD415" s="33">
        <f t="shared" si="179"/>
        <v>43830</v>
      </c>
      <c r="BE415" s="30">
        <f t="shared" si="191"/>
        <v>4200</v>
      </c>
      <c r="BF415" s="30">
        <f t="shared" si="192"/>
        <v>700</v>
      </c>
      <c r="BG415" s="30">
        <f t="shared" si="193"/>
        <v>716</v>
      </c>
      <c r="BH415" s="30">
        <f t="shared" si="194"/>
        <v>607</v>
      </c>
      <c r="BI415" s="30">
        <f t="shared" si="195"/>
        <v>1557</v>
      </c>
      <c r="BJ415" s="30">
        <f t="shared" si="196"/>
        <v>1557</v>
      </c>
      <c r="BK415" s="30">
        <v>2200000</v>
      </c>
      <c r="BL415" s="30">
        <v>1400000</v>
      </c>
      <c r="BM415" s="30" t="str">
        <f t="shared" si="197"/>
        <v>Unk</v>
      </c>
      <c r="BN415" s="30" t="str">
        <f t="shared" si="198"/>
        <v>Unk</v>
      </c>
      <c r="BO415" s="30">
        <v>2020</v>
      </c>
      <c r="BP415" s="30">
        <v>463</v>
      </c>
      <c r="BQ415" s="30" t="str">
        <f>VLOOKUP(AQ415,Table3[#All],2,FALSE)</f>
        <v>NFI</v>
      </c>
    </row>
    <row r="416" spans="1:69" ht="28.5" customHeight="1" x14ac:dyDescent="0.25">
      <c r="A416" s="64" t="s">
        <v>171</v>
      </c>
      <c r="B416" s="64" t="s">
        <v>207</v>
      </c>
      <c r="C416" s="64" t="s">
        <v>752</v>
      </c>
      <c r="D416" s="64" t="s">
        <v>186</v>
      </c>
      <c r="E416" s="64" t="s">
        <v>753</v>
      </c>
      <c r="F416" s="64"/>
      <c r="G416" s="64" t="s">
        <v>177</v>
      </c>
      <c r="H416" s="64"/>
      <c r="I416" s="64"/>
      <c r="J416" s="64"/>
      <c r="K416" s="64"/>
      <c r="L416" s="64"/>
      <c r="M416" s="64" t="s">
        <v>59</v>
      </c>
      <c r="N416" s="64" t="s">
        <v>103</v>
      </c>
      <c r="O416" s="64" t="s">
        <v>98</v>
      </c>
      <c r="P416" s="64"/>
      <c r="Q416" s="64" t="s">
        <v>179</v>
      </c>
      <c r="R416" s="64" t="s">
        <v>167</v>
      </c>
      <c r="S416" s="64" t="s">
        <v>754</v>
      </c>
      <c r="T416" s="32">
        <v>43814</v>
      </c>
      <c r="U416" s="21">
        <v>43861</v>
      </c>
      <c r="V416" s="64">
        <v>0.40627000000000002</v>
      </c>
      <c r="W416" s="64">
        <v>41.01238</v>
      </c>
      <c r="X416" s="64" t="s">
        <v>189</v>
      </c>
      <c r="Y416" s="1">
        <v>1800</v>
      </c>
      <c r="Z416" s="1">
        <v>1800</v>
      </c>
      <c r="AA416" s="64">
        <v>300</v>
      </c>
      <c r="AB416" s="64">
        <v>290</v>
      </c>
      <c r="AC416" s="64">
        <v>323</v>
      </c>
      <c r="AD416" s="64">
        <v>562</v>
      </c>
      <c r="AE416" s="64">
        <v>625</v>
      </c>
      <c r="AF416" s="64" t="s">
        <v>194</v>
      </c>
      <c r="AG416" s="26" t="s">
        <v>1017</v>
      </c>
      <c r="AN416" s="64" t="s">
        <v>1016</v>
      </c>
      <c r="AO416" s="26" t="str">
        <f t="shared" si="180"/>
        <v>UNHCR</v>
      </c>
      <c r="AP416" s="26" t="str">
        <f t="shared" si="181"/>
        <v>SWDC</v>
      </c>
      <c r="AQ416" s="26" t="str">
        <f t="shared" si="182"/>
        <v>EMERGENCY SHELTER</v>
      </c>
      <c r="AR416" s="26" t="str">
        <f t="shared" si="183"/>
        <v>N/A</v>
      </c>
      <c r="AS416" s="71" t="str">
        <f>_xlfn.IFNA(VLOOKUP(TRIM(AF416),Lookups!$R$1:$S$12,2,0),"N/A")</f>
        <v>Flood</v>
      </c>
      <c r="AT416" s="29" t="str">
        <f t="shared" si="184"/>
        <v>Completed</v>
      </c>
      <c r="AU416" s="72" t="str">
        <f>IF(TRIM(X416)="", "N/A",VLOOKUP(TRIM(X416),Lookups!$V$1:$W$8,2,0))</f>
        <v>NIDP</v>
      </c>
      <c r="AV416" s="26" t="str">
        <f t="shared" si="185"/>
        <v>Urban</v>
      </c>
      <c r="AW416" s="26" t="str">
        <f t="shared" si="186"/>
        <v>In-Kind</v>
      </c>
      <c r="AX416" s="55" t="str">
        <f>IF(TRIM(M416)="","N/A",VLOOKUP(TRIM(M416),Table2[#All],2,0))</f>
        <v>Lower Juba</v>
      </c>
      <c r="AY416" s="55" t="str">
        <f>IF(TRIM(N416)="","N/A",VLOOKUP(TRIM(N416),Table4[#All],2,0))</f>
        <v>Afmadow</v>
      </c>
      <c r="AZ416" s="55" t="str">
        <f t="shared" si="187"/>
        <v>N/A</v>
      </c>
      <c r="BA416" s="32">
        <f t="shared" si="188"/>
        <v>43830</v>
      </c>
      <c r="BB416" s="32">
        <f t="shared" si="189"/>
        <v>43861</v>
      </c>
      <c r="BC416" s="31">
        <f t="shared" si="190"/>
        <v>2020</v>
      </c>
      <c r="BD416" s="33">
        <f t="shared" ref="BD416:BD476" si="199">DATE(2019,12,31)</f>
        <v>43830</v>
      </c>
      <c r="BE416" s="30">
        <f t="shared" si="191"/>
        <v>1800</v>
      </c>
      <c r="BF416" s="30">
        <f t="shared" si="192"/>
        <v>300</v>
      </c>
      <c r="BG416" s="30">
        <f t="shared" si="193"/>
        <v>323</v>
      </c>
      <c r="BH416" s="30">
        <f t="shared" si="194"/>
        <v>290</v>
      </c>
      <c r="BI416" s="30">
        <f t="shared" si="195"/>
        <v>625</v>
      </c>
      <c r="BJ416" s="30">
        <f t="shared" si="196"/>
        <v>625</v>
      </c>
      <c r="BK416" s="30">
        <v>2200000</v>
      </c>
      <c r="BL416" s="30">
        <v>1400000</v>
      </c>
      <c r="BM416" s="30" t="str">
        <f t="shared" si="197"/>
        <v>Unk</v>
      </c>
      <c r="BN416" s="30" t="str">
        <f t="shared" si="198"/>
        <v>Unk</v>
      </c>
      <c r="BO416" s="30">
        <v>2020</v>
      </c>
      <c r="BP416" s="30">
        <v>463</v>
      </c>
      <c r="BQ416" s="30" t="str">
        <f>VLOOKUP(AQ416,Table3[#All],2,FALSE)</f>
        <v>SHELTER</v>
      </c>
    </row>
    <row r="417" spans="1:69" ht="28.5" customHeight="1" x14ac:dyDescent="0.25">
      <c r="A417" s="64" t="s">
        <v>171</v>
      </c>
      <c r="B417" s="64" t="s">
        <v>207</v>
      </c>
      <c r="C417" s="64" t="s">
        <v>752</v>
      </c>
      <c r="D417" s="64" t="s">
        <v>185</v>
      </c>
      <c r="E417" s="64" t="s">
        <v>775</v>
      </c>
      <c r="F417" s="64"/>
      <c r="G417" s="64" t="s">
        <v>177</v>
      </c>
      <c r="H417" s="64"/>
      <c r="I417" s="64"/>
      <c r="J417" s="64"/>
      <c r="K417" s="64"/>
      <c r="L417" s="64"/>
      <c r="M417" s="64" t="s">
        <v>59</v>
      </c>
      <c r="N417" s="64" t="s">
        <v>103</v>
      </c>
      <c r="O417" s="64" t="s">
        <v>98</v>
      </c>
      <c r="P417" s="64"/>
      <c r="Q417" s="64" t="s">
        <v>179</v>
      </c>
      <c r="R417" s="64" t="s">
        <v>167</v>
      </c>
      <c r="S417" s="64" t="s">
        <v>211</v>
      </c>
      <c r="T417" s="32">
        <v>43814</v>
      </c>
      <c r="U417" s="21">
        <v>43860</v>
      </c>
      <c r="V417" s="64">
        <v>0.40627000000000002</v>
      </c>
      <c r="W417" s="64">
        <v>41.01238</v>
      </c>
      <c r="X417" s="64" t="s">
        <v>189</v>
      </c>
      <c r="Y417" s="1">
        <v>3000</v>
      </c>
      <c r="Z417" s="1">
        <v>3000</v>
      </c>
      <c r="AA417" s="64">
        <v>500</v>
      </c>
      <c r="AB417" s="64">
        <v>484</v>
      </c>
      <c r="AC417" s="64">
        <v>539</v>
      </c>
      <c r="AD417" s="64">
        <v>935</v>
      </c>
      <c r="AE417" s="64">
        <v>1042</v>
      </c>
      <c r="AF417" s="64" t="s">
        <v>194</v>
      </c>
      <c r="AN417" s="64"/>
      <c r="AO417" s="26" t="str">
        <f t="shared" si="180"/>
        <v>UNHCR</v>
      </c>
      <c r="AP417" s="26" t="str">
        <f t="shared" si="181"/>
        <v>SWDC</v>
      </c>
      <c r="AQ417" s="26" t="str">
        <f t="shared" si="182"/>
        <v>NFI NON KITS</v>
      </c>
      <c r="AR417" s="26" t="str">
        <f t="shared" si="183"/>
        <v>N/A</v>
      </c>
      <c r="AS417" s="71" t="str">
        <f>_xlfn.IFNA(VLOOKUP(TRIM(AF417),Lookups!$R$1:$S$12,2,0),"N/A")</f>
        <v>Flood</v>
      </c>
      <c r="AT417" s="29" t="str">
        <f t="shared" si="184"/>
        <v>Completed</v>
      </c>
      <c r="AU417" s="72" t="str">
        <f>IF(TRIM(X417)="", "N/A",VLOOKUP(TRIM(X417),Lookups!$V$1:$W$8,2,0))</f>
        <v>NIDP</v>
      </c>
      <c r="AV417" s="26" t="str">
        <f t="shared" si="185"/>
        <v>Urban</v>
      </c>
      <c r="AW417" s="26" t="str">
        <f t="shared" si="186"/>
        <v>In-Kind</v>
      </c>
      <c r="AX417" s="55" t="str">
        <f>IF(TRIM(M417)="","N/A",VLOOKUP(TRIM(M417),Table2[#All],2,0))</f>
        <v>Lower Juba</v>
      </c>
      <c r="AY417" s="55" t="str">
        <f>IF(TRIM(N417)="","N/A",VLOOKUP(TRIM(N417),Table4[#All],2,0))</f>
        <v>Afmadow</v>
      </c>
      <c r="AZ417" s="55" t="str">
        <f t="shared" si="187"/>
        <v>N/A</v>
      </c>
      <c r="BA417" s="32">
        <f t="shared" si="188"/>
        <v>43830</v>
      </c>
      <c r="BB417" s="32">
        <f t="shared" si="189"/>
        <v>43861</v>
      </c>
      <c r="BC417" s="31">
        <f t="shared" si="190"/>
        <v>2020</v>
      </c>
      <c r="BD417" s="33">
        <f t="shared" si="199"/>
        <v>43830</v>
      </c>
      <c r="BE417" s="30">
        <f t="shared" si="191"/>
        <v>3000</v>
      </c>
      <c r="BF417" s="30">
        <f t="shared" si="192"/>
        <v>500</v>
      </c>
      <c r="BG417" s="30">
        <f t="shared" si="193"/>
        <v>539</v>
      </c>
      <c r="BH417" s="30">
        <f t="shared" si="194"/>
        <v>484</v>
      </c>
      <c r="BI417" s="30">
        <f t="shared" si="195"/>
        <v>1042</v>
      </c>
      <c r="BJ417" s="30">
        <f t="shared" si="196"/>
        <v>1042</v>
      </c>
      <c r="BK417" s="30">
        <v>2200000</v>
      </c>
      <c r="BL417" s="30">
        <v>1400000</v>
      </c>
      <c r="BM417" s="30" t="str">
        <f t="shared" si="197"/>
        <v>Unk</v>
      </c>
      <c r="BN417" s="30" t="str">
        <f t="shared" si="198"/>
        <v>Unk</v>
      </c>
      <c r="BO417" s="30">
        <v>2020</v>
      </c>
      <c r="BP417" s="30">
        <v>463</v>
      </c>
      <c r="BQ417" s="30" t="str">
        <f>VLOOKUP(AQ417,Table3[#All],2,FALSE)</f>
        <v>NFI</v>
      </c>
    </row>
    <row r="418" spans="1:69" ht="28.5" customHeight="1" x14ac:dyDescent="0.25">
      <c r="A418" s="64" t="s">
        <v>171</v>
      </c>
      <c r="B418" s="64" t="s">
        <v>207</v>
      </c>
      <c r="C418" s="64" t="s">
        <v>207</v>
      </c>
      <c r="D418" s="64" t="s">
        <v>202</v>
      </c>
      <c r="E418" s="64" t="s">
        <v>816</v>
      </c>
      <c r="F418" s="64"/>
      <c r="G418" s="64" t="s">
        <v>177</v>
      </c>
      <c r="H418" s="64"/>
      <c r="I418" s="64"/>
      <c r="J418" s="64"/>
      <c r="K418" s="64"/>
      <c r="L418" s="64"/>
      <c r="M418" s="64" t="s">
        <v>59</v>
      </c>
      <c r="N418" s="64" t="s">
        <v>149</v>
      </c>
      <c r="O418" s="64" t="s">
        <v>17</v>
      </c>
      <c r="P418" s="64"/>
      <c r="Q418" s="64" t="s">
        <v>180</v>
      </c>
      <c r="R418" s="64" t="s">
        <v>169</v>
      </c>
      <c r="S418" s="64" t="s">
        <v>259</v>
      </c>
      <c r="T418" s="32">
        <v>43831</v>
      </c>
      <c r="U418" s="21">
        <v>44012</v>
      </c>
      <c r="V418" s="64">
        <v>-0.36029</v>
      </c>
      <c r="W418" s="64">
        <v>42.546261000000001</v>
      </c>
      <c r="X418" s="64" t="s">
        <v>192</v>
      </c>
      <c r="Y418" s="1">
        <v>4752</v>
      </c>
      <c r="Z418" s="1">
        <v>4752</v>
      </c>
      <c r="AA418" s="64">
        <v>792</v>
      </c>
      <c r="AB418" s="64">
        <v>772</v>
      </c>
      <c r="AC418" s="64">
        <v>876</v>
      </c>
      <c r="AD418" s="64">
        <v>1457</v>
      </c>
      <c r="AE418" s="64">
        <v>1647</v>
      </c>
      <c r="AF418" s="64" t="s">
        <v>197</v>
      </c>
      <c r="AN418" s="64"/>
      <c r="AO418" s="26" t="str">
        <f t="shared" si="180"/>
        <v>UNHCR</v>
      </c>
      <c r="AP418" s="26" t="str">
        <f t="shared" si="181"/>
        <v>UNHCR</v>
      </c>
      <c r="AQ418" s="26" t="str">
        <f t="shared" si="182"/>
        <v>NFI KITS</v>
      </c>
      <c r="AR418" s="26" t="str">
        <f t="shared" si="183"/>
        <v>N/A</v>
      </c>
      <c r="AS418" s="71" t="str">
        <f>_xlfn.IFNA(VLOOKUP(TRIM(AF418),Lookups!$R$1:$S$12,2,0),"N/A")</f>
        <v>Return</v>
      </c>
      <c r="AT418" s="29" t="str">
        <f t="shared" si="184"/>
        <v>Planned</v>
      </c>
      <c r="AU418" s="72" t="str">
        <f>IF(TRIM(X418)="", "N/A",VLOOKUP(TRIM(X418),Lookups!$V$1:$W$8,2,0))</f>
        <v>HOST</v>
      </c>
      <c r="AV418" s="26" t="str">
        <f t="shared" si="185"/>
        <v>Mixed</v>
      </c>
      <c r="AW418" s="26" t="str">
        <f t="shared" si="186"/>
        <v>In-Kind</v>
      </c>
      <c r="AX418" s="55" t="str">
        <f>IF(TRIM(M418)="","N/A",VLOOKUP(TRIM(M418),Table2[#All],2,0))</f>
        <v>Lower Juba</v>
      </c>
      <c r="AY418" s="55" t="str">
        <f>IF(TRIM(N418)="","N/A",VLOOKUP(TRIM(N418),Table4[#All],2,0))</f>
        <v>Kismayo</v>
      </c>
      <c r="AZ418" s="55" t="str">
        <f t="shared" si="187"/>
        <v>N/A</v>
      </c>
      <c r="BA418" s="32">
        <f t="shared" si="188"/>
        <v>43861</v>
      </c>
      <c r="BB418" s="32">
        <f t="shared" si="189"/>
        <v>44012</v>
      </c>
      <c r="BC418" s="31">
        <f t="shared" si="190"/>
        <v>2020</v>
      </c>
      <c r="BD418" s="33">
        <f t="shared" si="199"/>
        <v>43830</v>
      </c>
      <c r="BE418" s="30">
        <f t="shared" si="191"/>
        <v>4752</v>
      </c>
      <c r="BF418" s="30">
        <f t="shared" si="192"/>
        <v>792</v>
      </c>
      <c r="BG418" s="30">
        <f t="shared" si="193"/>
        <v>876</v>
      </c>
      <c r="BH418" s="30">
        <f t="shared" si="194"/>
        <v>772</v>
      </c>
      <c r="BI418" s="30">
        <f t="shared" si="195"/>
        <v>1647</v>
      </c>
      <c r="BJ418" s="30">
        <f t="shared" si="196"/>
        <v>1647</v>
      </c>
      <c r="BK418" s="30">
        <v>2200000</v>
      </c>
      <c r="BL418" s="30">
        <v>1400000</v>
      </c>
      <c r="BM418" s="30" t="str">
        <f t="shared" si="197"/>
        <v>Unk</v>
      </c>
      <c r="BN418" s="30" t="str">
        <f t="shared" si="198"/>
        <v>Unk</v>
      </c>
      <c r="BO418" s="30">
        <v>2020</v>
      </c>
      <c r="BP418" s="30">
        <v>463</v>
      </c>
      <c r="BQ418" s="30" t="str">
        <f>VLOOKUP(AQ418,Table3[#All],2,FALSE)</f>
        <v>NFI</v>
      </c>
    </row>
    <row r="419" spans="1:69" ht="28.5" customHeight="1" x14ac:dyDescent="0.25">
      <c r="A419" s="64" t="s">
        <v>171</v>
      </c>
      <c r="B419" s="64" t="s">
        <v>207</v>
      </c>
      <c r="C419" s="64" t="s">
        <v>256</v>
      </c>
      <c r="D419" s="64" t="s">
        <v>185</v>
      </c>
      <c r="E419" s="64" t="s">
        <v>705</v>
      </c>
      <c r="F419" s="64" t="s">
        <v>210</v>
      </c>
      <c r="G419" s="64" t="s">
        <v>177</v>
      </c>
      <c r="H419" s="64"/>
      <c r="I419" s="64"/>
      <c r="J419" s="64"/>
      <c r="K419" s="64"/>
      <c r="L419" s="64"/>
      <c r="M419" s="64" t="s">
        <v>85</v>
      </c>
      <c r="N419" s="64" t="s">
        <v>86</v>
      </c>
      <c r="O419" s="64" t="s">
        <v>706</v>
      </c>
      <c r="P419" s="64" t="s">
        <v>785</v>
      </c>
      <c r="Q419" s="64" t="s">
        <v>115</v>
      </c>
      <c r="R419" s="64" t="s">
        <v>167</v>
      </c>
      <c r="S419" s="64" t="s">
        <v>786</v>
      </c>
      <c r="T419" s="32">
        <v>43770</v>
      </c>
      <c r="U419" s="21">
        <v>43861</v>
      </c>
      <c r="V419" s="64">
        <v>2.1415799999999998</v>
      </c>
      <c r="W419" s="64">
        <v>45.118698000000002</v>
      </c>
      <c r="X419" s="64" t="s">
        <v>189</v>
      </c>
      <c r="Y419" s="1">
        <v>3000</v>
      </c>
      <c r="Z419" s="1">
        <v>3000</v>
      </c>
      <c r="AA419" s="64">
        <v>500</v>
      </c>
      <c r="AB419" s="64">
        <v>452</v>
      </c>
      <c r="AC419" s="64">
        <v>548</v>
      </c>
      <c r="AD419" s="64">
        <v>904</v>
      </c>
      <c r="AE419" s="64">
        <v>1096</v>
      </c>
      <c r="AF419" s="64" t="s">
        <v>194</v>
      </c>
      <c r="AG419" s="26" t="s">
        <v>1018</v>
      </c>
      <c r="AH419" s="26" t="s">
        <v>204</v>
      </c>
      <c r="AI419" s="26" t="s">
        <v>204</v>
      </c>
      <c r="AN419" s="64"/>
      <c r="AO419" s="26" t="str">
        <f t="shared" si="180"/>
        <v>UNHCR</v>
      </c>
      <c r="AP419" s="26" t="str">
        <f t="shared" si="181"/>
        <v>AYUUB</v>
      </c>
      <c r="AQ419" s="26" t="str">
        <f t="shared" si="182"/>
        <v>NFI NON KITS</v>
      </c>
      <c r="AR419" s="26" t="str">
        <f t="shared" si="183"/>
        <v>Unknown</v>
      </c>
      <c r="AS419" s="71" t="str">
        <f>_xlfn.IFNA(VLOOKUP(TRIM(AF419),Lookups!$R$1:$S$12,2,0),"N/A")</f>
        <v>Flood</v>
      </c>
      <c r="AT419" s="29" t="str">
        <f t="shared" si="184"/>
        <v>Completed</v>
      </c>
      <c r="AU419" s="72" t="str">
        <f>IF(TRIM(X419)="", "N/A",VLOOKUP(TRIM(X419),Lookups!$V$1:$W$8,2,0))</f>
        <v>NIDP</v>
      </c>
      <c r="AV419" s="26" t="str">
        <f t="shared" si="185"/>
        <v>Rural</v>
      </c>
      <c r="AW419" s="26" t="str">
        <f t="shared" si="186"/>
        <v>In-Kind</v>
      </c>
      <c r="AX419" s="55" t="str">
        <f>IF(TRIM(M419)="","N/A",VLOOKUP(TRIM(M419),Table2[#All],2,0))</f>
        <v>Lower Shabelle</v>
      </c>
      <c r="AY419" s="55" t="str">
        <f>IF(TRIM(N419)="","N/A",VLOOKUP(TRIM(N419),Table4[#All],2,0))</f>
        <v>Afgooye</v>
      </c>
      <c r="AZ419" s="55" t="str">
        <f t="shared" si="187"/>
        <v>Baal Guri</v>
      </c>
      <c r="BA419" s="32">
        <f t="shared" si="188"/>
        <v>43799</v>
      </c>
      <c r="BB419" s="32">
        <f t="shared" si="189"/>
        <v>43861</v>
      </c>
      <c r="BC419" s="31">
        <f t="shared" si="190"/>
        <v>2020</v>
      </c>
      <c r="BD419" s="33">
        <f t="shared" si="199"/>
        <v>43830</v>
      </c>
      <c r="BE419" s="30">
        <f t="shared" si="191"/>
        <v>3000</v>
      </c>
      <c r="BF419" s="30">
        <f t="shared" si="192"/>
        <v>500</v>
      </c>
      <c r="BG419" s="30">
        <f t="shared" si="193"/>
        <v>548</v>
      </c>
      <c r="BH419" s="30">
        <f t="shared" si="194"/>
        <v>452</v>
      </c>
      <c r="BI419" s="30">
        <f t="shared" si="195"/>
        <v>1096</v>
      </c>
      <c r="BJ419" s="30">
        <f t="shared" si="196"/>
        <v>1096</v>
      </c>
      <c r="BK419" s="30">
        <v>2200000</v>
      </c>
      <c r="BL419" s="30">
        <v>1400000</v>
      </c>
      <c r="BM419" s="30" t="str">
        <f t="shared" si="197"/>
        <v>No</v>
      </c>
      <c r="BN419" s="30" t="str">
        <f t="shared" si="198"/>
        <v>No</v>
      </c>
      <c r="BO419" s="30">
        <v>2020</v>
      </c>
      <c r="BP419" s="30">
        <v>463</v>
      </c>
      <c r="BQ419" s="30" t="str">
        <f>VLOOKUP(AQ419,Table3[#All],2,FALSE)</f>
        <v>NFI</v>
      </c>
    </row>
    <row r="420" spans="1:69" ht="28.5" customHeight="1" x14ac:dyDescent="0.25">
      <c r="A420" s="64" t="s">
        <v>171</v>
      </c>
      <c r="B420" s="64" t="s">
        <v>207</v>
      </c>
      <c r="C420" s="64" t="s">
        <v>256</v>
      </c>
      <c r="D420" s="64" t="s">
        <v>185</v>
      </c>
      <c r="E420" s="64" t="s">
        <v>707</v>
      </c>
      <c r="F420" s="64" t="s">
        <v>210</v>
      </c>
      <c r="G420" s="64" t="s">
        <v>177</v>
      </c>
      <c r="H420" s="64"/>
      <c r="I420" s="64"/>
      <c r="J420" s="64"/>
      <c r="K420" s="64"/>
      <c r="L420" s="64"/>
      <c r="M420" s="64" t="s">
        <v>85</v>
      </c>
      <c r="N420" s="64" t="s">
        <v>86</v>
      </c>
      <c r="O420" s="64" t="s">
        <v>706</v>
      </c>
      <c r="P420" s="64" t="s">
        <v>787</v>
      </c>
      <c r="Q420" s="64" t="s">
        <v>115</v>
      </c>
      <c r="R420" s="64" t="s">
        <v>167</v>
      </c>
      <c r="S420" s="64" t="s">
        <v>786</v>
      </c>
      <c r="T420" s="32">
        <v>43770</v>
      </c>
      <c r="U420" s="21">
        <v>43861</v>
      </c>
      <c r="V420" s="64">
        <v>2.1415799999999998</v>
      </c>
      <c r="W420" s="64">
        <v>45.118698000000002</v>
      </c>
      <c r="X420" s="64" t="s">
        <v>189</v>
      </c>
      <c r="Y420" s="1">
        <v>3000</v>
      </c>
      <c r="Z420" s="1">
        <v>3000</v>
      </c>
      <c r="AA420" s="64">
        <v>500</v>
      </c>
      <c r="AB420" s="64">
        <v>452</v>
      </c>
      <c r="AC420" s="64">
        <v>548</v>
      </c>
      <c r="AD420" s="64">
        <v>904</v>
      </c>
      <c r="AE420" s="64">
        <v>1096</v>
      </c>
      <c r="AF420" s="64" t="s">
        <v>194</v>
      </c>
      <c r="AG420" s="26" t="s">
        <v>787</v>
      </c>
      <c r="AH420" s="26" t="s">
        <v>204</v>
      </c>
      <c r="AI420" s="26" t="s">
        <v>204</v>
      </c>
      <c r="AN420" s="64"/>
      <c r="AO420" s="26" t="str">
        <f t="shared" si="180"/>
        <v>UNHCR</v>
      </c>
      <c r="AP420" s="26" t="str">
        <f t="shared" si="181"/>
        <v>AYUUB</v>
      </c>
      <c r="AQ420" s="26" t="str">
        <f t="shared" si="182"/>
        <v>NFI NON KITS</v>
      </c>
      <c r="AR420" s="26" t="str">
        <f t="shared" si="183"/>
        <v>Unknown</v>
      </c>
      <c r="AS420" s="71" t="str">
        <f>_xlfn.IFNA(VLOOKUP(TRIM(AF420),Lookups!$R$1:$S$12,2,0),"N/A")</f>
        <v>Flood</v>
      </c>
      <c r="AT420" s="29" t="str">
        <f t="shared" si="184"/>
        <v>Completed</v>
      </c>
      <c r="AU420" s="72" t="str">
        <f>IF(TRIM(X420)="", "N/A",VLOOKUP(TRIM(X420),Lookups!$V$1:$W$8,2,0))</f>
        <v>NIDP</v>
      </c>
      <c r="AV420" s="26" t="str">
        <f t="shared" si="185"/>
        <v>Rural</v>
      </c>
      <c r="AW420" s="26" t="str">
        <f t="shared" si="186"/>
        <v>In-Kind</v>
      </c>
      <c r="AX420" s="55" t="str">
        <f>IF(TRIM(M420)="","N/A",VLOOKUP(TRIM(M420),Table2[#All],2,0))</f>
        <v>Lower Shabelle</v>
      </c>
      <c r="AY420" s="55" t="str">
        <f>IF(TRIM(N420)="","N/A",VLOOKUP(TRIM(N420),Table4[#All],2,0))</f>
        <v>Afgooye</v>
      </c>
      <c r="AZ420" s="55" t="str">
        <f t="shared" si="187"/>
        <v>Hawa Tako</v>
      </c>
      <c r="BA420" s="32">
        <f t="shared" si="188"/>
        <v>43799</v>
      </c>
      <c r="BB420" s="32">
        <f t="shared" si="189"/>
        <v>43861</v>
      </c>
      <c r="BC420" s="31">
        <f t="shared" si="190"/>
        <v>2020</v>
      </c>
      <c r="BD420" s="33">
        <f t="shared" si="199"/>
        <v>43830</v>
      </c>
      <c r="BE420" s="30">
        <f t="shared" si="191"/>
        <v>3000</v>
      </c>
      <c r="BF420" s="30">
        <f t="shared" si="192"/>
        <v>500</v>
      </c>
      <c r="BG420" s="30">
        <f t="shared" si="193"/>
        <v>548</v>
      </c>
      <c r="BH420" s="30">
        <f t="shared" si="194"/>
        <v>452</v>
      </c>
      <c r="BI420" s="30">
        <f t="shared" si="195"/>
        <v>1096</v>
      </c>
      <c r="BJ420" s="30">
        <f t="shared" si="196"/>
        <v>1096</v>
      </c>
      <c r="BK420" s="30">
        <v>2200000</v>
      </c>
      <c r="BL420" s="30">
        <v>1400000</v>
      </c>
      <c r="BM420" s="30" t="str">
        <f t="shared" si="197"/>
        <v>No</v>
      </c>
      <c r="BN420" s="30" t="str">
        <f t="shared" si="198"/>
        <v>No</v>
      </c>
      <c r="BO420" s="30">
        <v>2020</v>
      </c>
      <c r="BP420" s="30">
        <v>463</v>
      </c>
      <c r="BQ420" s="30" t="str">
        <f>VLOOKUP(AQ420,Table3[#All],2,FALSE)</f>
        <v>NFI</v>
      </c>
    </row>
    <row r="421" spans="1:69" ht="28.5" customHeight="1" x14ac:dyDescent="0.25">
      <c r="A421" s="64" t="s">
        <v>171</v>
      </c>
      <c r="B421" s="64" t="s">
        <v>207</v>
      </c>
      <c r="C421" s="64" t="s">
        <v>752</v>
      </c>
      <c r="D421" s="64" t="s">
        <v>186</v>
      </c>
      <c r="E421" s="64" t="s">
        <v>753</v>
      </c>
      <c r="F421" s="64"/>
      <c r="G421" s="64" t="s">
        <v>177</v>
      </c>
      <c r="H421" s="64"/>
      <c r="I421" s="64"/>
      <c r="J421" s="64"/>
      <c r="K421" s="64"/>
      <c r="L421" s="64"/>
      <c r="M421" s="64" t="s">
        <v>150</v>
      </c>
      <c r="N421" s="64" t="s">
        <v>119</v>
      </c>
      <c r="O421" s="64" t="s">
        <v>777</v>
      </c>
      <c r="P421" s="64"/>
      <c r="Q421" s="64" t="s">
        <v>179</v>
      </c>
      <c r="R421" s="64" t="s">
        <v>167</v>
      </c>
      <c r="S421" s="64" t="s">
        <v>754</v>
      </c>
      <c r="T421" s="32">
        <v>43814</v>
      </c>
      <c r="U421" s="21">
        <v>43861</v>
      </c>
      <c r="V421" s="64">
        <v>2.3592599999999999</v>
      </c>
      <c r="W421" s="64">
        <v>45.38964</v>
      </c>
      <c r="X421" s="64" t="s">
        <v>189</v>
      </c>
      <c r="Y421" s="1">
        <v>1800</v>
      </c>
      <c r="Z421" s="1">
        <v>1800</v>
      </c>
      <c r="AA421" s="64">
        <v>300</v>
      </c>
      <c r="AB421" s="64">
        <v>321</v>
      </c>
      <c r="AC421" s="64">
        <v>370</v>
      </c>
      <c r="AD421" s="64">
        <v>515</v>
      </c>
      <c r="AE421" s="64">
        <v>594</v>
      </c>
      <c r="AF421" s="64" t="s">
        <v>194</v>
      </c>
      <c r="AN421" s="64"/>
      <c r="AO421" s="26" t="str">
        <f t="shared" si="180"/>
        <v>UNHCR</v>
      </c>
      <c r="AP421" s="26" t="str">
        <f t="shared" si="181"/>
        <v>SWDC</v>
      </c>
      <c r="AQ421" s="26" t="str">
        <f t="shared" si="182"/>
        <v>EMERGENCY SHELTER</v>
      </c>
      <c r="AR421" s="26" t="str">
        <f t="shared" si="183"/>
        <v>N/A</v>
      </c>
      <c r="AS421" s="71" t="str">
        <f>_xlfn.IFNA(VLOOKUP(TRIM(AF421),Lookups!$R$1:$S$12,2,0),"N/A")</f>
        <v>Flood</v>
      </c>
      <c r="AT421" s="29" t="str">
        <f t="shared" si="184"/>
        <v>Completed</v>
      </c>
      <c r="AU421" s="72" t="str">
        <f>IF(TRIM(X421)="", "N/A",VLOOKUP(TRIM(X421),Lookups!$V$1:$W$8,2,0))</f>
        <v>NIDP</v>
      </c>
      <c r="AV421" s="26" t="str">
        <f t="shared" si="185"/>
        <v>Urban</v>
      </c>
      <c r="AW421" s="26" t="str">
        <f t="shared" si="186"/>
        <v>In-Kind</v>
      </c>
      <c r="AX421" s="55" t="str">
        <f>IF(TRIM(M421)="","N/A",VLOOKUP(TRIM(M421),Table2[#All],2,0))</f>
        <v>Middle Shabelle</v>
      </c>
      <c r="AY421" s="55" t="str">
        <f>IF(TRIM(N421)="","N/A",VLOOKUP(TRIM(N421),Table4[#All],2,0))</f>
        <v>Balcad</v>
      </c>
      <c r="AZ421" s="55" t="str">
        <f t="shared" si="187"/>
        <v>N/A</v>
      </c>
      <c r="BA421" s="32">
        <f t="shared" si="188"/>
        <v>43830</v>
      </c>
      <c r="BB421" s="32">
        <f t="shared" si="189"/>
        <v>43861</v>
      </c>
      <c r="BC421" s="31">
        <f t="shared" si="190"/>
        <v>2020</v>
      </c>
      <c r="BD421" s="33">
        <f t="shared" si="199"/>
        <v>43830</v>
      </c>
      <c r="BE421" s="30">
        <f t="shared" si="191"/>
        <v>1800</v>
      </c>
      <c r="BF421" s="30">
        <f t="shared" si="192"/>
        <v>300</v>
      </c>
      <c r="BG421" s="30">
        <f t="shared" si="193"/>
        <v>370</v>
      </c>
      <c r="BH421" s="30">
        <f t="shared" si="194"/>
        <v>321</v>
      </c>
      <c r="BI421" s="30">
        <f t="shared" si="195"/>
        <v>594</v>
      </c>
      <c r="BJ421" s="30">
        <f t="shared" si="196"/>
        <v>594</v>
      </c>
      <c r="BK421" s="30">
        <v>2200000</v>
      </c>
      <c r="BL421" s="30">
        <v>1400000</v>
      </c>
      <c r="BM421" s="30" t="str">
        <f t="shared" si="197"/>
        <v>Unk</v>
      </c>
      <c r="BN421" s="30" t="str">
        <f t="shared" si="198"/>
        <v>Unk</v>
      </c>
      <c r="BO421" s="30">
        <v>2020</v>
      </c>
      <c r="BP421" s="30">
        <v>463</v>
      </c>
      <c r="BQ421" s="30" t="str">
        <f>VLOOKUP(AQ421,Table3[#All],2,FALSE)</f>
        <v>SHELTER</v>
      </c>
    </row>
    <row r="422" spans="1:69" ht="28.5" customHeight="1" x14ac:dyDescent="0.25">
      <c r="A422" s="64" t="s">
        <v>171</v>
      </c>
      <c r="B422" s="64" t="s">
        <v>207</v>
      </c>
      <c r="C422" s="64" t="s">
        <v>752</v>
      </c>
      <c r="D422" s="64" t="s">
        <v>202</v>
      </c>
      <c r="E422" s="64" t="s">
        <v>776</v>
      </c>
      <c r="F422" s="64"/>
      <c r="G422" s="64" t="s">
        <v>177</v>
      </c>
      <c r="H422" s="64"/>
      <c r="I422" s="64"/>
      <c r="J422" s="64"/>
      <c r="K422" s="64"/>
      <c r="L422" s="64"/>
      <c r="M422" s="64" t="s">
        <v>150</v>
      </c>
      <c r="N422" s="64" t="s">
        <v>119</v>
      </c>
      <c r="O422" s="64" t="s">
        <v>777</v>
      </c>
      <c r="P422" s="64"/>
      <c r="Q422" s="64" t="s">
        <v>179</v>
      </c>
      <c r="R422" s="64" t="s">
        <v>167</v>
      </c>
      <c r="S422" s="64" t="s">
        <v>211</v>
      </c>
      <c r="T422" s="32">
        <v>43814</v>
      </c>
      <c r="U422" s="21">
        <v>43860</v>
      </c>
      <c r="V422" s="64">
        <v>2.3592599999999999</v>
      </c>
      <c r="W422" s="64">
        <v>45.38964</v>
      </c>
      <c r="X422" s="64" t="s">
        <v>189</v>
      </c>
      <c r="Y422" s="1">
        <v>12000</v>
      </c>
      <c r="Z422" s="1">
        <v>12000</v>
      </c>
      <c r="AA422" s="64">
        <v>2000</v>
      </c>
      <c r="AB422" s="64">
        <v>2142</v>
      </c>
      <c r="AC422" s="64">
        <v>2469</v>
      </c>
      <c r="AD422" s="64">
        <v>3432</v>
      </c>
      <c r="AE422" s="64">
        <v>3957</v>
      </c>
      <c r="AF422" s="64" t="s">
        <v>194</v>
      </c>
      <c r="AN422" s="64"/>
      <c r="AO422" s="26" t="str">
        <f t="shared" si="180"/>
        <v>UNHCR</v>
      </c>
      <c r="AP422" s="26" t="str">
        <f t="shared" si="181"/>
        <v>SWDC</v>
      </c>
      <c r="AQ422" s="26" t="str">
        <f t="shared" si="182"/>
        <v>NFI KITS</v>
      </c>
      <c r="AR422" s="26" t="str">
        <f t="shared" si="183"/>
        <v>N/A</v>
      </c>
      <c r="AS422" s="71" t="str">
        <f>_xlfn.IFNA(VLOOKUP(TRIM(AF422),Lookups!$R$1:$S$12,2,0),"N/A")</f>
        <v>Flood</v>
      </c>
      <c r="AT422" s="29" t="str">
        <f t="shared" si="184"/>
        <v>Completed</v>
      </c>
      <c r="AU422" s="72" t="str">
        <f>IF(TRIM(X422)="", "N/A",VLOOKUP(TRIM(X422),Lookups!$V$1:$W$8,2,0))</f>
        <v>NIDP</v>
      </c>
      <c r="AV422" s="26" t="str">
        <f t="shared" si="185"/>
        <v>Urban</v>
      </c>
      <c r="AW422" s="26" t="str">
        <f t="shared" si="186"/>
        <v>In-Kind</v>
      </c>
      <c r="AX422" s="55" t="str">
        <f>IF(TRIM(M422)="","N/A",VLOOKUP(TRIM(M422),Table2[#All],2,0))</f>
        <v>Middle Shabelle</v>
      </c>
      <c r="AY422" s="55" t="str">
        <f>IF(TRIM(N422)="","N/A",VLOOKUP(TRIM(N422),Table4[#All],2,0))</f>
        <v>Balcad</v>
      </c>
      <c r="AZ422" s="55" t="str">
        <f t="shared" si="187"/>
        <v>N/A</v>
      </c>
      <c r="BA422" s="32">
        <f t="shared" si="188"/>
        <v>43830</v>
      </c>
      <c r="BB422" s="32">
        <f t="shared" si="189"/>
        <v>43861</v>
      </c>
      <c r="BC422" s="31">
        <f t="shared" si="190"/>
        <v>2020</v>
      </c>
      <c r="BD422" s="33">
        <f t="shared" si="199"/>
        <v>43830</v>
      </c>
      <c r="BE422" s="30">
        <f t="shared" si="191"/>
        <v>12000</v>
      </c>
      <c r="BF422" s="30">
        <f t="shared" si="192"/>
        <v>2000</v>
      </c>
      <c r="BG422" s="30">
        <f t="shared" si="193"/>
        <v>2469</v>
      </c>
      <c r="BH422" s="30">
        <f t="shared" si="194"/>
        <v>2142</v>
      </c>
      <c r="BI422" s="30">
        <f t="shared" si="195"/>
        <v>3957</v>
      </c>
      <c r="BJ422" s="30">
        <f t="shared" si="196"/>
        <v>3957</v>
      </c>
      <c r="BK422" s="30">
        <v>2200000</v>
      </c>
      <c r="BL422" s="30">
        <v>1400000</v>
      </c>
      <c r="BM422" s="30" t="str">
        <f t="shared" si="197"/>
        <v>Unk</v>
      </c>
      <c r="BN422" s="30" t="str">
        <f t="shared" si="198"/>
        <v>Unk</v>
      </c>
      <c r="BO422" s="30">
        <v>2020</v>
      </c>
      <c r="BP422" s="30">
        <v>463</v>
      </c>
      <c r="BQ422" s="30" t="str">
        <f>VLOOKUP(AQ422,Table3[#All],2,FALSE)</f>
        <v>NFI</v>
      </c>
    </row>
    <row r="423" spans="1:69" ht="28.5" customHeight="1" x14ac:dyDescent="0.25">
      <c r="A423" s="64" t="s">
        <v>171</v>
      </c>
      <c r="B423" s="64" t="s">
        <v>207</v>
      </c>
      <c r="C423" s="64" t="s">
        <v>207</v>
      </c>
      <c r="D423" s="64" t="s">
        <v>202</v>
      </c>
      <c r="E423" s="64" t="s">
        <v>818</v>
      </c>
      <c r="F423" s="64"/>
      <c r="G423" s="64" t="s">
        <v>213</v>
      </c>
      <c r="H423" s="64"/>
      <c r="I423" s="64"/>
      <c r="J423" s="64"/>
      <c r="K423" s="64"/>
      <c r="L423" s="64"/>
      <c r="M423" s="64" t="s">
        <v>35</v>
      </c>
      <c r="N423" s="64" t="s">
        <v>134</v>
      </c>
      <c r="O423" s="64" t="s">
        <v>25</v>
      </c>
      <c r="P423" s="64"/>
      <c r="Q423" s="64" t="s">
        <v>180</v>
      </c>
      <c r="R423" s="64" t="s">
        <v>169</v>
      </c>
      <c r="S423" s="64" t="s">
        <v>259</v>
      </c>
      <c r="T423" s="32">
        <v>43831</v>
      </c>
      <c r="U423" s="21">
        <v>44012</v>
      </c>
      <c r="V423" s="64">
        <v>10.442539999999999</v>
      </c>
      <c r="W423" s="64">
        <v>45.014740000000003</v>
      </c>
      <c r="X423" s="64" t="s">
        <v>192</v>
      </c>
      <c r="Y423" s="1">
        <v>19134</v>
      </c>
      <c r="Z423" s="1">
        <v>19134</v>
      </c>
      <c r="AA423" s="64">
        <v>3189</v>
      </c>
      <c r="AB423" s="64">
        <v>3939</v>
      </c>
      <c r="AC423" s="64">
        <v>4040</v>
      </c>
      <c r="AD423" s="64">
        <v>5507</v>
      </c>
      <c r="AE423" s="64">
        <v>5648</v>
      </c>
      <c r="AF423" s="64" t="s">
        <v>196</v>
      </c>
      <c r="AN423" s="64"/>
      <c r="AO423" s="26" t="str">
        <f t="shared" si="180"/>
        <v>UNHCR</v>
      </c>
      <c r="AP423" s="26" t="str">
        <f t="shared" si="181"/>
        <v>UNHCR</v>
      </c>
      <c r="AQ423" s="26" t="str">
        <f t="shared" si="182"/>
        <v>NFI KITS</v>
      </c>
      <c r="AR423" s="26" t="str">
        <f t="shared" si="183"/>
        <v>N/A</v>
      </c>
      <c r="AS423" s="71" t="str">
        <f>_xlfn.IFNA(VLOOKUP(TRIM(AF423),Lookups!$R$1:$S$12,2,0),"N/A")</f>
        <v>Protracted</v>
      </c>
      <c r="AT423" s="29" t="str">
        <f t="shared" si="184"/>
        <v>Planned</v>
      </c>
      <c r="AU423" s="72" t="str">
        <f>IF(TRIM(X423)="", "N/A",VLOOKUP(TRIM(X423),Lookups!$V$1:$W$8,2,0))</f>
        <v>HOST</v>
      </c>
      <c r="AV423" s="26" t="str">
        <f t="shared" si="185"/>
        <v>Mixed</v>
      </c>
      <c r="AW423" s="26" t="str">
        <f t="shared" si="186"/>
        <v>In-Kind</v>
      </c>
      <c r="AX423" s="55" t="str">
        <f>IF(TRIM(M423)="","N/A",VLOOKUP(TRIM(M423),Table2[#All],2,0))</f>
        <v>Woqooyi Galbeed</v>
      </c>
      <c r="AY423" s="55" t="str">
        <f>IF(TRIM(N423)="","N/A",VLOOKUP(TRIM(N423),Table4[#All],2,0))</f>
        <v>Berbera</v>
      </c>
      <c r="AZ423" s="55" t="str">
        <f t="shared" si="187"/>
        <v>N/A</v>
      </c>
      <c r="BA423" s="32">
        <f t="shared" si="188"/>
        <v>43861</v>
      </c>
      <c r="BB423" s="32">
        <f t="shared" si="189"/>
        <v>44012</v>
      </c>
      <c r="BC423" s="31">
        <f t="shared" si="190"/>
        <v>2020</v>
      </c>
      <c r="BD423" s="33">
        <f t="shared" si="199"/>
        <v>43830</v>
      </c>
      <c r="BE423" s="30">
        <f t="shared" si="191"/>
        <v>19134</v>
      </c>
      <c r="BF423" s="30">
        <f t="shared" si="192"/>
        <v>3189</v>
      </c>
      <c r="BG423" s="30">
        <f t="shared" si="193"/>
        <v>4040</v>
      </c>
      <c r="BH423" s="30">
        <f t="shared" si="194"/>
        <v>3939</v>
      </c>
      <c r="BI423" s="30">
        <f t="shared" si="195"/>
        <v>5648</v>
      </c>
      <c r="BJ423" s="30">
        <f t="shared" si="196"/>
        <v>5648</v>
      </c>
      <c r="BK423" s="30">
        <v>2200000</v>
      </c>
      <c r="BL423" s="30">
        <v>1400000</v>
      </c>
      <c r="BM423" s="30" t="str">
        <f t="shared" si="197"/>
        <v>Unk</v>
      </c>
      <c r="BN423" s="30" t="str">
        <f t="shared" si="198"/>
        <v>Unk</v>
      </c>
      <c r="BO423" s="30">
        <v>2020</v>
      </c>
      <c r="BP423" s="30">
        <v>463</v>
      </c>
      <c r="BQ423" s="30" t="str">
        <f>VLOOKUP(AQ423,Table3[#All],2,FALSE)</f>
        <v>NFI</v>
      </c>
    </row>
    <row r="424" spans="1:69" ht="28.5" customHeight="1" x14ac:dyDescent="0.25">
      <c r="A424" s="64" t="s">
        <v>171</v>
      </c>
      <c r="B424" s="64" t="s">
        <v>207</v>
      </c>
      <c r="C424" s="64" t="s">
        <v>311</v>
      </c>
      <c r="D424" s="64" t="s">
        <v>187</v>
      </c>
      <c r="E424" s="64" t="s">
        <v>945</v>
      </c>
      <c r="F424" s="64" t="s">
        <v>207</v>
      </c>
      <c r="G424" s="64" t="s">
        <v>177</v>
      </c>
      <c r="H424" s="64"/>
      <c r="I424" s="64"/>
      <c r="J424" s="64"/>
      <c r="K424" s="64"/>
      <c r="L424" s="64"/>
      <c r="M424" s="64" t="s">
        <v>35</v>
      </c>
      <c r="N424" s="64" t="s">
        <v>134</v>
      </c>
      <c r="O424" s="64" t="s">
        <v>25</v>
      </c>
      <c r="P424" s="64"/>
      <c r="Q424" s="64" t="s">
        <v>179</v>
      </c>
      <c r="R424" s="64" t="s">
        <v>295</v>
      </c>
      <c r="S424" s="64" t="s">
        <v>685</v>
      </c>
      <c r="T424" s="32">
        <v>43831</v>
      </c>
      <c r="U424" s="21">
        <v>44196</v>
      </c>
      <c r="V424" s="64">
        <v>10.442539999999999</v>
      </c>
      <c r="W424" s="64">
        <v>45.014740000000003</v>
      </c>
      <c r="X424" s="64" t="s">
        <v>189</v>
      </c>
      <c r="Y424" s="1">
        <v>2016</v>
      </c>
      <c r="Z424" s="1">
        <v>2016</v>
      </c>
      <c r="AA424" s="64">
        <v>336</v>
      </c>
      <c r="AB424" s="64">
        <v>415</v>
      </c>
      <c r="AC424" s="64">
        <v>426</v>
      </c>
      <c r="AD424" s="64">
        <v>580</v>
      </c>
      <c r="AE424" s="64">
        <v>595</v>
      </c>
      <c r="AF424" s="64" t="s">
        <v>196</v>
      </c>
      <c r="AH424" s="26" t="s">
        <v>204</v>
      </c>
      <c r="AI424" s="26" t="s">
        <v>204</v>
      </c>
      <c r="AJ424" s="16" t="s">
        <v>314</v>
      </c>
      <c r="AK424" s="16" t="s">
        <v>314</v>
      </c>
      <c r="AL424" s="16" t="s">
        <v>314</v>
      </c>
      <c r="AM424" s="16" t="s">
        <v>183</v>
      </c>
      <c r="AN424" s="64"/>
      <c r="AO424" s="26" t="str">
        <f t="shared" si="180"/>
        <v>UNHCR</v>
      </c>
      <c r="AP424" s="26" t="str">
        <f t="shared" si="181"/>
        <v>NRC</v>
      </c>
      <c r="AQ424" s="26" t="str">
        <f t="shared" si="182"/>
        <v>TRANSITIONAL SHELTER</v>
      </c>
      <c r="AR424" s="26" t="str">
        <f t="shared" si="183"/>
        <v>UNHCR</v>
      </c>
      <c r="AS424" s="71" t="str">
        <f>_xlfn.IFNA(VLOOKUP(TRIM(AF424),Lookups!$R$1:$S$12,2,0),"N/A")</f>
        <v>Protracted</v>
      </c>
      <c r="AT424" s="29" t="str">
        <f t="shared" si="184"/>
        <v>Ongoing</v>
      </c>
      <c r="AU424" s="72" t="str">
        <f>IF(TRIM(X424)="", "N/A",VLOOKUP(TRIM(X424),Lookups!$V$1:$W$8,2,0))</f>
        <v>NIDP</v>
      </c>
      <c r="AV424" s="26" t="str">
        <f t="shared" si="185"/>
        <v>Urban</v>
      </c>
      <c r="AW424" s="26" t="str">
        <f t="shared" si="186"/>
        <v>In-Kind</v>
      </c>
      <c r="AX424" s="55" t="str">
        <f>IF(TRIM(M424)="","N/A",VLOOKUP(TRIM(M424),Table2[#All],2,0))</f>
        <v>Woqooyi Galbeed</v>
      </c>
      <c r="AY424" s="55" t="str">
        <f>IF(TRIM(N424)="","N/A",VLOOKUP(TRIM(N424),Table4[#All],2,0))</f>
        <v>Berbera</v>
      </c>
      <c r="AZ424" s="55" t="str">
        <f t="shared" si="187"/>
        <v>N/A</v>
      </c>
      <c r="BA424" s="32">
        <f t="shared" si="188"/>
        <v>43861</v>
      </c>
      <c r="BB424" s="32">
        <f t="shared" si="189"/>
        <v>44196</v>
      </c>
      <c r="BC424" s="31">
        <f t="shared" si="190"/>
        <v>2020</v>
      </c>
      <c r="BD424" s="33">
        <f t="shared" si="199"/>
        <v>43830</v>
      </c>
      <c r="BE424" s="30">
        <f t="shared" si="191"/>
        <v>2016</v>
      </c>
      <c r="BF424" s="30">
        <f t="shared" si="192"/>
        <v>336</v>
      </c>
      <c r="BG424" s="30">
        <f t="shared" si="193"/>
        <v>426</v>
      </c>
      <c r="BH424" s="30">
        <f t="shared" si="194"/>
        <v>415</v>
      </c>
      <c r="BI424" s="30">
        <f t="shared" si="195"/>
        <v>595</v>
      </c>
      <c r="BJ424" s="30">
        <f t="shared" si="196"/>
        <v>595</v>
      </c>
      <c r="BK424" s="30">
        <v>2200000</v>
      </c>
      <c r="BL424" s="30">
        <v>1400000</v>
      </c>
      <c r="BM424" s="30" t="str">
        <f t="shared" si="197"/>
        <v>No</v>
      </c>
      <c r="BN424" s="30" t="str">
        <f t="shared" si="198"/>
        <v>No</v>
      </c>
      <c r="BO424" s="30">
        <v>2020</v>
      </c>
      <c r="BP424" s="30">
        <v>463</v>
      </c>
      <c r="BQ424" s="30" t="str">
        <f>VLOOKUP(AQ424,Table3[#All],2,FALSE)</f>
        <v>SHELTER</v>
      </c>
    </row>
    <row r="425" spans="1:69" ht="28.5" customHeight="1" x14ac:dyDescent="0.25">
      <c r="A425" s="64" t="s">
        <v>171</v>
      </c>
      <c r="B425" s="64" t="s">
        <v>207</v>
      </c>
      <c r="C425" s="64" t="s">
        <v>207</v>
      </c>
      <c r="D425" s="64" t="s">
        <v>186</v>
      </c>
      <c r="E425" s="64" t="s">
        <v>812</v>
      </c>
      <c r="F425" s="64"/>
      <c r="G425" s="64" t="s">
        <v>213</v>
      </c>
      <c r="H425" s="64"/>
      <c r="I425" s="64"/>
      <c r="J425" s="64"/>
      <c r="K425" s="64"/>
      <c r="L425" s="64"/>
      <c r="M425" s="64" t="s">
        <v>35</v>
      </c>
      <c r="N425" s="64" t="s">
        <v>137</v>
      </c>
      <c r="O425" s="64" t="s">
        <v>14</v>
      </c>
      <c r="P425" s="64"/>
      <c r="Q425" s="64" t="s">
        <v>179</v>
      </c>
      <c r="R425" s="64" t="s">
        <v>169</v>
      </c>
      <c r="S425" s="64" t="s">
        <v>296</v>
      </c>
      <c r="T425" s="32">
        <v>43831</v>
      </c>
      <c r="U425" s="21">
        <v>44196</v>
      </c>
      <c r="V425" s="64">
        <v>9.5597499999999993</v>
      </c>
      <c r="W425" s="64">
        <v>44.066780000000001</v>
      </c>
      <c r="X425" s="64" t="s">
        <v>190</v>
      </c>
      <c r="Y425" s="1">
        <v>840</v>
      </c>
      <c r="Z425" s="1">
        <v>840</v>
      </c>
      <c r="AA425" s="64">
        <v>140</v>
      </c>
      <c r="AB425" s="64">
        <v>167</v>
      </c>
      <c r="AC425" s="64">
        <v>183</v>
      </c>
      <c r="AD425" s="64">
        <v>235</v>
      </c>
      <c r="AE425" s="64">
        <v>255</v>
      </c>
      <c r="AF425" s="64" t="s">
        <v>196</v>
      </c>
      <c r="AN425" s="64"/>
      <c r="AO425" s="26" t="str">
        <f t="shared" si="180"/>
        <v>UNHCR</v>
      </c>
      <c r="AP425" s="26" t="str">
        <f t="shared" si="181"/>
        <v>UNHCR</v>
      </c>
      <c r="AQ425" s="26" t="str">
        <f t="shared" si="182"/>
        <v>EMERGENCY SHELTER</v>
      </c>
      <c r="AR425" s="26" t="str">
        <f t="shared" si="183"/>
        <v>N/A</v>
      </c>
      <c r="AS425" s="71" t="str">
        <f>_xlfn.IFNA(VLOOKUP(TRIM(AF425),Lookups!$R$1:$S$12,2,0),"N/A")</f>
        <v>Protracted</v>
      </c>
      <c r="AT425" s="29" t="str">
        <f t="shared" si="184"/>
        <v>Planned</v>
      </c>
      <c r="AU425" s="72" t="str">
        <f>IF(TRIM(X425)="", "N/A",VLOOKUP(TRIM(X425),Lookups!$V$1:$W$8,2,0))</f>
        <v>PIDP</v>
      </c>
      <c r="AV425" s="26" t="str">
        <f t="shared" si="185"/>
        <v>Urban</v>
      </c>
      <c r="AW425" s="26" t="str">
        <f t="shared" si="186"/>
        <v>In-Kind</v>
      </c>
      <c r="AX425" s="55" t="str">
        <f>IF(TRIM(M425)="","N/A",VLOOKUP(TRIM(M425),Table2[#All],2,0))</f>
        <v>Woqooyi Galbeed</v>
      </c>
      <c r="AY425" s="55" t="str">
        <f>IF(TRIM(N425)="","N/A",VLOOKUP(TRIM(N425),Table4[#All],2,0))</f>
        <v>Hargeysa</v>
      </c>
      <c r="AZ425" s="55" t="str">
        <f t="shared" si="187"/>
        <v>N/A</v>
      </c>
      <c r="BA425" s="32">
        <f t="shared" si="188"/>
        <v>43861</v>
      </c>
      <c r="BB425" s="32">
        <f t="shared" si="189"/>
        <v>44196</v>
      </c>
      <c r="BC425" s="31">
        <f t="shared" si="190"/>
        <v>2020</v>
      </c>
      <c r="BD425" s="33">
        <f t="shared" si="199"/>
        <v>43830</v>
      </c>
      <c r="BE425" s="30">
        <f t="shared" si="191"/>
        <v>840</v>
      </c>
      <c r="BF425" s="30">
        <f t="shared" si="192"/>
        <v>140</v>
      </c>
      <c r="BG425" s="30">
        <f t="shared" si="193"/>
        <v>183</v>
      </c>
      <c r="BH425" s="30">
        <f t="shared" si="194"/>
        <v>167</v>
      </c>
      <c r="BI425" s="30">
        <f t="shared" si="195"/>
        <v>255</v>
      </c>
      <c r="BJ425" s="30">
        <f t="shared" si="196"/>
        <v>255</v>
      </c>
      <c r="BK425" s="30">
        <v>2200000</v>
      </c>
      <c r="BL425" s="30">
        <v>1400000</v>
      </c>
      <c r="BM425" s="30" t="str">
        <f t="shared" si="197"/>
        <v>Unk</v>
      </c>
      <c r="BN425" s="30" t="str">
        <f t="shared" si="198"/>
        <v>Unk</v>
      </c>
      <c r="BO425" s="30">
        <v>2020</v>
      </c>
      <c r="BP425" s="30">
        <v>463</v>
      </c>
      <c r="BQ425" s="30" t="str">
        <f>VLOOKUP(AQ425,Table3[#All],2,FALSE)</f>
        <v>SHELTER</v>
      </c>
    </row>
    <row r="426" spans="1:69" ht="28.5" customHeight="1" x14ac:dyDescent="0.25">
      <c r="A426" s="64" t="s">
        <v>171</v>
      </c>
      <c r="B426" s="64" t="s">
        <v>207</v>
      </c>
      <c r="C426" s="64" t="s">
        <v>207</v>
      </c>
      <c r="D426" s="64" t="s">
        <v>185</v>
      </c>
      <c r="E426" s="64" t="s">
        <v>817</v>
      </c>
      <c r="F426" s="64"/>
      <c r="G426" s="64" t="s">
        <v>213</v>
      </c>
      <c r="H426" s="64"/>
      <c r="I426" s="64"/>
      <c r="J426" s="64"/>
      <c r="K426" s="64"/>
      <c r="L426" s="64"/>
      <c r="M426" s="64" t="s">
        <v>35</v>
      </c>
      <c r="N426" s="64" t="s">
        <v>137</v>
      </c>
      <c r="O426" s="64" t="s">
        <v>14</v>
      </c>
      <c r="P426" s="64"/>
      <c r="Q426" s="64" t="s">
        <v>179</v>
      </c>
      <c r="R426" s="64" t="s">
        <v>169</v>
      </c>
      <c r="S426" s="64" t="s">
        <v>296</v>
      </c>
      <c r="T426" s="32">
        <v>43831</v>
      </c>
      <c r="U426" s="21">
        <v>44196</v>
      </c>
      <c r="V426" s="64">
        <v>9.5597499999999993</v>
      </c>
      <c r="W426" s="64">
        <v>44.066780000000001</v>
      </c>
      <c r="X426" s="64" t="s">
        <v>190</v>
      </c>
      <c r="Y426" s="1">
        <v>9000</v>
      </c>
      <c r="Z426" s="1">
        <v>9000</v>
      </c>
      <c r="AA426" s="64">
        <v>1500</v>
      </c>
      <c r="AB426" s="64">
        <v>1803</v>
      </c>
      <c r="AC426" s="64">
        <v>1955</v>
      </c>
      <c r="AD426" s="64">
        <v>2515</v>
      </c>
      <c r="AE426" s="64">
        <v>2727</v>
      </c>
      <c r="AF426" s="64" t="s">
        <v>196</v>
      </c>
      <c r="AN426" s="64"/>
      <c r="AO426" s="26" t="str">
        <f t="shared" si="180"/>
        <v>UNHCR</v>
      </c>
      <c r="AP426" s="26" t="str">
        <f t="shared" si="181"/>
        <v>UNHCR</v>
      </c>
      <c r="AQ426" s="26" t="str">
        <f t="shared" si="182"/>
        <v>NFI NON KITS</v>
      </c>
      <c r="AR426" s="26" t="str">
        <f t="shared" si="183"/>
        <v>N/A</v>
      </c>
      <c r="AS426" s="71" t="str">
        <f>_xlfn.IFNA(VLOOKUP(TRIM(AF426),Lookups!$R$1:$S$12,2,0),"N/A")</f>
        <v>Protracted</v>
      </c>
      <c r="AT426" s="29" t="str">
        <f t="shared" si="184"/>
        <v>Planned</v>
      </c>
      <c r="AU426" s="72" t="str">
        <f>IF(TRIM(X426)="", "N/A",VLOOKUP(TRIM(X426),Lookups!$V$1:$W$8,2,0))</f>
        <v>PIDP</v>
      </c>
      <c r="AV426" s="26" t="str">
        <f t="shared" si="185"/>
        <v>Urban</v>
      </c>
      <c r="AW426" s="26" t="str">
        <f t="shared" si="186"/>
        <v>In-Kind</v>
      </c>
      <c r="AX426" s="55" t="str">
        <f>IF(TRIM(M426)="","N/A",VLOOKUP(TRIM(M426),Table2[#All],2,0))</f>
        <v>Woqooyi Galbeed</v>
      </c>
      <c r="AY426" s="55" t="str">
        <f>IF(TRIM(N426)="","N/A",VLOOKUP(TRIM(N426),Table4[#All],2,0))</f>
        <v>Hargeysa</v>
      </c>
      <c r="AZ426" s="55" t="str">
        <f t="shared" si="187"/>
        <v>N/A</v>
      </c>
      <c r="BA426" s="32">
        <f t="shared" si="188"/>
        <v>43861</v>
      </c>
      <c r="BB426" s="32">
        <f t="shared" si="189"/>
        <v>44196</v>
      </c>
      <c r="BC426" s="31">
        <f t="shared" si="190"/>
        <v>2020</v>
      </c>
      <c r="BD426" s="33">
        <f t="shared" si="199"/>
        <v>43830</v>
      </c>
      <c r="BE426" s="30">
        <f t="shared" si="191"/>
        <v>9000</v>
      </c>
      <c r="BF426" s="30">
        <f t="shared" si="192"/>
        <v>1500</v>
      </c>
      <c r="BG426" s="30">
        <f t="shared" si="193"/>
        <v>1955</v>
      </c>
      <c r="BH426" s="30">
        <f t="shared" si="194"/>
        <v>1803</v>
      </c>
      <c r="BI426" s="30">
        <f t="shared" si="195"/>
        <v>2727</v>
      </c>
      <c r="BJ426" s="30">
        <f t="shared" si="196"/>
        <v>2727</v>
      </c>
      <c r="BK426" s="30">
        <v>2200000</v>
      </c>
      <c r="BL426" s="30">
        <v>1400000</v>
      </c>
      <c r="BM426" s="30" t="str">
        <f t="shared" si="197"/>
        <v>Unk</v>
      </c>
      <c r="BN426" s="30" t="str">
        <f t="shared" si="198"/>
        <v>Unk</v>
      </c>
      <c r="BO426" s="30">
        <v>2020</v>
      </c>
      <c r="BP426" s="30">
        <v>463</v>
      </c>
      <c r="BQ426" s="30" t="str">
        <f>VLOOKUP(AQ426,Table3[#All],2,FALSE)</f>
        <v>NFI</v>
      </c>
    </row>
    <row r="427" spans="1:69" ht="28.5" customHeight="1" x14ac:dyDescent="0.25">
      <c r="A427" s="64" t="s">
        <v>171</v>
      </c>
      <c r="B427" s="64" t="s">
        <v>207</v>
      </c>
      <c r="C427" s="64" t="s">
        <v>946</v>
      </c>
      <c r="D427" s="64" t="s">
        <v>202</v>
      </c>
      <c r="E427" s="64" t="s">
        <v>947</v>
      </c>
      <c r="F427" s="64"/>
      <c r="G427" s="64" t="s">
        <v>177</v>
      </c>
      <c r="H427" s="64"/>
      <c r="I427" s="64"/>
      <c r="J427" s="64"/>
      <c r="K427" s="64"/>
      <c r="L427" s="64"/>
      <c r="M427" s="64" t="s">
        <v>123</v>
      </c>
      <c r="N427" s="64" t="s">
        <v>38</v>
      </c>
      <c r="O427" s="64" t="s">
        <v>764</v>
      </c>
      <c r="P427" s="64"/>
      <c r="Q427" s="64" t="s">
        <v>180</v>
      </c>
      <c r="R427" s="64" t="s">
        <v>168</v>
      </c>
      <c r="S427" s="64" t="s">
        <v>214</v>
      </c>
      <c r="T427" s="32">
        <v>43952</v>
      </c>
      <c r="U427" s="21">
        <v>43982</v>
      </c>
      <c r="V427" s="64">
        <v>9.5069400000000002</v>
      </c>
      <c r="W427" s="64">
        <v>49.086078999999998</v>
      </c>
      <c r="X427" s="64" t="s">
        <v>189</v>
      </c>
      <c r="Y427" s="1">
        <v>5520</v>
      </c>
      <c r="Z427" s="1">
        <v>5520</v>
      </c>
      <c r="AA427" s="64">
        <v>920</v>
      </c>
      <c r="AB427" s="64">
        <v>899</v>
      </c>
      <c r="AC427" s="64">
        <v>1016</v>
      </c>
      <c r="AD427" s="64">
        <v>1692</v>
      </c>
      <c r="AE427" s="64">
        <v>1913</v>
      </c>
      <c r="AF427" s="64" t="s">
        <v>194</v>
      </c>
      <c r="AN427" s="64"/>
      <c r="AO427" s="26" t="str">
        <f t="shared" si="180"/>
        <v>UNHCR</v>
      </c>
      <c r="AP427" s="26" t="str">
        <f t="shared" si="181"/>
        <v>PSA</v>
      </c>
      <c r="AQ427" s="26" t="str">
        <f t="shared" si="182"/>
        <v>NFI KITS</v>
      </c>
      <c r="AR427" s="26" t="str">
        <f t="shared" si="183"/>
        <v>N/A</v>
      </c>
      <c r="AS427" s="71" t="str">
        <f>_xlfn.IFNA(VLOOKUP(TRIM(AF427),Lookups!$R$1:$S$12,2,0),"N/A")</f>
        <v>Flood</v>
      </c>
      <c r="AT427" s="29" t="str">
        <f t="shared" si="184"/>
        <v>Ongoing</v>
      </c>
      <c r="AU427" s="72" t="str">
        <f>IF(TRIM(X427)="", "N/A",VLOOKUP(TRIM(X427),Lookups!$V$1:$W$8,2,0))</f>
        <v>NIDP</v>
      </c>
      <c r="AV427" s="26" t="str">
        <f t="shared" si="185"/>
        <v>Mixed</v>
      </c>
      <c r="AW427" s="26" t="str">
        <f t="shared" si="186"/>
        <v>In-Kind</v>
      </c>
      <c r="AX427" s="55" t="str">
        <f>IF(TRIM(M427)="","N/A",VLOOKUP(TRIM(M427),Table2[#All],2,0))</f>
        <v>Bari</v>
      </c>
      <c r="AY427" s="55" t="str">
        <f>IF(TRIM(N427)="","N/A",VLOOKUP(TRIM(N427),Table4[#All],2,0))</f>
        <v>Qardho</v>
      </c>
      <c r="AZ427" s="55" t="str">
        <f t="shared" si="187"/>
        <v>N/A</v>
      </c>
      <c r="BA427" s="32">
        <f t="shared" si="188"/>
        <v>43982</v>
      </c>
      <c r="BB427" s="32">
        <f t="shared" si="189"/>
        <v>43982</v>
      </c>
      <c r="BC427" s="31">
        <f t="shared" si="190"/>
        <v>2020</v>
      </c>
      <c r="BD427" s="33">
        <f t="shared" si="199"/>
        <v>43830</v>
      </c>
      <c r="BE427" s="30">
        <f t="shared" si="191"/>
        <v>5520</v>
      </c>
      <c r="BF427" s="30">
        <f t="shared" si="192"/>
        <v>920</v>
      </c>
      <c r="BG427" s="30">
        <f t="shared" si="193"/>
        <v>1016</v>
      </c>
      <c r="BH427" s="30">
        <f t="shared" si="194"/>
        <v>899</v>
      </c>
      <c r="BI427" s="30">
        <f t="shared" si="195"/>
        <v>1913</v>
      </c>
      <c r="BJ427" s="30">
        <f t="shared" si="196"/>
        <v>1913</v>
      </c>
      <c r="BK427" s="30">
        <v>2200000</v>
      </c>
      <c r="BL427" s="30">
        <v>1400000</v>
      </c>
      <c r="BM427" s="30" t="str">
        <f t="shared" si="197"/>
        <v>Unk</v>
      </c>
      <c r="BN427" s="30" t="str">
        <f t="shared" si="198"/>
        <v>Unk</v>
      </c>
      <c r="BO427" s="30">
        <v>2020</v>
      </c>
      <c r="BP427" s="30">
        <v>463</v>
      </c>
      <c r="BQ427" s="30" t="str">
        <f>VLOOKUP(AQ427,Table3[#All],2,FALSE)</f>
        <v>NFI</v>
      </c>
    </row>
    <row r="428" spans="1:69" ht="28.5" customHeight="1" x14ac:dyDescent="0.25">
      <c r="A428" s="64" t="s">
        <v>171</v>
      </c>
      <c r="B428" s="64" t="s">
        <v>755</v>
      </c>
      <c r="C428" s="64" t="s">
        <v>755</v>
      </c>
      <c r="D428" s="64" t="s">
        <v>202</v>
      </c>
      <c r="E428" s="64" t="s">
        <v>837</v>
      </c>
      <c r="F428" s="64" t="s">
        <v>222</v>
      </c>
      <c r="G428" s="64" t="s">
        <v>177</v>
      </c>
      <c r="H428" s="64"/>
      <c r="I428" s="64"/>
      <c r="J428" s="64"/>
      <c r="K428" s="64"/>
      <c r="L428" s="64"/>
      <c r="M428" s="64" t="s">
        <v>83</v>
      </c>
      <c r="N428" s="64" t="s">
        <v>84</v>
      </c>
      <c r="O428" s="64" t="s">
        <v>830</v>
      </c>
      <c r="P428" s="64" t="s">
        <v>860</v>
      </c>
      <c r="Q428" s="64" t="s">
        <v>115</v>
      </c>
      <c r="R428" s="64" t="s">
        <v>167</v>
      </c>
      <c r="S428" s="64" t="s">
        <v>347</v>
      </c>
      <c r="T428" s="32">
        <v>43800</v>
      </c>
      <c r="U428" s="21">
        <v>43951</v>
      </c>
      <c r="V428" s="64">
        <v>3.1165099999999999</v>
      </c>
      <c r="W428" s="64">
        <v>43.543669999999999</v>
      </c>
      <c r="X428" s="64" t="s">
        <v>189</v>
      </c>
      <c r="Y428" s="1">
        <v>427</v>
      </c>
      <c r="Z428" s="1">
        <v>427</v>
      </c>
      <c r="AA428" s="64">
        <v>66</v>
      </c>
      <c r="AB428" s="64">
        <v>64</v>
      </c>
      <c r="AC428" s="64">
        <v>69</v>
      </c>
      <c r="AD428" s="64">
        <v>141</v>
      </c>
      <c r="AE428" s="64">
        <v>153</v>
      </c>
      <c r="AF428" s="64" t="s">
        <v>194</v>
      </c>
      <c r="AH428" s="26" t="s">
        <v>204</v>
      </c>
      <c r="AI428" s="26" t="s">
        <v>204</v>
      </c>
      <c r="AN428" s="64"/>
      <c r="AO428" s="26" t="str">
        <f t="shared" si="180"/>
        <v>WRRS</v>
      </c>
      <c r="AP428" s="26" t="str">
        <f t="shared" si="181"/>
        <v>WRRS</v>
      </c>
      <c r="AQ428" s="26" t="str">
        <f t="shared" si="182"/>
        <v>NFI KITS</v>
      </c>
      <c r="AR428" s="26" t="str">
        <f t="shared" si="183"/>
        <v>SHF</v>
      </c>
      <c r="AS428" s="71" t="str">
        <f>_xlfn.IFNA(VLOOKUP(TRIM(AF428),Lookups!$R$1:$S$12,2,0),"N/A")</f>
        <v>Flood</v>
      </c>
      <c r="AT428" s="29" t="str">
        <f t="shared" si="184"/>
        <v>Completed</v>
      </c>
      <c r="AU428" s="72" t="str">
        <f>IF(TRIM(X428)="", "N/A",VLOOKUP(TRIM(X428),Lookups!$V$1:$W$8,2,0))</f>
        <v>NIDP</v>
      </c>
      <c r="AV428" s="26" t="str">
        <f t="shared" si="185"/>
        <v>Rural</v>
      </c>
      <c r="AW428" s="26" t="str">
        <f t="shared" si="186"/>
        <v>In-Kind</v>
      </c>
      <c r="AX428" s="55" t="str">
        <f>IF(TRIM(M428)="","N/A",VLOOKUP(TRIM(M428),Table2[#All],2,0))</f>
        <v>Bay</v>
      </c>
      <c r="AY428" s="55" t="str">
        <f>IF(TRIM(N428)="","N/A",VLOOKUP(TRIM(N428),Table4[#All],2,0))</f>
        <v>Baidoa</v>
      </c>
      <c r="AZ428" s="55" t="str">
        <f t="shared" si="187"/>
        <v>Aboore</v>
      </c>
      <c r="BA428" s="32">
        <f t="shared" si="188"/>
        <v>43830</v>
      </c>
      <c r="BB428" s="32">
        <f t="shared" si="189"/>
        <v>43951</v>
      </c>
      <c r="BC428" s="31">
        <f t="shared" si="190"/>
        <v>2020</v>
      </c>
      <c r="BD428" s="33">
        <f t="shared" si="199"/>
        <v>43830</v>
      </c>
      <c r="BE428" s="30">
        <f t="shared" si="191"/>
        <v>427</v>
      </c>
      <c r="BF428" s="30">
        <f t="shared" si="192"/>
        <v>66</v>
      </c>
      <c r="BG428" s="30">
        <f t="shared" si="193"/>
        <v>69</v>
      </c>
      <c r="BH428" s="30">
        <f t="shared" si="194"/>
        <v>64</v>
      </c>
      <c r="BI428" s="30">
        <f t="shared" si="195"/>
        <v>153</v>
      </c>
      <c r="BJ428" s="30">
        <f t="shared" si="196"/>
        <v>153</v>
      </c>
      <c r="BK428" s="30">
        <v>2200000</v>
      </c>
      <c r="BL428" s="30">
        <v>1400000</v>
      </c>
      <c r="BM428" s="30" t="str">
        <f t="shared" si="197"/>
        <v>No</v>
      </c>
      <c r="BN428" s="30" t="str">
        <f t="shared" si="198"/>
        <v>No</v>
      </c>
      <c r="BO428" s="30">
        <v>2020</v>
      </c>
      <c r="BP428" s="30">
        <v>463</v>
      </c>
      <c r="BQ428" s="30" t="str">
        <f>VLOOKUP(AQ428,Table3[#All],2,FALSE)</f>
        <v>NFI</v>
      </c>
    </row>
    <row r="429" spans="1:69" ht="28.5" customHeight="1" x14ac:dyDescent="0.25">
      <c r="A429" s="64" t="s">
        <v>171</v>
      </c>
      <c r="B429" s="64" t="s">
        <v>755</v>
      </c>
      <c r="C429" s="64" t="s">
        <v>755</v>
      </c>
      <c r="D429" s="64" t="s">
        <v>186</v>
      </c>
      <c r="E429" s="64" t="s">
        <v>824</v>
      </c>
      <c r="F429" s="64" t="s">
        <v>222</v>
      </c>
      <c r="G429" s="64" t="s">
        <v>177</v>
      </c>
      <c r="H429" s="64"/>
      <c r="I429" s="64"/>
      <c r="J429" s="64"/>
      <c r="K429" s="64"/>
      <c r="L429" s="64"/>
      <c r="M429" s="64" t="s">
        <v>83</v>
      </c>
      <c r="N429" s="64" t="s">
        <v>84</v>
      </c>
      <c r="O429" s="64" t="s">
        <v>830</v>
      </c>
      <c r="P429" s="64" t="s">
        <v>839</v>
      </c>
      <c r="Q429" s="64" t="s">
        <v>115</v>
      </c>
      <c r="R429" s="64" t="s">
        <v>167</v>
      </c>
      <c r="S429" s="64" t="s">
        <v>347</v>
      </c>
      <c r="T429" s="32">
        <v>43800</v>
      </c>
      <c r="U429" s="21">
        <v>43951</v>
      </c>
      <c r="V429" s="64">
        <v>3.1165099999999999</v>
      </c>
      <c r="W429" s="64">
        <v>43.543669999999999</v>
      </c>
      <c r="X429" s="64" t="s">
        <v>189</v>
      </c>
      <c r="Y429" s="1">
        <v>281</v>
      </c>
      <c r="Z429" s="1">
        <v>281</v>
      </c>
      <c r="AA429" s="64">
        <v>38</v>
      </c>
      <c r="AB429" s="64">
        <v>41</v>
      </c>
      <c r="AC429" s="64">
        <v>46</v>
      </c>
      <c r="AD429" s="64">
        <v>93</v>
      </c>
      <c r="AE429" s="64">
        <v>101</v>
      </c>
      <c r="AF429" s="64" t="s">
        <v>194</v>
      </c>
      <c r="AH429" s="26" t="s">
        <v>204</v>
      </c>
      <c r="AI429" s="26" t="s">
        <v>204</v>
      </c>
      <c r="AN429" s="64"/>
      <c r="AO429" s="26" t="str">
        <f t="shared" si="180"/>
        <v>WRRS</v>
      </c>
      <c r="AP429" s="26" t="str">
        <f t="shared" si="181"/>
        <v>WRRS</v>
      </c>
      <c r="AQ429" s="26" t="str">
        <f t="shared" si="182"/>
        <v>EMERGENCY SHELTER</v>
      </c>
      <c r="AR429" s="26" t="str">
        <f t="shared" si="183"/>
        <v>SHF</v>
      </c>
      <c r="AS429" s="71" t="str">
        <f>_xlfn.IFNA(VLOOKUP(TRIM(AF429),Lookups!$R$1:$S$12,2,0),"N/A")</f>
        <v>Flood</v>
      </c>
      <c r="AT429" s="29" t="str">
        <f t="shared" si="184"/>
        <v>Completed</v>
      </c>
      <c r="AU429" s="72" t="str">
        <f>IF(TRIM(X429)="", "N/A",VLOOKUP(TRIM(X429),Lookups!$V$1:$W$8,2,0))</f>
        <v>NIDP</v>
      </c>
      <c r="AV429" s="26" t="str">
        <f t="shared" si="185"/>
        <v>Rural</v>
      </c>
      <c r="AW429" s="26" t="str">
        <f t="shared" si="186"/>
        <v>In-Kind</v>
      </c>
      <c r="AX429" s="55" t="str">
        <f>IF(TRIM(M429)="","N/A",VLOOKUP(TRIM(M429),Table2[#All],2,0))</f>
        <v>Bay</v>
      </c>
      <c r="AY429" s="55" t="str">
        <f>IF(TRIM(N429)="","N/A",VLOOKUP(TRIM(N429),Table4[#All],2,0))</f>
        <v>Baidoa</v>
      </c>
      <c r="AZ429" s="55" t="str">
        <f t="shared" si="187"/>
        <v>Afuuq Mirow</v>
      </c>
      <c r="BA429" s="32">
        <f t="shared" si="188"/>
        <v>43830</v>
      </c>
      <c r="BB429" s="32">
        <f t="shared" si="189"/>
        <v>43951</v>
      </c>
      <c r="BC429" s="31">
        <f t="shared" si="190"/>
        <v>2020</v>
      </c>
      <c r="BD429" s="33">
        <f t="shared" si="199"/>
        <v>43830</v>
      </c>
      <c r="BE429" s="30">
        <f t="shared" si="191"/>
        <v>281</v>
      </c>
      <c r="BF429" s="30">
        <f t="shared" si="192"/>
        <v>38</v>
      </c>
      <c r="BG429" s="30">
        <f t="shared" si="193"/>
        <v>46</v>
      </c>
      <c r="BH429" s="30">
        <f t="shared" si="194"/>
        <v>41</v>
      </c>
      <c r="BI429" s="30">
        <f t="shared" si="195"/>
        <v>101</v>
      </c>
      <c r="BJ429" s="30">
        <f t="shared" si="196"/>
        <v>101</v>
      </c>
      <c r="BK429" s="30">
        <v>2200000</v>
      </c>
      <c r="BL429" s="30">
        <v>1400000</v>
      </c>
      <c r="BM429" s="30" t="str">
        <f t="shared" si="197"/>
        <v>No</v>
      </c>
      <c r="BN429" s="30" t="str">
        <f t="shared" si="198"/>
        <v>No</v>
      </c>
      <c r="BO429" s="30">
        <v>2020</v>
      </c>
      <c r="BP429" s="30">
        <v>463</v>
      </c>
      <c r="BQ429" s="30" t="str">
        <f>VLOOKUP(AQ429,Table3[#All],2,FALSE)</f>
        <v>SHELTER</v>
      </c>
    </row>
    <row r="430" spans="1:69" ht="28.5" customHeight="1" x14ac:dyDescent="0.25">
      <c r="A430" s="64" t="s">
        <v>171</v>
      </c>
      <c r="B430" s="64" t="s">
        <v>755</v>
      </c>
      <c r="C430" s="64" t="s">
        <v>755</v>
      </c>
      <c r="D430" s="64" t="s">
        <v>186</v>
      </c>
      <c r="E430" s="64" t="s">
        <v>824</v>
      </c>
      <c r="F430" s="64" t="s">
        <v>222</v>
      </c>
      <c r="G430" s="64" t="s">
        <v>177</v>
      </c>
      <c r="H430" s="64"/>
      <c r="I430" s="64"/>
      <c r="J430" s="64"/>
      <c r="K430" s="64"/>
      <c r="L430" s="64"/>
      <c r="M430" s="64" t="s">
        <v>83</v>
      </c>
      <c r="N430" s="64" t="s">
        <v>84</v>
      </c>
      <c r="O430" s="64" t="s">
        <v>830</v>
      </c>
      <c r="P430" s="64" t="s">
        <v>846</v>
      </c>
      <c r="Q430" s="64" t="s">
        <v>115</v>
      </c>
      <c r="R430" s="64" t="s">
        <v>167</v>
      </c>
      <c r="S430" s="64" t="s">
        <v>347</v>
      </c>
      <c r="T430" s="32">
        <v>43800</v>
      </c>
      <c r="U430" s="21">
        <v>43951</v>
      </c>
      <c r="V430" s="64">
        <v>3.1165099999999999</v>
      </c>
      <c r="W430" s="64">
        <v>43.543669999999999</v>
      </c>
      <c r="X430" s="64" t="s">
        <v>192</v>
      </c>
      <c r="Y430" s="1">
        <v>229</v>
      </c>
      <c r="Z430" s="1">
        <v>229</v>
      </c>
      <c r="AA430" s="64">
        <v>41</v>
      </c>
      <c r="AB430" s="64">
        <v>34</v>
      </c>
      <c r="AC430" s="64">
        <v>37</v>
      </c>
      <c r="AD430" s="64">
        <v>76</v>
      </c>
      <c r="AE430" s="64">
        <v>82</v>
      </c>
      <c r="AF430" s="64" t="s">
        <v>194</v>
      </c>
      <c r="AH430" s="26" t="s">
        <v>204</v>
      </c>
      <c r="AI430" s="26" t="s">
        <v>204</v>
      </c>
      <c r="AN430" s="64"/>
      <c r="AO430" s="26" t="str">
        <f t="shared" ref="AO430:AO476" si="200">TRIM(IF(TRIM(B430)="","N/A",B430))</f>
        <v>WRRS</v>
      </c>
      <c r="AP430" s="26" t="str">
        <f t="shared" ref="AP430:AP476" si="201">TRIM(IF(TRIM(C430)="","N/A",C430))</f>
        <v>WRRS</v>
      </c>
      <c r="AQ430" s="26" t="str">
        <f t="shared" ref="AQ430:AQ476" si="202">TRIM(UPPER(IF(TRIM(D430)="","N/A",D430)))</f>
        <v>EMERGENCY SHELTER</v>
      </c>
      <c r="AR430" s="26" t="str">
        <f t="shared" ref="AR430:AR476" si="203">TRIM(IF(TRIM(F430)="","N/A",F430))</f>
        <v>SHF</v>
      </c>
      <c r="AS430" s="71" t="str">
        <f>_xlfn.IFNA(VLOOKUP(TRIM(AF430),Lookups!$R$1:$S$12,2,0),"N/A")</f>
        <v>Flood</v>
      </c>
      <c r="AT430" s="29" t="str">
        <f t="shared" ref="AT430:AT476" si="204">TRIM(IF(TRIM(R430)="","N/A",PROPER(R430)))</f>
        <v>Completed</v>
      </c>
      <c r="AU430" s="72" t="str">
        <f>IF(TRIM(X430)="", "N/A",VLOOKUP(TRIM(X430),Lookups!$V$1:$W$8,2,0))</f>
        <v>HOST</v>
      </c>
      <c r="AV430" s="26" t="str">
        <f t="shared" ref="AV430:AV476" si="205">TRIM(IF(TRIM(Q430)="","N/A",Q430))</f>
        <v>Rural</v>
      </c>
      <c r="AW430" s="26" t="str">
        <f t="shared" ref="AW430:AW476" si="206">TRIM(IF(TRIM(G430)="","N/A",PROPER(LEFT(TRIM(G430),10))))</f>
        <v>In-Kind</v>
      </c>
      <c r="AX430" s="55" t="str">
        <f>IF(TRIM(M430)="","N/A",VLOOKUP(TRIM(M430),Table2[#All],2,0))</f>
        <v>Bay</v>
      </c>
      <c r="AY430" s="55" t="str">
        <f>IF(TRIM(N430)="","N/A",VLOOKUP(TRIM(N430),Table4[#All],2,0))</f>
        <v>Baidoa</v>
      </c>
      <c r="AZ430" s="55" t="str">
        <f t="shared" ref="AZ430:AZ476" si="207">IF(TRIM(P430)="","N/A",TRIM(P430))</f>
        <v>Al Rahman</v>
      </c>
      <c r="BA430" s="32">
        <f t="shared" ref="BA430:BA476" si="208">EOMONTH(T430,0)</f>
        <v>43830</v>
      </c>
      <c r="BB430" s="32">
        <f t="shared" ref="BB430:BB476" si="209">EOMONTH(U430,0)</f>
        <v>43951</v>
      </c>
      <c r="BC430" s="31">
        <f t="shared" ref="BC430:BC476" si="210">YEAR(BB430)</f>
        <v>2020</v>
      </c>
      <c r="BD430" s="33">
        <f t="shared" si="199"/>
        <v>43830</v>
      </c>
      <c r="BE430" s="30">
        <f t="shared" ref="BE430:BE476" si="211">Y430</f>
        <v>229</v>
      </c>
      <c r="BF430" s="30">
        <f t="shared" ref="BF430:BF476" si="212">AA430</f>
        <v>41</v>
      </c>
      <c r="BG430" s="30">
        <f t="shared" ref="BG430:BG476" si="213">AC430</f>
        <v>37</v>
      </c>
      <c r="BH430" s="30">
        <f t="shared" ref="BH430:BH476" si="214">AB430</f>
        <v>34</v>
      </c>
      <c r="BI430" s="30">
        <f t="shared" ref="BI430:BI476" si="215">AE430</f>
        <v>82</v>
      </c>
      <c r="BJ430" s="30">
        <f t="shared" ref="BJ430:BJ476" si="216">AE430</f>
        <v>82</v>
      </c>
      <c r="BK430" s="30">
        <v>2200000</v>
      </c>
      <c r="BL430" s="30">
        <v>1400000</v>
      </c>
      <c r="BM430" s="30" t="str">
        <f t="shared" ref="BM430:BM476" si="217">IF(ISBLANK(AH430),"Unk",AH430)</f>
        <v>No</v>
      </c>
      <c r="BN430" s="30" t="str">
        <f t="shared" ref="BN430:BN476" si="218">IF(ISBLANK(AI430),"Unk",AI430)</f>
        <v>No</v>
      </c>
      <c r="BO430" s="30">
        <v>2020</v>
      </c>
      <c r="BP430" s="30">
        <v>463</v>
      </c>
      <c r="BQ430" s="30" t="str">
        <f>VLOOKUP(AQ430,Table3[#All],2,FALSE)</f>
        <v>SHELTER</v>
      </c>
    </row>
    <row r="431" spans="1:69" ht="28.5" customHeight="1" x14ac:dyDescent="0.25">
      <c r="A431" s="64" t="s">
        <v>171</v>
      </c>
      <c r="B431" s="64" t="s">
        <v>755</v>
      </c>
      <c r="C431" s="64" t="s">
        <v>755</v>
      </c>
      <c r="D431" s="64" t="s">
        <v>186</v>
      </c>
      <c r="E431" s="64" t="s">
        <v>824</v>
      </c>
      <c r="F431" s="64" t="s">
        <v>222</v>
      </c>
      <c r="G431" s="64" t="s">
        <v>177</v>
      </c>
      <c r="H431" s="64"/>
      <c r="I431" s="64"/>
      <c r="J431" s="64"/>
      <c r="K431" s="64"/>
      <c r="L431" s="64"/>
      <c r="M431" s="64" t="s">
        <v>83</v>
      </c>
      <c r="N431" s="64" t="s">
        <v>84</v>
      </c>
      <c r="O431" s="64" t="s">
        <v>830</v>
      </c>
      <c r="P431" s="64" t="s">
        <v>832</v>
      </c>
      <c r="Q431" s="64" t="s">
        <v>115</v>
      </c>
      <c r="R431" s="64" t="s">
        <v>167</v>
      </c>
      <c r="S431" s="64" t="s">
        <v>347</v>
      </c>
      <c r="T431" s="32">
        <v>43800</v>
      </c>
      <c r="U431" s="21">
        <v>43951</v>
      </c>
      <c r="V431" s="64">
        <v>3.1165099999999999</v>
      </c>
      <c r="W431" s="64">
        <v>43.543669999999999</v>
      </c>
      <c r="X431" s="64" t="s">
        <v>189</v>
      </c>
      <c r="Y431" s="1">
        <v>200</v>
      </c>
      <c r="Z431" s="1">
        <v>200</v>
      </c>
      <c r="AA431" s="64">
        <v>34</v>
      </c>
      <c r="AB431" s="64">
        <v>30</v>
      </c>
      <c r="AC431" s="64">
        <v>32</v>
      </c>
      <c r="AD431" s="64">
        <v>66</v>
      </c>
      <c r="AE431" s="64">
        <v>72</v>
      </c>
      <c r="AF431" s="64" t="s">
        <v>194</v>
      </c>
      <c r="AH431" s="26" t="s">
        <v>204</v>
      </c>
      <c r="AI431" s="26" t="s">
        <v>204</v>
      </c>
      <c r="AN431" s="64"/>
      <c r="AO431" s="26" t="str">
        <f t="shared" si="200"/>
        <v>WRRS</v>
      </c>
      <c r="AP431" s="26" t="str">
        <f t="shared" si="201"/>
        <v>WRRS</v>
      </c>
      <c r="AQ431" s="26" t="str">
        <f t="shared" si="202"/>
        <v>EMERGENCY SHELTER</v>
      </c>
      <c r="AR431" s="26" t="str">
        <f t="shared" si="203"/>
        <v>SHF</v>
      </c>
      <c r="AS431" s="71" t="str">
        <f>_xlfn.IFNA(VLOOKUP(TRIM(AF431),Lookups!$R$1:$S$12,2,0),"N/A")</f>
        <v>Flood</v>
      </c>
      <c r="AT431" s="29" t="str">
        <f t="shared" si="204"/>
        <v>Completed</v>
      </c>
      <c r="AU431" s="72" t="str">
        <f>IF(TRIM(X431)="", "N/A",VLOOKUP(TRIM(X431),Lookups!$V$1:$W$8,2,0))</f>
        <v>NIDP</v>
      </c>
      <c r="AV431" s="26" t="str">
        <f t="shared" si="205"/>
        <v>Rural</v>
      </c>
      <c r="AW431" s="26" t="str">
        <f t="shared" si="206"/>
        <v>In-Kind</v>
      </c>
      <c r="AX431" s="55" t="str">
        <f>IF(TRIM(M431)="","N/A",VLOOKUP(TRIM(M431),Table2[#All],2,0))</f>
        <v>Bay</v>
      </c>
      <c r="AY431" s="55" t="str">
        <f>IF(TRIM(N431)="","N/A",VLOOKUP(TRIM(N431),Table4[#All],2,0))</f>
        <v>Baidoa</v>
      </c>
      <c r="AZ431" s="55" t="str">
        <f t="shared" si="207"/>
        <v>Balanbaasha</v>
      </c>
      <c r="BA431" s="32">
        <f t="shared" si="208"/>
        <v>43830</v>
      </c>
      <c r="BB431" s="32">
        <f t="shared" si="209"/>
        <v>43951</v>
      </c>
      <c r="BC431" s="31">
        <f t="shared" si="210"/>
        <v>2020</v>
      </c>
      <c r="BD431" s="33">
        <f t="shared" si="199"/>
        <v>43830</v>
      </c>
      <c r="BE431" s="30">
        <f t="shared" si="211"/>
        <v>200</v>
      </c>
      <c r="BF431" s="30">
        <f t="shared" si="212"/>
        <v>34</v>
      </c>
      <c r="BG431" s="30">
        <f t="shared" si="213"/>
        <v>32</v>
      </c>
      <c r="BH431" s="30">
        <f t="shared" si="214"/>
        <v>30</v>
      </c>
      <c r="BI431" s="30">
        <f t="shared" si="215"/>
        <v>72</v>
      </c>
      <c r="BJ431" s="30">
        <f t="shared" si="216"/>
        <v>72</v>
      </c>
      <c r="BK431" s="30">
        <v>2200000</v>
      </c>
      <c r="BL431" s="30">
        <v>1400000</v>
      </c>
      <c r="BM431" s="30" t="str">
        <f t="shared" si="217"/>
        <v>No</v>
      </c>
      <c r="BN431" s="30" t="str">
        <f t="shared" si="218"/>
        <v>No</v>
      </c>
      <c r="BO431" s="30">
        <v>2020</v>
      </c>
      <c r="BP431" s="30">
        <v>463</v>
      </c>
      <c r="BQ431" s="30" t="str">
        <f>VLOOKUP(AQ431,Table3[#All],2,FALSE)</f>
        <v>SHELTER</v>
      </c>
    </row>
    <row r="432" spans="1:69" ht="28.5" customHeight="1" x14ac:dyDescent="0.25">
      <c r="A432" s="64" t="s">
        <v>171</v>
      </c>
      <c r="B432" s="64" t="s">
        <v>755</v>
      </c>
      <c r="C432" s="64" t="s">
        <v>755</v>
      </c>
      <c r="D432" s="64" t="s">
        <v>186</v>
      </c>
      <c r="E432" s="64" t="s">
        <v>824</v>
      </c>
      <c r="F432" s="64" t="s">
        <v>222</v>
      </c>
      <c r="G432" s="64" t="s">
        <v>177</v>
      </c>
      <c r="H432" s="64"/>
      <c r="I432" s="64"/>
      <c r="J432" s="64"/>
      <c r="K432" s="64"/>
      <c r="L432" s="64"/>
      <c r="M432" s="64" t="s">
        <v>83</v>
      </c>
      <c r="N432" s="64" t="s">
        <v>84</v>
      </c>
      <c r="O432" s="64" t="s">
        <v>830</v>
      </c>
      <c r="P432" s="64" t="s">
        <v>854</v>
      </c>
      <c r="Q432" s="64" t="s">
        <v>115</v>
      </c>
      <c r="R432" s="64" t="s">
        <v>167</v>
      </c>
      <c r="S432" s="64" t="s">
        <v>347</v>
      </c>
      <c r="T432" s="32">
        <v>43800</v>
      </c>
      <c r="U432" s="21">
        <v>43951</v>
      </c>
      <c r="V432" s="64">
        <v>3.1165099999999999</v>
      </c>
      <c r="W432" s="64">
        <v>43.543669999999999</v>
      </c>
      <c r="X432" s="64" t="s">
        <v>192</v>
      </c>
      <c r="Y432" s="1">
        <v>244</v>
      </c>
      <c r="Z432" s="1">
        <v>244</v>
      </c>
      <c r="AA432" s="64">
        <v>47</v>
      </c>
      <c r="AB432" s="64">
        <v>36</v>
      </c>
      <c r="AC432" s="64">
        <v>40</v>
      </c>
      <c r="AD432" s="64">
        <v>80</v>
      </c>
      <c r="AE432" s="64">
        <v>88</v>
      </c>
      <c r="AF432" s="64" t="s">
        <v>194</v>
      </c>
      <c r="AH432" s="26" t="s">
        <v>204</v>
      </c>
      <c r="AI432" s="26" t="s">
        <v>204</v>
      </c>
      <c r="AN432" s="64"/>
      <c r="AO432" s="26" t="str">
        <f t="shared" si="200"/>
        <v>WRRS</v>
      </c>
      <c r="AP432" s="26" t="str">
        <f t="shared" si="201"/>
        <v>WRRS</v>
      </c>
      <c r="AQ432" s="26" t="str">
        <f t="shared" si="202"/>
        <v>EMERGENCY SHELTER</v>
      </c>
      <c r="AR432" s="26" t="str">
        <f t="shared" si="203"/>
        <v>SHF</v>
      </c>
      <c r="AS432" s="71" t="str">
        <f>_xlfn.IFNA(VLOOKUP(TRIM(AF432),Lookups!$R$1:$S$12,2,0),"N/A")</f>
        <v>Flood</v>
      </c>
      <c r="AT432" s="29" t="str">
        <f t="shared" si="204"/>
        <v>Completed</v>
      </c>
      <c r="AU432" s="72" t="str">
        <f>IF(TRIM(X432)="", "N/A",VLOOKUP(TRIM(X432),Lookups!$V$1:$W$8,2,0))</f>
        <v>HOST</v>
      </c>
      <c r="AV432" s="26" t="str">
        <f t="shared" si="205"/>
        <v>Rural</v>
      </c>
      <c r="AW432" s="26" t="str">
        <f t="shared" si="206"/>
        <v>In-Kind</v>
      </c>
      <c r="AX432" s="55" t="str">
        <f>IF(TRIM(M432)="","N/A",VLOOKUP(TRIM(M432),Table2[#All],2,0))</f>
        <v>Bay</v>
      </c>
      <c r="AY432" s="55" t="str">
        <f>IF(TRIM(N432)="","N/A",VLOOKUP(TRIM(N432),Table4[#All],2,0))</f>
        <v>Baidoa</v>
      </c>
      <c r="AZ432" s="55" t="str">
        <f t="shared" si="207"/>
        <v>Banow</v>
      </c>
      <c r="BA432" s="32">
        <f t="shared" si="208"/>
        <v>43830</v>
      </c>
      <c r="BB432" s="32">
        <f t="shared" si="209"/>
        <v>43951</v>
      </c>
      <c r="BC432" s="31">
        <f t="shared" si="210"/>
        <v>2020</v>
      </c>
      <c r="BD432" s="33">
        <f t="shared" si="199"/>
        <v>43830</v>
      </c>
      <c r="BE432" s="30">
        <f t="shared" si="211"/>
        <v>244</v>
      </c>
      <c r="BF432" s="30">
        <f t="shared" si="212"/>
        <v>47</v>
      </c>
      <c r="BG432" s="30">
        <f t="shared" si="213"/>
        <v>40</v>
      </c>
      <c r="BH432" s="30">
        <f t="shared" si="214"/>
        <v>36</v>
      </c>
      <c r="BI432" s="30">
        <f t="shared" si="215"/>
        <v>88</v>
      </c>
      <c r="BJ432" s="30">
        <f t="shared" si="216"/>
        <v>88</v>
      </c>
      <c r="BK432" s="30">
        <v>2200000</v>
      </c>
      <c r="BL432" s="30">
        <v>1400000</v>
      </c>
      <c r="BM432" s="30" t="str">
        <f t="shared" si="217"/>
        <v>No</v>
      </c>
      <c r="BN432" s="30" t="str">
        <f t="shared" si="218"/>
        <v>No</v>
      </c>
      <c r="BO432" s="30">
        <v>2020</v>
      </c>
      <c r="BP432" s="30">
        <v>463</v>
      </c>
      <c r="BQ432" s="30" t="str">
        <f>VLOOKUP(AQ432,Table3[#All],2,FALSE)</f>
        <v>SHELTER</v>
      </c>
    </row>
    <row r="433" spans="1:69" ht="28.5" customHeight="1" x14ac:dyDescent="0.25">
      <c r="A433" s="64" t="s">
        <v>171</v>
      </c>
      <c r="B433" s="64" t="s">
        <v>755</v>
      </c>
      <c r="C433" s="64" t="s">
        <v>755</v>
      </c>
      <c r="D433" s="64" t="s">
        <v>186</v>
      </c>
      <c r="E433" s="64" t="s">
        <v>824</v>
      </c>
      <c r="F433" s="64" t="s">
        <v>222</v>
      </c>
      <c r="G433" s="64" t="s">
        <v>177</v>
      </c>
      <c r="H433" s="64"/>
      <c r="I433" s="64"/>
      <c r="J433" s="64"/>
      <c r="K433" s="64"/>
      <c r="L433" s="64"/>
      <c r="M433" s="64" t="s">
        <v>83</v>
      </c>
      <c r="N433" s="64" t="s">
        <v>84</v>
      </c>
      <c r="O433" s="64" t="s">
        <v>830</v>
      </c>
      <c r="P433" s="64" t="s">
        <v>831</v>
      </c>
      <c r="Q433" s="64" t="s">
        <v>115</v>
      </c>
      <c r="R433" s="64" t="s">
        <v>167</v>
      </c>
      <c r="S433" s="64" t="s">
        <v>347</v>
      </c>
      <c r="T433" s="32">
        <v>43800</v>
      </c>
      <c r="U433" s="21">
        <v>43951</v>
      </c>
      <c r="V433" s="64">
        <v>3.1165099999999999</v>
      </c>
      <c r="W433" s="64">
        <v>43.543669999999999</v>
      </c>
      <c r="X433" s="64" t="s">
        <v>189</v>
      </c>
      <c r="Y433" s="1">
        <v>229</v>
      </c>
      <c r="Z433" s="1">
        <v>229</v>
      </c>
      <c r="AA433" s="64">
        <v>31</v>
      </c>
      <c r="AB433" s="64">
        <v>34</v>
      </c>
      <c r="AC433" s="64">
        <v>37</v>
      </c>
      <c r="AD433" s="64">
        <v>76</v>
      </c>
      <c r="AE433" s="64">
        <v>82</v>
      </c>
      <c r="AF433" s="64" t="s">
        <v>194</v>
      </c>
      <c r="AH433" s="26" t="s">
        <v>204</v>
      </c>
      <c r="AI433" s="26" t="s">
        <v>204</v>
      </c>
      <c r="AN433" s="64"/>
      <c r="AO433" s="26" t="str">
        <f t="shared" si="200"/>
        <v>WRRS</v>
      </c>
      <c r="AP433" s="26" t="str">
        <f t="shared" si="201"/>
        <v>WRRS</v>
      </c>
      <c r="AQ433" s="26" t="str">
        <f t="shared" si="202"/>
        <v>EMERGENCY SHELTER</v>
      </c>
      <c r="AR433" s="26" t="str">
        <f t="shared" si="203"/>
        <v>SHF</v>
      </c>
      <c r="AS433" s="71" t="str">
        <f>_xlfn.IFNA(VLOOKUP(TRIM(AF433),Lookups!$R$1:$S$12,2,0),"N/A")</f>
        <v>Flood</v>
      </c>
      <c r="AT433" s="29" t="str">
        <f t="shared" si="204"/>
        <v>Completed</v>
      </c>
      <c r="AU433" s="72" t="str">
        <f>IF(TRIM(X433)="", "N/A",VLOOKUP(TRIM(X433),Lookups!$V$1:$W$8,2,0))</f>
        <v>NIDP</v>
      </c>
      <c r="AV433" s="26" t="str">
        <f t="shared" si="205"/>
        <v>Rural</v>
      </c>
      <c r="AW433" s="26" t="str">
        <f t="shared" si="206"/>
        <v>In-Kind</v>
      </c>
      <c r="AX433" s="55" t="str">
        <f>IF(TRIM(M433)="","N/A",VLOOKUP(TRIM(M433),Table2[#All],2,0))</f>
        <v>Bay</v>
      </c>
      <c r="AY433" s="55" t="str">
        <f>IF(TRIM(N433)="","N/A",VLOOKUP(TRIM(N433),Table4[#All],2,0))</f>
        <v>Baidoa</v>
      </c>
      <c r="AZ433" s="55" t="str">
        <f t="shared" si="207"/>
        <v>Ceel Gedow</v>
      </c>
      <c r="BA433" s="32">
        <f t="shared" si="208"/>
        <v>43830</v>
      </c>
      <c r="BB433" s="32">
        <f t="shared" si="209"/>
        <v>43951</v>
      </c>
      <c r="BC433" s="31">
        <f t="shared" si="210"/>
        <v>2020</v>
      </c>
      <c r="BD433" s="33">
        <f t="shared" si="199"/>
        <v>43830</v>
      </c>
      <c r="BE433" s="30">
        <f t="shared" si="211"/>
        <v>229</v>
      </c>
      <c r="BF433" s="30">
        <f t="shared" si="212"/>
        <v>31</v>
      </c>
      <c r="BG433" s="30">
        <f t="shared" si="213"/>
        <v>37</v>
      </c>
      <c r="BH433" s="30">
        <f t="shared" si="214"/>
        <v>34</v>
      </c>
      <c r="BI433" s="30">
        <f t="shared" si="215"/>
        <v>82</v>
      </c>
      <c r="BJ433" s="30">
        <f t="shared" si="216"/>
        <v>82</v>
      </c>
      <c r="BK433" s="30">
        <v>2200000</v>
      </c>
      <c r="BL433" s="30">
        <v>1400000</v>
      </c>
      <c r="BM433" s="30" t="str">
        <f t="shared" si="217"/>
        <v>No</v>
      </c>
      <c r="BN433" s="30" t="str">
        <f t="shared" si="218"/>
        <v>No</v>
      </c>
      <c r="BO433" s="30">
        <v>2020</v>
      </c>
      <c r="BP433" s="30">
        <v>463</v>
      </c>
      <c r="BQ433" s="30" t="str">
        <f>VLOOKUP(AQ433,Table3[#All],2,FALSE)</f>
        <v>SHELTER</v>
      </c>
    </row>
    <row r="434" spans="1:69" ht="28.5" customHeight="1" x14ac:dyDescent="0.25">
      <c r="A434" s="64" t="s">
        <v>171</v>
      </c>
      <c r="B434" s="64" t="s">
        <v>755</v>
      </c>
      <c r="C434" s="64" t="s">
        <v>755</v>
      </c>
      <c r="D434" s="64" t="s">
        <v>186</v>
      </c>
      <c r="E434" s="64" t="s">
        <v>850</v>
      </c>
      <c r="F434" s="64" t="s">
        <v>222</v>
      </c>
      <c r="G434" s="64" t="s">
        <v>177</v>
      </c>
      <c r="H434" s="64"/>
      <c r="I434" s="64"/>
      <c r="J434" s="64"/>
      <c r="K434" s="64"/>
      <c r="L434" s="64"/>
      <c r="M434" s="64" t="s">
        <v>83</v>
      </c>
      <c r="N434" s="64" t="s">
        <v>84</v>
      </c>
      <c r="O434" s="64" t="s">
        <v>830</v>
      </c>
      <c r="P434" s="64" t="s">
        <v>851</v>
      </c>
      <c r="Q434" s="64" t="s">
        <v>115</v>
      </c>
      <c r="R434" s="64" t="s">
        <v>167</v>
      </c>
      <c r="S434" s="64" t="s">
        <v>347</v>
      </c>
      <c r="T434" s="32">
        <v>43800</v>
      </c>
      <c r="U434" s="21">
        <v>43951</v>
      </c>
      <c r="V434" s="64">
        <v>3.1165099999999999</v>
      </c>
      <c r="W434" s="64">
        <v>43.543669999999999</v>
      </c>
      <c r="X434" s="64" t="s">
        <v>189</v>
      </c>
      <c r="Y434" s="1">
        <v>314</v>
      </c>
      <c r="Z434" s="1">
        <v>314</v>
      </c>
      <c r="AA434" s="64">
        <v>45</v>
      </c>
      <c r="AB434" s="64">
        <v>46</v>
      </c>
      <c r="AC434" s="64">
        <v>51</v>
      </c>
      <c r="AD434" s="64">
        <v>104</v>
      </c>
      <c r="AE434" s="64">
        <v>113</v>
      </c>
      <c r="AF434" s="64" t="s">
        <v>194</v>
      </c>
      <c r="AH434" s="26" t="s">
        <v>204</v>
      </c>
      <c r="AI434" s="26" t="s">
        <v>204</v>
      </c>
      <c r="AN434" s="64"/>
      <c r="AO434" s="26" t="str">
        <f t="shared" si="200"/>
        <v>WRRS</v>
      </c>
      <c r="AP434" s="26" t="str">
        <f t="shared" si="201"/>
        <v>WRRS</v>
      </c>
      <c r="AQ434" s="26" t="str">
        <f t="shared" si="202"/>
        <v>EMERGENCY SHELTER</v>
      </c>
      <c r="AR434" s="26" t="str">
        <f t="shared" si="203"/>
        <v>SHF</v>
      </c>
      <c r="AS434" s="71" t="str">
        <f>_xlfn.IFNA(VLOOKUP(TRIM(AF434),Lookups!$R$1:$S$12,2,0),"N/A")</f>
        <v>Flood</v>
      </c>
      <c r="AT434" s="29" t="str">
        <f t="shared" si="204"/>
        <v>Completed</v>
      </c>
      <c r="AU434" s="72" t="str">
        <f>IF(TRIM(X434)="", "N/A",VLOOKUP(TRIM(X434),Lookups!$V$1:$W$8,2,0))</f>
        <v>NIDP</v>
      </c>
      <c r="AV434" s="26" t="str">
        <f t="shared" si="205"/>
        <v>Rural</v>
      </c>
      <c r="AW434" s="26" t="str">
        <f t="shared" si="206"/>
        <v>In-Kind</v>
      </c>
      <c r="AX434" s="55" t="str">
        <f>IF(TRIM(M434)="","N/A",VLOOKUP(TRIM(M434),Table2[#All],2,0))</f>
        <v>Bay</v>
      </c>
      <c r="AY434" s="55" t="str">
        <f>IF(TRIM(N434)="","N/A",VLOOKUP(TRIM(N434),Table4[#All],2,0))</f>
        <v>Baidoa</v>
      </c>
      <c r="AZ434" s="55" t="str">
        <f t="shared" si="207"/>
        <v>Goob Roon</v>
      </c>
      <c r="BA434" s="32">
        <f t="shared" si="208"/>
        <v>43830</v>
      </c>
      <c r="BB434" s="32">
        <f t="shared" si="209"/>
        <v>43951</v>
      </c>
      <c r="BC434" s="31">
        <f t="shared" si="210"/>
        <v>2020</v>
      </c>
      <c r="BD434" s="33">
        <f t="shared" si="199"/>
        <v>43830</v>
      </c>
      <c r="BE434" s="30">
        <f t="shared" si="211"/>
        <v>314</v>
      </c>
      <c r="BF434" s="30">
        <f t="shared" si="212"/>
        <v>45</v>
      </c>
      <c r="BG434" s="30">
        <f t="shared" si="213"/>
        <v>51</v>
      </c>
      <c r="BH434" s="30">
        <f t="shared" si="214"/>
        <v>46</v>
      </c>
      <c r="BI434" s="30">
        <f t="shared" si="215"/>
        <v>113</v>
      </c>
      <c r="BJ434" s="30">
        <f t="shared" si="216"/>
        <v>113</v>
      </c>
      <c r="BK434" s="30">
        <v>2200000</v>
      </c>
      <c r="BL434" s="30">
        <v>1400000</v>
      </c>
      <c r="BM434" s="30" t="str">
        <f t="shared" si="217"/>
        <v>No</v>
      </c>
      <c r="BN434" s="30" t="str">
        <f t="shared" si="218"/>
        <v>No</v>
      </c>
      <c r="BO434" s="30">
        <v>2020</v>
      </c>
      <c r="BP434" s="30">
        <v>463</v>
      </c>
      <c r="BQ434" s="30" t="str">
        <f>VLOOKUP(AQ434,Table3[#All],2,FALSE)</f>
        <v>SHELTER</v>
      </c>
    </row>
    <row r="435" spans="1:69" ht="28.5" customHeight="1" x14ac:dyDescent="0.25">
      <c r="A435" s="64" t="s">
        <v>171</v>
      </c>
      <c r="B435" s="64" t="s">
        <v>755</v>
      </c>
      <c r="C435" s="64" t="s">
        <v>755</v>
      </c>
      <c r="D435" s="64" t="s">
        <v>186</v>
      </c>
      <c r="E435" s="64" t="s">
        <v>824</v>
      </c>
      <c r="F435" s="64" t="s">
        <v>222</v>
      </c>
      <c r="G435" s="64" t="s">
        <v>177</v>
      </c>
      <c r="H435" s="64"/>
      <c r="I435" s="64"/>
      <c r="J435" s="64"/>
      <c r="K435" s="64"/>
      <c r="L435" s="64"/>
      <c r="M435" s="64" t="s">
        <v>83</v>
      </c>
      <c r="N435" s="64" t="s">
        <v>84</v>
      </c>
      <c r="O435" s="64" t="s">
        <v>830</v>
      </c>
      <c r="P435" s="64" t="s">
        <v>859</v>
      </c>
      <c r="Q435" s="64" t="s">
        <v>115</v>
      </c>
      <c r="R435" s="64" t="s">
        <v>167</v>
      </c>
      <c r="S435" s="64" t="s">
        <v>347</v>
      </c>
      <c r="T435" s="32">
        <v>43800</v>
      </c>
      <c r="U435" s="21">
        <v>43951</v>
      </c>
      <c r="V435" s="64">
        <v>3.1165099999999999</v>
      </c>
      <c r="W435" s="64">
        <v>43.543669999999999</v>
      </c>
      <c r="X435" s="64" t="s">
        <v>189</v>
      </c>
      <c r="Y435" s="1">
        <v>437</v>
      </c>
      <c r="Z435" s="1">
        <v>437</v>
      </c>
      <c r="AA435" s="64">
        <v>62</v>
      </c>
      <c r="AB435" s="64">
        <v>65</v>
      </c>
      <c r="AC435" s="64">
        <v>71</v>
      </c>
      <c r="AD435" s="64">
        <v>144</v>
      </c>
      <c r="AE435" s="64">
        <v>157</v>
      </c>
      <c r="AF435" s="64" t="s">
        <v>194</v>
      </c>
      <c r="AH435" s="26" t="s">
        <v>204</v>
      </c>
      <c r="AI435" s="26" t="s">
        <v>204</v>
      </c>
      <c r="AN435" s="64"/>
      <c r="AO435" s="26" t="str">
        <f t="shared" si="200"/>
        <v>WRRS</v>
      </c>
      <c r="AP435" s="26" t="str">
        <f t="shared" si="201"/>
        <v>WRRS</v>
      </c>
      <c r="AQ435" s="26" t="str">
        <f t="shared" si="202"/>
        <v>EMERGENCY SHELTER</v>
      </c>
      <c r="AR435" s="26" t="str">
        <f t="shared" si="203"/>
        <v>SHF</v>
      </c>
      <c r="AS435" s="71" t="str">
        <f>_xlfn.IFNA(VLOOKUP(TRIM(AF435),Lookups!$R$1:$S$12,2,0),"N/A")</f>
        <v>Flood</v>
      </c>
      <c r="AT435" s="29" t="str">
        <f t="shared" si="204"/>
        <v>Completed</v>
      </c>
      <c r="AU435" s="72" t="str">
        <f>IF(TRIM(X435)="", "N/A",VLOOKUP(TRIM(X435),Lookups!$V$1:$W$8,2,0))</f>
        <v>NIDP</v>
      </c>
      <c r="AV435" s="26" t="str">
        <f t="shared" si="205"/>
        <v>Rural</v>
      </c>
      <c r="AW435" s="26" t="str">
        <f t="shared" si="206"/>
        <v>In-Kind</v>
      </c>
      <c r="AX435" s="55" t="str">
        <f>IF(TRIM(M435)="","N/A",VLOOKUP(TRIM(M435),Table2[#All],2,0))</f>
        <v>Bay</v>
      </c>
      <c r="AY435" s="55" t="str">
        <f>IF(TRIM(N435)="","N/A",VLOOKUP(TRIM(N435),Table4[#All],2,0))</f>
        <v>Baidoa</v>
      </c>
      <c r="AZ435" s="55" t="str">
        <f t="shared" si="207"/>
        <v>Koban Dhere 2</v>
      </c>
      <c r="BA435" s="32">
        <f t="shared" si="208"/>
        <v>43830</v>
      </c>
      <c r="BB435" s="32">
        <f t="shared" si="209"/>
        <v>43951</v>
      </c>
      <c r="BC435" s="31">
        <f t="shared" si="210"/>
        <v>2020</v>
      </c>
      <c r="BD435" s="33">
        <f t="shared" si="199"/>
        <v>43830</v>
      </c>
      <c r="BE435" s="30">
        <f t="shared" si="211"/>
        <v>437</v>
      </c>
      <c r="BF435" s="30">
        <f t="shared" si="212"/>
        <v>62</v>
      </c>
      <c r="BG435" s="30">
        <f t="shared" si="213"/>
        <v>71</v>
      </c>
      <c r="BH435" s="30">
        <f t="shared" si="214"/>
        <v>65</v>
      </c>
      <c r="BI435" s="30">
        <f t="shared" si="215"/>
        <v>157</v>
      </c>
      <c r="BJ435" s="30">
        <f t="shared" si="216"/>
        <v>157</v>
      </c>
      <c r="BK435" s="30">
        <v>2200000</v>
      </c>
      <c r="BL435" s="30">
        <v>1400000</v>
      </c>
      <c r="BM435" s="30" t="str">
        <f t="shared" si="217"/>
        <v>No</v>
      </c>
      <c r="BN435" s="30" t="str">
        <f t="shared" si="218"/>
        <v>No</v>
      </c>
      <c r="BO435" s="30">
        <v>2020</v>
      </c>
      <c r="BP435" s="30">
        <v>463</v>
      </c>
      <c r="BQ435" s="30" t="str">
        <f>VLOOKUP(AQ435,Table3[#All],2,FALSE)</f>
        <v>SHELTER</v>
      </c>
    </row>
    <row r="436" spans="1:69" ht="28.5" customHeight="1" x14ac:dyDescent="0.25">
      <c r="A436" s="64" t="s">
        <v>171</v>
      </c>
      <c r="B436" s="64" t="s">
        <v>755</v>
      </c>
      <c r="C436" s="64" t="s">
        <v>755</v>
      </c>
      <c r="D436" s="64" t="s">
        <v>186</v>
      </c>
      <c r="E436" s="64" t="s">
        <v>824</v>
      </c>
      <c r="F436" s="64" t="s">
        <v>222</v>
      </c>
      <c r="G436" s="64" t="s">
        <v>177</v>
      </c>
      <c r="H436" s="64"/>
      <c r="I436" s="64"/>
      <c r="J436" s="64"/>
      <c r="K436" s="64"/>
      <c r="L436" s="64"/>
      <c r="M436" s="64" t="s">
        <v>83</v>
      </c>
      <c r="N436" s="64" t="s">
        <v>84</v>
      </c>
      <c r="O436" s="64" t="s">
        <v>830</v>
      </c>
      <c r="P436" s="64" t="s">
        <v>863</v>
      </c>
      <c r="Q436" s="64" t="s">
        <v>115</v>
      </c>
      <c r="R436" s="64" t="s">
        <v>167</v>
      </c>
      <c r="S436" s="64" t="s">
        <v>347</v>
      </c>
      <c r="T436" s="32">
        <v>43800</v>
      </c>
      <c r="U436" s="21">
        <v>43951</v>
      </c>
      <c r="V436" s="64">
        <v>3.1165099999999999</v>
      </c>
      <c r="W436" s="64">
        <v>43.543669999999999</v>
      </c>
      <c r="X436" s="64" t="s">
        <v>189</v>
      </c>
      <c r="Y436" s="1">
        <v>447</v>
      </c>
      <c r="Z436" s="1">
        <v>447</v>
      </c>
      <c r="AA436" s="64">
        <v>72</v>
      </c>
      <c r="AB436" s="64">
        <v>67</v>
      </c>
      <c r="AC436" s="64">
        <v>72</v>
      </c>
      <c r="AD436" s="64">
        <v>147</v>
      </c>
      <c r="AE436" s="64">
        <v>161</v>
      </c>
      <c r="AF436" s="64" t="s">
        <v>194</v>
      </c>
      <c r="AH436" s="26" t="s">
        <v>204</v>
      </c>
      <c r="AI436" s="26" t="s">
        <v>204</v>
      </c>
      <c r="AN436" s="64"/>
      <c r="AO436" s="26" t="str">
        <f t="shared" si="200"/>
        <v>WRRS</v>
      </c>
      <c r="AP436" s="26" t="str">
        <f t="shared" si="201"/>
        <v>WRRS</v>
      </c>
      <c r="AQ436" s="26" t="str">
        <f t="shared" si="202"/>
        <v>EMERGENCY SHELTER</v>
      </c>
      <c r="AR436" s="26" t="str">
        <f t="shared" si="203"/>
        <v>SHF</v>
      </c>
      <c r="AS436" s="71" t="str">
        <f>_xlfn.IFNA(VLOOKUP(TRIM(AF436),Lookups!$R$1:$S$12,2,0),"N/A")</f>
        <v>Flood</v>
      </c>
      <c r="AT436" s="29" t="str">
        <f t="shared" si="204"/>
        <v>Completed</v>
      </c>
      <c r="AU436" s="72" t="str">
        <f>IF(TRIM(X436)="", "N/A",VLOOKUP(TRIM(X436),Lookups!$V$1:$W$8,2,0))</f>
        <v>NIDP</v>
      </c>
      <c r="AV436" s="26" t="str">
        <f t="shared" si="205"/>
        <v>Rural</v>
      </c>
      <c r="AW436" s="26" t="str">
        <f t="shared" si="206"/>
        <v>In-Kind</v>
      </c>
      <c r="AX436" s="55" t="str">
        <f>IF(TRIM(M436)="","N/A",VLOOKUP(TRIM(M436),Table2[#All],2,0))</f>
        <v>Bay</v>
      </c>
      <c r="AY436" s="55" t="str">
        <f>IF(TRIM(N436)="","N/A",VLOOKUP(TRIM(N436),Table4[#All],2,0))</f>
        <v>Baidoa</v>
      </c>
      <c r="AZ436" s="55" t="str">
        <f t="shared" si="207"/>
        <v>Raama Cadey</v>
      </c>
      <c r="BA436" s="32">
        <f t="shared" si="208"/>
        <v>43830</v>
      </c>
      <c r="BB436" s="32">
        <f t="shared" si="209"/>
        <v>43951</v>
      </c>
      <c r="BC436" s="31">
        <f t="shared" si="210"/>
        <v>2020</v>
      </c>
      <c r="BD436" s="33">
        <f t="shared" si="199"/>
        <v>43830</v>
      </c>
      <c r="BE436" s="30">
        <f t="shared" si="211"/>
        <v>447</v>
      </c>
      <c r="BF436" s="30">
        <f t="shared" si="212"/>
        <v>72</v>
      </c>
      <c r="BG436" s="30">
        <f t="shared" si="213"/>
        <v>72</v>
      </c>
      <c r="BH436" s="30">
        <f t="shared" si="214"/>
        <v>67</v>
      </c>
      <c r="BI436" s="30">
        <f t="shared" si="215"/>
        <v>161</v>
      </c>
      <c r="BJ436" s="30">
        <f t="shared" si="216"/>
        <v>161</v>
      </c>
      <c r="BK436" s="30">
        <v>2200000</v>
      </c>
      <c r="BL436" s="30">
        <v>1400000</v>
      </c>
      <c r="BM436" s="30" t="str">
        <f t="shared" si="217"/>
        <v>No</v>
      </c>
      <c r="BN436" s="30" t="str">
        <f t="shared" si="218"/>
        <v>No</v>
      </c>
      <c r="BO436" s="30">
        <v>2020</v>
      </c>
      <c r="BP436" s="30">
        <v>463</v>
      </c>
      <c r="BQ436" s="30" t="str">
        <f>VLOOKUP(AQ436,Table3[#All],2,FALSE)</f>
        <v>SHELTER</v>
      </c>
    </row>
    <row r="437" spans="1:69" ht="28.5" customHeight="1" x14ac:dyDescent="0.25">
      <c r="A437" s="64" t="s">
        <v>171</v>
      </c>
      <c r="B437" s="64" t="s">
        <v>755</v>
      </c>
      <c r="C437" s="64" t="s">
        <v>755</v>
      </c>
      <c r="D437" s="64" t="s">
        <v>186</v>
      </c>
      <c r="E437" s="64" t="s">
        <v>824</v>
      </c>
      <c r="F437" s="64" t="s">
        <v>222</v>
      </c>
      <c r="G437" s="64" t="s">
        <v>177</v>
      </c>
      <c r="H437" s="64"/>
      <c r="I437" s="64"/>
      <c r="J437" s="64"/>
      <c r="K437" s="64"/>
      <c r="L437" s="64"/>
      <c r="M437" s="64" t="s">
        <v>83</v>
      </c>
      <c r="N437" s="64" t="s">
        <v>84</v>
      </c>
      <c r="O437" s="64" t="s">
        <v>830</v>
      </c>
      <c r="P437" s="64" t="s">
        <v>842</v>
      </c>
      <c r="Q437" s="64" t="s">
        <v>115</v>
      </c>
      <c r="R437" s="64" t="s">
        <v>167</v>
      </c>
      <c r="S437" s="64" t="s">
        <v>347</v>
      </c>
      <c r="T437" s="32">
        <v>43800</v>
      </c>
      <c r="U437" s="21">
        <v>43951</v>
      </c>
      <c r="V437" s="64">
        <v>3.1165099999999999</v>
      </c>
      <c r="W437" s="64">
        <v>43.543669999999999</v>
      </c>
      <c r="X437" s="64" t="s">
        <v>189</v>
      </c>
      <c r="Y437" s="1">
        <v>227</v>
      </c>
      <c r="Z437" s="1">
        <v>227</v>
      </c>
      <c r="AA437" s="64">
        <v>39</v>
      </c>
      <c r="AB437" s="64">
        <v>33</v>
      </c>
      <c r="AC437" s="64">
        <v>37</v>
      </c>
      <c r="AD437" s="64">
        <v>75</v>
      </c>
      <c r="AE437" s="64">
        <v>82</v>
      </c>
      <c r="AF437" s="64" t="s">
        <v>194</v>
      </c>
      <c r="AH437" s="26" t="s">
        <v>204</v>
      </c>
      <c r="AI437" s="26" t="s">
        <v>204</v>
      </c>
      <c r="AN437" s="64"/>
      <c r="AO437" s="26" t="str">
        <f t="shared" si="200"/>
        <v>WRRS</v>
      </c>
      <c r="AP437" s="26" t="str">
        <f t="shared" si="201"/>
        <v>WRRS</v>
      </c>
      <c r="AQ437" s="26" t="str">
        <f t="shared" si="202"/>
        <v>EMERGENCY SHELTER</v>
      </c>
      <c r="AR437" s="26" t="str">
        <f t="shared" si="203"/>
        <v>SHF</v>
      </c>
      <c r="AS437" s="71" t="str">
        <f>_xlfn.IFNA(VLOOKUP(TRIM(AF437),Lookups!$R$1:$S$12,2,0),"N/A")</f>
        <v>Flood</v>
      </c>
      <c r="AT437" s="29" t="str">
        <f t="shared" si="204"/>
        <v>Completed</v>
      </c>
      <c r="AU437" s="72" t="str">
        <f>IF(TRIM(X437)="", "N/A",VLOOKUP(TRIM(X437),Lookups!$V$1:$W$8,2,0))</f>
        <v>NIDP</v>
      </c>
      <c r="AV437" s="26" t="str">
        <f t="shared" si="205"/>
        <v>Rural</v>
      </c>
      <c r="AW437" s="26" t="str">
        <f t="shared" si="206"/>
        <v>In-Kind</v>
      </c>
      <c r="AX437" s="55" t="str">
        <f>IF(TRIM(M437)="","N/A",VLOOKUP(TRIM(M437),Table2[#All],2,0))</f>
        <v>Bay</v>
      </c>
      <c r="AY437" s="55" t="str">
        <f>IF(TRIM(N437)="","N/A",VLOOKUP(TRIM(N437),Table4[#All],2,0))</f>
        <v>Baidoa</v>
      </c>
      <c r="AZ437" s="55" t="str">
        <f t="shared" si="207"/>
        <v>TugaarHoose</v>
      </c>
      <c r="BA437" s="32">
        <f t="shared" si="208"/>
        <v>43830</v>
      </c>
      <c r="BB437" s="32">
        <f t="shared" si="209"/>
        <v>43951</v>
      </c>
      <c r="BC437" s="31">
        <f t="shared" si="210"/>
        <v>2020</v>
      </c>
      <c r="BD437" s="33">
        <f t="shared" si="199"/>
        <v>43830</v>
      </c>
      <c r="BE437" s="30">
        <f t="shared" si="211"/>
        <v>227</v>
      </c>
      <c r="BF437" s="30">
        <f t="shared" si="212"/>
        <v>39</v>
      </c>
      <c r="BG437" s="30">
        <f t="shared" si="213"/>
        <v>37</v>
      </c>
      <c r="BH437" s="30">
        <f t="shared" si="214"/>
        <v>33</v>
      </c>
      <c r="BI437" s="30">
        <f t="shared" si="215"/>
        <v>82</v>
      </c>
      <c r="BJ437" s="30">
        <f t="shared" si="216"/>
        <v>82</v>
      </c>
      <c r="BK437" s="30">
        <v>2200000</v>
      </c>
      <c r="BL437" s="30">
        <v>1400000</v>
      </c>
      <c r="BM437" s="30" t="str">
        <f t="shared" si="217"/>
        <v>No</v>
      </c>
      <c r="BN437" s="30" t="str">
        <f t="shared" si="218"/>
        <v>No</v>
      </c>
      <c r="BO437" s="30">
        <v>2020</v>
      </c>
      <c r="BP437" s="30">
        <v>463</v>
      </c>
      <c r="BQ437" s="30" t="str">
        <f>VLOOKUP(AQ437,Table3[#All],2,FALSE)</f>
        <v>SHELTER</v>
      </c>
    </row>
    <row r="438" spans="1:69" ht="28.5" customHeight="1" x14ac:dyDescent="0.25">
      <c r="A438" s="64" t="s">
        <v>171</v>
      </c>
      <c r="B438" s="64" t="s">
        <v>755</v>
      </c>
      <c r="C438" s="64" t="s">
        <v>755</v>
      </c>
      <c r="D438" s="64" t="s">
        <v>186</v>
      </c>
      <c r="E438" s="64" t="s">
        <v>824</v>
      </c>
      <c r="F438" s="64" t="s">
        <v>222</v>
      </c>
      <c r="G438" s="64" t="s">
        <v>177</v>
      </c>
      <c r="H438" s="64"/>
      <c r="I438" s="64"/>
      <c r="J438" s="64"/>
      <c r="K438" s="64"/>
      <c r="L438" s="64"/>
      <c r="M438" s="64" t="s">
        <v>83</v>
      </c>
      <c r="N438" s="64" t="s">
        <v>84</v>
      </c>
      <c r="O438" s="64" t="s">
        <v>826</v>
      </c>
      <c r="P438" s="64" t="s">
        <v>827</v>
      </c>
      <c r="Q438" s="64" t="s">
        <v>115</v>
      </c>
      <c r="R438" s="64" t="s">
        <v>167</v>
      </c>
      <c r="S438" s="64" t="s">
        <v>347</v>
      </c>
      <c r="T438" s="32">
        <v>43800</v>
      </c>
      <c r="U438" s="21">
        <v>43951</v>
      </c>
      <c r="V438" s="64">
        <v>3.1164800000000001</v>
      </c>
      <c r="W438" s="64">
        <v>43.648600000000002</v>
      </c>
      <c r="X438" s="64" t="s">
        <v>189</v>
      </c>
      <c r="Y438" s="1">
        <v>171</v>
      </c>
      <c r="Z438" s="1">
        <v>171</v>
      </c>
      <c r="AA438" s="64">
        <v>25</v>
      </c>
      <c r="AB438" s="64">
        <v>26</v>
      </c>
      <c r="AC438" s="64">
        <v>28</v>
      </c>
      <c r="AD438" s="64">
        <v>56</v>
      </c>
      <c r="AE438" s="64">
        <v>61</v>
      </c>
      <c r="AF438" s="64" t="s">
        <v>194</v>
      </c>
      <c r="AH438" s="26" t="s">
        <v>204</v>
      </c>
      <c r="AI438" s="26" t="s">
        <v>204</v>
      </c>
      <c r="AN438" s="64"/>
      <c r="AO438" s="26" t="str">
        <f t="shared" si="200"/>
        <v>WRRS</v>
      </c>
      <c r="AP438" s="26" t="str">
        <f t="shared" si="201"/>
        <v>WRRS</v>
      </c>
      <c r="AQ438" s="26" t="str">
        <f t="shared" si="202"/>
        <v>EMERGENCY SHELTER</v>
      </c>
      <c r="AR438" s="26" t="str">
        <f t="shared" si="203"/>
        <v>SHF</v>
      </c>
      <c r="AS438" s="71" t="str">
        <f>_xlfn.IFNA(VLOOKUP(TRIM(AF438),Lookups!$R$1:$S$12,2,0),"N/A")</f>
        <v>Flood</v>
      </c>
      <c r="AT438" s="29" t="str">
        <f t="shared" si="204"/>
        <v>Completed</v>
      </c>
      <c r="AU438" s="72" t="str">
        <f>IF(TRIM(X438)="", "N/A",VLOOKUP(TRIM(X438),Lookups!$V$1:$W$8,2,0))</f>
        <v>NIDP</v>
      </c>
      <c r="AV438" s="26" t="str">
        <f t="shared" si="205"/>
        <v>Rural</v>
      </c>
      <c r="AW438" s="26" t="str">
        <f t="shared" si="206"/>
        <v>In-Kind</v>
      </c>
      <c r="AX438" s="55" t="str">
        <f>IF(TRIM(M438)="","N/A",VLOOKUP(TRIM(M438),Table2[#All],2,0))</f>
        <v>Bay</v>
      </c>
      <c r="AY438" s="55" t="str">
        <f>IF(TRIM(N438)="","N/A",VLOOKUP(TRIM(N438),Table4[#All],2,0))</f>
        <v>Baidoa</v>
      </c>
      <c r="AZ438" s="55" t="str">
        <f t="shared" si="207"/>
        <v>Agli Iyo Awdheere</v>
      </c>
      <c r="BA438" s="32">
        <f t="shared" si="208"/>
        <v>43830</v>
      </c>
      <c r="BB438" s="32">
        <f t="shared" si="209"/>
        <v>43951</v>
      </c>
      <c r="BC438" s="31">
        <f t="shared" si="210"/>
        <v>2020</v>
      </c>
      <c r="BD438" s="33">
        <f t="shared" si="199"/>
        <v>43830</v>
      </c>
      <c r="BE438" s="30">
        <f t="shared" si="211"/>
        <v>171</v>
      </c>
      <c r="BF438" s="30">
        <f t="shared" si="212"/>
        <v>25</v>
      </c>
      <c r="BG438" s="30">
        <f t="shared" si="213"/>
        <v>28</v>
      </c>
      <c r="BH438" s="30">
        <f t="shared" si="214"/>
        <v>26</v>
      </c>
      <c r="BI438" s="30">
        <f t="shared" si="215"/>
        <v>61</v>
      </c>
      <c r="BJ438" s="30">
        <f t="shared" si="216"/>
        <v>61</v>
      </c>
      <c r="BK438" s="30">
        <v>2200000</v>
      </c>
      <c r="BL438" s="30">
        <v>1400000</v>
      </c>
      <c r="BM438" s="30" t="str">
        <f t="shared" si="217"/>
        <v>No</v>
      </c>
      <c r="BN438" s="30" t="str">
        <f t="shared" si="218"/>
        <v>No</v>
      </c>
      <c r="BO438" s="30">
        <v>2020</v>
      </c>
      <c r="BP438" s="30">
        <v>463</v>
      </c>
      <c r="BQ438" s="30" t="str">
        <f>VLOOKUP(AQ438,Table3[#All],2,FALSE)</f>
        <v>SHELTER</v>
      </c>
    </row>
    <row r="439" spans="1:69" ht="28.5" customHeight="1" x14ac:dyDescent="0.25">
      <c r="A439" s="64" t="s">
        <v>171</v>
      </c>
      <c r="B439" s="64" t="s">
        <v>755</v>
      </c>
      <c r="C439" s="64" t="s">
        <v>755</v>
      </c>
      <c r="D439" s="64" t="s">
        <v>186</v>
      </c>
      <c r="E439" s="64" t="s">
        <v>824</v>
      </c>
      <c r="F439" s="64" t="s">
        <v>222</v>
      </c>
      <c r="G439" s="64" t="s">
        <v>177</v>
      </c>
      <c r="H439" s="64"/>
      <c r="I439" s="64"/>
      <c r="J439" s="64"/>
      <c r="K439" s="64"/>
      <c r="L439" s="64"/>
      <c r="M439" s="64" t="s">
        <v>83</v>
      </c>
      <c r="N439" s="64" t="s">
        <v>84</v>
      </c>
      <c r="O439" s="64" t="s">
        <v>826</v>
      </c>
      <c r="P439" s="64" t="s">
        <v>835</v>
      </c>
      <c r="Q439" s="64" t="s">
        <v>115</v>
      </c>
      <c r="R439" s="64" t="s">
        <v>167</v>
      </c>
      <c r="S439" s="64" t="s">
        <v>347</v>
      </c>
      <c r="T439" s="32">
        <v>43800</v>
      </c>
      <c r="U439" s="21">
        <v>43951</v>
      </c>
      <c r="V439" s="64">
        <v>3.1164800000000001</v>
      </c>
      <c r="W439" s="64">
        <v>43.648600000000002</v>
      </c>
      <c r="X439" s="64" t="s">
        <v>189</v>
      </c>
      <c r="Y439" s="1">
        <v>215</v>
      </c>
      <c r="Z439" s="1">
        <v>215</v>
      </c>
      <c r="AA439" s="64">
        <v>37</v>
      </c>
      <c r="AB439" s="64">
        <v>32</v>
      </c>
      <c r="AC439" s="64">
        <v>35</v>
      </c>
      <c r="AD439" s="64">
        <v>71</v>
      </c>
      <c r="AE439" s="64">
        <v>77</v>
      </c>
      <c r="AF439" s="64" t="s">
        <v>194</v>
      </c>
      <c r="AH439" s="26" t="s">
        <v>204</v>
      </c>
      <c r="AI439" s="26" t="s">
        <v>204</v>
      </c>
      <c r="AN439" s="64"/>
      <c r="AO439" s="26" t="str">
        <f t="shared" si="200"/>
        <v>WRRS</v>
      </c>
      <c r="AP439" s="26" t="str">
        <f t="shared" si="201"/>
        <v>WRRS</v>
      </c>
      <c r="AQ439" s="26" t="str">
        <f t="shared" si="202"/>
        <v>EMERGENCY SHELTER</v>
      </c>
      <c r="AR439" s="26" t="str">
        <f t="shared" si="203"/>
        <v>SHF</v>
      </c>
      <c r="AS439" s="71" t="str">
        <f>_xlfn.IFNA(VLOOKUP(TRIM(AF439),Lookups!$R$1:$S$12,2,0),"N/A")</f>
        <v>Flood</v>
      </c>
      <c r="AT439" s="29" t="str">
        <f t="shared" si="204"/>
        <v>Completed</v>
      </c>
      <c r="AU439" s="72" t="str">
        <f>IF(TRIM(X439)="", "N/A",VLOOKUP(TRIM(X439),Lookups!$V$1:$W$8,2,0))</f>
        <v>NIDP</v>
      </c>
      <c r="AV439" s="26" t="str">
        <f t="shared" si="205"/>
        <v>Rural</v>
      </c>
      <c r="AW439" s="26" t="str">
        <f t="shared" si="206"/>
        <v>In-Kind</v>
      </c>
      <c r="AX439" s="55" t="str">
        <f>IF(TRIM(M439)="","N/A",VLOOKUP(TRIM(M439),Table2[#All],2,0))</f>
        <v>Bay</v>
      </c>
      <c r="AY439" s="55" t="str">
        <f>IF(TRIM(N439)="","N/A",VLOOKUP(TRIM(N439),Table4[#All],2,0))</f>
        <v>Baidoa</v>
      </c>
      <c r="AZ439" s="55" t="str">
        <f t="shared" si="207"/>
        <v>Beraale Bay</v>
      </c>
      <c r="BA439" s="32">
        <f t="shared" si="208"/>
        <v>43830</v>
      </c>
      <c r="BB439" s="32">
        <f t="shared" si="209"/>
        <v>43951</v>
      </c>
      <c r="BC439" s="31">
        <f t="shared" si="210"/>
        <v>2020</v>
      </c>
      <c r="BD439" s="33">
        <f t="shared" si="199"/>
        <v>43830</v>
      </c>
      <c r="BE439" s="30">
        <f t="shared" si="211"/>
        <v>215</v>
      </c>
      <c r="BF439" s="30">
        <f t="shared" si="212"/>
        <v>37</v>
      </c>
      <c r="BG439" s="30">
        <f t="shared" si="213"/>
        <v>35</v>
      </c>
      <c r="BH439" s="30">
        <f t="shared" si="214"/>
        <v>32</v>
      </c>
      <c r="BI439" s="30">
        <f t="shared" si="215"/>
        <v>77</v>
      </c>
      <c r="BJ439" s="30">
        <f t="shared" si="216"/>
        <v>77</v>
      </c>
      <c r="BK439" s="30">
        <v>2200000</v>
      </c>
      <c r="BL439" s="30">
        <v>1400000</v>
      </c>
      <c r="BM439" s="30" t="str">
        <f t="shared" si="217"/>
        <v>No</v>
      </c>
      <c r="BN439" s="30" t="str">
        <f t="shared" si="218"/>
        <v>No</v>
      </c>
      <c r="BO439" s="30">
        <v>2020</v>
      </c>
      <c r="BP439" s="30">
        <v>463</v>
      </c>
      <c r="BQ439" s="30" t="str">
        <f>VLOOKUP(AQ439,Table3[#All],2,FALSE)</f>
        <v>SHELTER</v>
      </c>
    </row>
    <row r="440" spans="1:69" ht="28.5" customHeight="1" x14ac:dyDescent="0.25">
      <c r="A440" s="64" t="s">
        <v>171</v>
      </c>
      <c r="B440" s="64" t="s">
        <v>755</v>
      </c>
      <c r="C440" s="64" t="s">
        <v>755</v>
      </c>
      <c r="D440" s="64" t="s">
        <v>186</v>
      </c>
      <c r="E440" s="64" t="s">
        <v>824</v>
      </c>
      <c r="F440" s="64" t="s">
        <v>222</v>
      </c>
      <c r="G440" s="64" t="s">
        <v>177</v>
      </c>
      <c r="H440" s="64"/>
      <c r="I440" s="64"/>
      <c r="J440" s="64"/>
      <c r="K440" s="64"/>
      <c r="L440" s="64"/>
      <c r="M440" s="64" t="s">
        <v>83</v>
      </c>
      <c r="N440" s="64" t="s">
        <v>84</v>
      </c>
      <c r="O440" s="64" t="s">
        <v>826</v>
      </c>
      <c r="P440" s="64" t="s">
        <v>862</v>
      </c>
      <c r="Q440" s="64" t="s">
        <v>115</v>
      </c>
      <c r="R440" s="64" t="s">
        <v>167</v>
      </c>
      <c r="S440" s="64" t="s">
        <v>347</v>
      </c>
      <c r="T440" s="32">
        <v>43800</v>
      </c>
      <c r="U440" s="21">
        <v>43951</v>
      </c>
      <c r="V440" s="64">
        <v>3.1164800000000001</v>
      </c>
      <c r="W440" s="64">
        <v>43.648600000000002</v>
      </c>
      <c r="X440" s="64" t="s">
        <v>189</v>
      </c>
      <c r="Y440" s="1">
        <v>453</v>
      </c>
      <c r="Z440" s="1">
        <v>453</v>
      </c>
      <c r="AA440" s="64">
        <v>71</v>
      </c>
      <c r="AB440" s="64">
        <v>68</v>
      </c>
      <c r="AC440" s="64">
        <v>73</v>
      </c>
      <c r="AD440" s="64">
        <v>149</v>
      </c>
      <c r="AE440" s="64">
        <v>163</v>
      </c>
      <c r="AF440" s="64" t="s">
        <v>194</v>
      </c>
      <c r="AH440" s="26" t="s">
        <v>204</v>
      </c>
      <c r="AI440" s="26" t="s">
        <v>204</v>
      </c>
      <c r="AN440" s="64"/>
      <c r="AO440" s="26" t="str">
        <f t="shared" si="200"/>
        <v>WRRS</v>
      </c>
      <c r="AP440" s="26" t="str">
        <f t="shared" si="201"/>
        <v>WRRS</v>
      </c>
      <c r="AQ440" s="26" t="str">
        <f t="shared" si="202"/>
        <v>EMERGENCY SHELTER</v>
      </c>
      <c r="AR440" s="26" t="str">
        <f t="shared" si="203"/>
        <v>SHF</v>
      </c>
      <c r="AS440" s="71" t="str">
        <f>_xlfn.IFNA(VLOOKUP(TRIM(AF440),Lookups!$R$1:$S$12,2,0),"N/A")</f>
        <v>Flood</v>
      </c>
      <c r="AT440" s="29" t="str">
        <f t="shared" si="204"/>
        <v>Completed</v>
      </c>
      <c r="AU440" s="72" t="str">
        <f>IF(TRIM(X440)="", "N/A",VLOOKUP(TRIM(X440),Lookups!$V$1:$W$8,2,0))</f>
        <v>NIDP</v>
      </c>
      <c r="AV440" s="26" t="str">
        <f t="shared" si="205"/>
        <v>Rural</v>
      </c>
      <c r="AW440" s="26" t="str">
        <f t="shared" si="206"/>
        <v>In-Kind</v>
      </c>
      <c r="AX440" s="55" t="str">
        <f>IF(TRIM(M440)="","N/A",VLOOKUP(TRIM(M440),Table2[#All],2,0))</f>
        <v>Bay</v>
      </c>
      <c r="AY440" s="55" t="str">
        <f>IF(TRIM(N440)="","N/A",VLOOKUP(TRIM(N440),Table4[#All],2,0))</f>
        <v>Baidoa</v>
      </c>
      <c r="AZ440" s="55" t="str">
        <f t="shared" si="207"/>
        <v>Diini iyo Doon</v>
      </c>
      <c r="BA440" s="32">
        <f t="shared" si="208"/>
        <v>43830</v>
      </c>
      <c r="BB440" s="32">
        <f t="shared" si="209"/>
        <v>43951</v>
      </c>
      <c r="BC440" s="31">
        <f t="shared" si="210"/>
        <v>2020</v>
      </c>
      <c r="BD440" s="33">
        <f t="shared" si="199"/>
        <v>43830</v>
      </c>
      <c r="BE440" s="30">
        <f t="shared" si="211"/>
        <v>453</v>
      </c>
      <c r="BF440" s="30">
        <f t="shared" si="212"/>
        <v>71</v>
      </c>
      <c r="BG440" s="30">
        <f t="shared" si="213"/>
        <v>73</v>
      </c>
      <c r="BH440" s="30">
        <f t="shared" si="214"/>
        <v>68</v>
      </c>
      <c r="BI440" s="30">
        <f t="shared" si="215"/>
        <v>163</v>
      </c>
      <c r="BJ440" s="30">
        <f t="shared" si="216"/>
        <v>163</v>
      </c>
      <c r="BK440" s="30">
        <v>2200000</v>
      </c>
      <c r="BL440" s="30">
        <v>1400000</v>
      </c>
      <c r="BM440" s="30" t="str">
        <f t="shared" si="217"/>
        <v>No</v>
      </c>
      <c r="BN440" s="30" t="str">
        <f t="shared" si="218"/>
        <v>No</v>
      </c>
      <c r="BO440" s="30">
        <v>2020</v>
      </c>
      <c r="BP440" s="30">
        <v>463</v>
      </c>
      <c r="BQ440" s="30" t="str">
        <f>VLOOKUP(AQ440,Table3[#All],2,FALSE)</f>
        <v>SHELTER</v>
      </c>
    </row>
    <row r="441" spans="1:69" ht="28.5" customHeight="1" x14ac:dyDescent="0.25">
      <c r="A441" s="64" t="s">
        <v>171</v>
      </c>
      <c r="B441" s="64" t="s">
        <v>755</v>
      </c>
      <c r="C441" s="64" t="s">
        <v>755</v>
      </c>
      <c r="D441" s="64" t="s">
        <v>186</v>
      </c>
      <c r="E441" s="64" t="s">
        <v>824</v>
      </c>
      <c r="F441" s="64" t="s">
        <v>222</v>
      </c>
      <c r="G441" s="64" t="s">
        <v>177</v>
      </c>
      <c r="H441" s="64"/>
      <c r="I441" s="64"/>
      <c r="J441" s="64"/>
      <c r="K441" s="64"/>
      <c r="L441" s="64"/>
      <c r="M441" s="64" t="s">
        <v>83</v>
      </c>
      <c r="N441" s="64" t="s">
        <v>84</v>
      </c>
      <c r="O441" s="64" t="s">
        <v>826</v>
      </c>
      <c r="P441" s="64" t="s">
        <v>828</v>
      </c>
      <c r="Q441" s="64" t="s">
        <v>115</v>
      </c>
      <c r="R441" s="64" t="s">
        <v>167</v>
      </c>
      <c r="S441" s="64" t="s">
        <v>347</v>
      </c>
      <c r="T441" s="32">
        <v>43800</v>
      </c>
      <c r="U441" s="21">
        <v>43951</v>
      </c>
      <c r="V441" s="64">
        <v>3.1164800000000001</v>
      </c>
      <c r="W441" s="64">
        <v>43.648600000000002</v>
      </c>
      <c r="X441" s="64" t="s">
        <v>189</v>
      </c>
      <c r="Y441" s="1">
        <v>175</v>
      </c>
      <c r="Z441" s="1">
        <v>175</v>
      </c>
      <c r="AA441" s="64">
        <v>26</v>
      </c>
      <c r="AB441" s="64">
        <v>26</v>
      </c>
      <c r="AC441" s="64">
        <v>28</v>
      </c>
      <c r="AD441" s="64">
        <v>58</v>
      </c>
      <c r="AE441" s="64">
        <v>63</v>
      </c>
      <c r="AF441" s="64" t="s">
        <v>194</v>
      </c>
      <c r="AH441" s="26" t="s">
        <v>204</v>
      </c>
      <c r="AI441" s="26" t="s">
        <v>204</v>
      </c>
      <c r="AN441" s="64"/>
      <c r="AO441" s="26" t="str">
        <f t="shared" si="200"/>
        <v>WRRS</v>
      </c>
      <c r="AP441" s="26" t="str">
        <f t="shared" si="201"/>
        <v>WRRS</v>
      </c>
      <c r="AQ441" s="26" t="str">
        <f t="shared" si="202"/>
        <v>EMERGENCY SHELTER</v>
      </c>
      <c r="AR441" s="26" t="str">
        <f t="shared" si="203"/>
        <v>SHF</v>
      </c>
      <c r="AS441" s="71" t="str">
        <f>_xlfn.IFNA(VLOOKUP(TRIM(AF441),Lookups!$R$1:$S$12,2,0),"N/A")</f>
        <v>Flood</v>
      </c>
      <c r="AT441" s="29" t="str">
        <f t="shared" si="204"/>
        <v>Completed</v>
      </c>
      <c r="AU441" s="72" t="str">
        <f>IF(TRIM(X441)="", "N/A",VLOOKUP(TRIM(X441),Lookups!$V$1:$W$8,2,0))</f>
        <v>NIDP</v>
      </c>
      <c r="AV441" s="26" t="str">
        <f t="shared" si="205"/>
        <v>Rural</v>
      </c>
      <c r="AW441" s="26" t="str">
        <f t="shared" si="206"/>
        <v>In-Kind</v>
      </c>
      <c r="AX441" s="55" t="str">
        <f>IF(TRIM(M441)="","N/A",VLOOKUP(TRIM(M441),Table2[#All],2,0))</f>
        <v>Bay</v>
      </c>
      <c r="AY441" s="55" t="str">
        <f>IF(TRIM(N441)="","N/A",VLOOKUP(TRIM(N441),Table4[#All],2,0))</f>
        <v>Baidoa</v>
      </c>
      <c r="AZ441" s="55" t="str">
        <f t="shared" si="207"/>
        <v>Dondherow</v>
      </c>
      <c r="BA441" s="32">
        <f t="shared" si="208"/>
        <v>43830</v>
      </c>
      <c r="BB441" s="32">
        <f t="shared" si="209"/>
        <v>43951</v>
      </c>
      <c r="BC441" s="31">
        <f t="shared" si="210"/>
        <v>2020</v>
      </c>
      <c r="BD441" s="33">
        <f t="shared" si="199"/>
        <v>43830</v>
      </c>
      <c r="BE441" s="30">
        <f t="shared" si="211"/>
        <v>175</v>
      </c>
      <c r="BF441" s="30">
        <f t="shared" si="212"/>
        <v>26</v>
      </c>
      <c r="BG441" s="30">
        <f t="shared" si="213"/>
        <v>28</v>
      </c>
      <c r="BH441" s="30">
        <f t="shared" si="214"/>
        <v>26</v>
      </c>
      <c r="BI441" s="30">
        <f t="shared" si="215"/>
        <v>63</v>
      </c>
      <c r="BJ441" s="30">
        <f t="shared" si="216"/>
        <v>63</v>
      </c>
      <c r="BK441" s="30">
        <v>2200000</v>
      </c>
      <c r="BL441" s="30">
        <v>1400000</v>
      </c>
      <c r="BM441" s="30" t="str">
        <f t="shared" si="217"/>
        <v>No</v>
      </c>
      <c r="BN441" s="30" t="str">
        <f t="shared" si="218"/>
        <v>No</v>
      </c>
      <c r="BO441" s="30">
        <v>2020</v>
      </c>
      <c r="BP441" s="30">
        <v>463</v>
      </c>
      <c r="BQ441" s="30" t="str">
        <f>VLOOKUP(AQ441,Table3[#All],2,FALSE)</f>
        <v>SHELTER</v>
      </c>
    </row>
    <row r="442" spans="1:69" ht="28.5" customHeight="1" x14ac:dyDescent="0.25">
      <c r="A442" s="64" t="s">
        <v>171</v>
      </c>
      <c r="B442" s="64" t="s">
        <v>755</v>
      </c>
      <c r="C442" s="64" t="s">
        <v>755</v>
      </c>
      <c r="D442" s="64" t="s">
        <v>186</v>
      </c>
      <c r="E442" s="64" t="s">
        <v>824</v>
      </c>
      <c r="F442" s="64" t="s">
        <v>222</v>
      </c>
      <c r="G442" s="64" t="s">
        <v>177</v>
      </c>
      <c r="H442" s="64"/>
      <c r="I442" s="64"/>
      <c r="J442" s="64"/>
      <c r="K442" s="64"/>
      <c r="L442" s="64"/>
      <c r="M442" s="64" t="s">
        <v>83</v>
      </c>
      <c r="N442" s="64" t="s">
        <v>84</v>
      </c>
      <c r="O442" s="64" t="s">
        <v>826</v>
      </c>
      <c r="P442" s="64" t="s">
        <v>836</v>
      </c>
      <c r="Q442" s="64" t="s">
        <v>115</v>
      </c>
      <c r="R442" s="64" t="s">
        <v>167</v>
      </c>
      <c r="S442" s="64" t="s">
        <v>347</v>
      </c>
      <c r="T442" s="32">
        <v>43800</v>
      </c>
      <c r="U442" s="21">
        <v>43951</v>
      </c>
      <c r="V442" s="64">
        <v>3.1164800000000001</v>
      </c>
      <c r="W442" s="64">
        <v>43.648600000000002</v>
      </c>
      <c r="X442" s="64" t="s">
        <v>189</v>
      </c>
      <c r="Y442" s="1">
        <v>234</v>
      </c>
      <c r="Z442" s="1">
        <v>234</v>
      </c>
      <c r="AA442" s="64">
        <v>37</v>
      </c>
      <c r="AB442" s="64">
        <v>35</v>
      </c>
      <c r="AC442" s="64">
        <v>38</v>
      </c>
      <c r="AD442" s="64">
        <v>77</v>
      </c>
      <c r="AE442" s="64">
        <v>84</v>
      </c>
      <c r="AF442" s="64" t="s">
        <v>194</v>
      </c>
      <c r="AH442" s="26" t="s">
        <v>204</v>
      </c>
      <c r="AI442" s="26" t="s">
        <v>204</v>
      </c>
      <c r="AN442" s="64"/>
      <c r="AO442" s="26" t="str">
        <f t="shared" si="200"/>
        <v>WRRS</v>
      </c>
      <c r="AP442" s="26" t="str">
        <f t="shared" si="201"/>
        <v>WRRS</v>
      </c>
      <c r="AQ442" s="26" t="str">
        <f t="shared" si="202"/>
        <v>EMERGENCY SHELTER</v>
      </c>
      <c r="AR442" s="26" t="str">
        <f t="shared" si="203"/>
        <v>SHF</v>
      </c>
      <c r="AS442" s="71" t="str">
        <f>_xlfn.IFNA(VLOOKUP(TRIM(AF442),Lookups!$R$1:$S$12,2,0),"N/A")</f>
        <v>Flood</v>
      </c>
      <c r="AT442" s="29" t="str">
        <f t="shared" si="204"/>
        <v>Completed</v>
      </c>
      <c r="AU442" s="72" t="str">
        <f>IF(TRIM(X442)="", "N/A",VLOOKUP(TRIM(X442),Lookups!$V$1:$W$8,2,0))</f>
        <v>NIDP</v>
      </c>
      <c r="AV442" s="26" t="str">
        <f t="shared" si="205"/>
        <v>Rural</v>
      </c>
      <c r="AW442" s="26" t="str">
        <f t="shared" si="206"/>
        <v>In-Kind</v>
      </c>
      <c r="AX442" s="55" t="str">
        <f>IF(TRIM(M442)="","N/A",VLOOKUP(TRIM(M442),Table2[#All],2,0))</f>
        <v>Bay</v>
      </c>
      <c r="AY442" s="55" t="str">
        <f>IF(TRIM(N442)="","N/A",VLOOKUP(TRIM(N442),Table4[#All],2,0))</f>
        <v>Baidoa</v>
      </c>
      <c r="AZ442" s="55" t="str">
        <f t="shared" si="207"/>
        <v>Doori Weeri</v>
      </c>
      <c r="BA442" s="32">
        <f t="shared" si="208"/>
        <v>43830</v>
      </c>
      <c r="BB442" s="32">
        <f t="shared" si="209"/>
        <v>43951</v>
      </c>
      <c r="BC442" s="31">
        <f t="shared" si="210"/>
        <v>2020</v>
      </c>
      <c r="BD442" s="33">
        <f t="shared" si="199"/>
        <v>43830</v>
      </c>
      <c r="BE442" s="30">
        <f t="shared" si="211"/>
        <v>234</v>
      </c>
      <c r="BF442" s="30">
        <f t="shared" si="212"/>
        <v>37</v>
      </c>
      <c r="BG442" s="30">
        <f t="shared" si="213"/>
        <v>38</v>
      </c>
      <c r="BH442" s="30">
        <f t="shared" si="214"/>
        <v>35</v>
      </c>
      <c r="BI442" s="30">
        <f t="shared" si="215"/>
        <v>84</v>
      </c>
      <c r="BJ442" s="30">
        <f t="shared" si="216"/>
        <v>84</v>
      </c>
      <c r="BK442" s="30">
        <v>2200000</v>
      </c>
      <c r="BL442" s="30">
        <v>1400000</v>
      </c>
      <c r="BM442" s="30" t="str">
        <f t="shared" si="217"/>
        <v>No</v>
      </c>
      <c r="BN442" s="30" t="str">
        <f t="shared" si="218"/>
        <v>No</v>
      </c>
      <c r="BO442" s="30">
        <v>2020</v>
      </c>
      <c r="BP442" s="30">
        <v>463</v>
      </c>
      <c r="BQ442" s="30" t="str">
        <f>VLOOKUP(AQ442,Table3[#All],2,FALSE)</f>
        <v>SHELTER</v>
      </c>
    </row>
    <row r="443" spans="1:69" ht="28.5" customHeight="1" x14ac:dyDescent="0.25">
      <c r="A443" s="64" t="s">
        <v>171</v>
      </c>
      <c r="B443" s="64" t="s">
        <v>755</v>
      </c>
      <c r="C443" s="64" t="s">
        <v>755</v>
      </c>
      <c r="D443" s="64" t="s">
        <v>186</v>
      </c>
      <c r="E443" s="64" t="s">
        <v>824</v>
      </c>
      <c r="F443" s="64" t="s">
        <v>222</v>
      </c>
      <c r="G443" s="64" t="s">
        <v>177</v>
      </c>
      <c r="H443" s="64"/>
      <c r="I443" s="64"/>
      <c r="J443" s="64"/>
      <c r="K443" s="64"/>
      <c r="L443" s="64"/>
      <c r="M443" s="64" t="s">
        <v>83</v>
      </c>
      <c r="N443" s="64" t="s">
        <v>84</v>
      </c>
      <c r="O443" s="64" t="s">
        <v>826</v>
      </c>
      <c r="P443" s="64" t="s">
        <v>829</v>
      </c>
      <c r="Q443" s="64" t="s">
        <v>115</v>
      </c>
      <c r="R443" s="64" t="s">
        <v>167</v>
      </c>
      <c r="S443" s="64" t="s">
        <v>347</v>
      </c>
      <c r="T443" s="32">
        <v>43800</v>
      </c>
      <c r="U443" s="21">
        <v>43951</v>
      </c>
      <c r="V443" s="64">
        <v>3.1164800000000001</v>
      </c>
      <c r="W443" s="64">
        <v>43.648600000000002</v>
      </c>
      <c r="X443" s="64" t="s">
        <v>189</v>
      </c>
      <c r="Y443" s="1">
        <v>176</v>
      </c>
      <c r="Z443" s="1">
        <v>176</v>
      </c>
      <c r="AA443" s="64">
        <v>30</v>
      </c>
      <c r="AB443" s="64">
        <v>26</v>
      </c>
      <c r="AC443" s="64">
        <v>29</v>
      </c>
      <c r="AD443" s="64">
        <v>58</v>
      </c>
      <c r="AE443" s="64">
        <v>63</v>
      </c>
      <c r="AF443" s="64" t="s">
        <v>194</v>
      </c>
      <c r="AH443" s="26" t="s">
        <v>204</v>
      </c>
      <c r="AI443" s="26" t="s">
        <v>204</v>
      </c>
      <c r="AN443" s="64"/>
      <c r="AO443" s="26" t="str">
        <f t="shared" si="200"/>
        <v>WRRS</v>
      </c>
      <c r="AP443" s="26" t="str">
        <f t="shared" si="201"/>
        <v>WRRS</v>
      </c>
      <c r="AQ443" s="26" t="str">
        <f t="shared" si="202"/>
        <v>EMERGENCY SHELTER</v>
      </c>
      <c r="AR443" s="26" t="str">
        <f t="shared" si="203"/>
        <v>SHF</v>
      </c>
      <c r="AS443" s="71" t="str">
        <f>_xlfn.IFNA(VLOOKUP(TRIM(AF443),Lookups!$R$1:$S$12,2,0),"N/A")</f>
        <v>Flood</v>
      </c>
      <c r="AT443" s="29" t="str">
        <f t="shared" si="204"/>
        <v>Completed</v>
      </c>
      <c r="AU443" s="72" t="str">
        <f>IF(TRIM(X443)="", "N/A",VLOOKUP(TRIM(X443),Lookups!$V$1:$W$8,2,0))</f>
        <v>NIDP</v>
      </c>
      <c r="AV443" s="26" t="str">
        <f t="shared" si="205"/>
        <v>Rural</v>
      </c>
      <c r="AW443" s="26" t="str">
        <f t="shared" si="206"/>
        <v>In-Kind</v>
      </c>
      <c r="AX443" s="55" t="str">
        <f>IF(TRIM(M443)="","N/A",VLOOKUP(TRIM(M443),Table2[#All],2,0))</f>
        <v>Bay</v>
      </c>
      <c r="AY443" s="55" t="str">
        <f>IF(TRIM(N443)="","N/A",VLOOKUP(TRIM(N443),Table4[#All],2,0))</f>
        <v>Baidoa</v>
      </c>
      <c r="AZ443" s="55" t="str">
        <f t="shared" si="207"/>
        <v>Duwi Gaas</v>
      </c>
      <c r="BA443" s="32">
        <f t="shared" si="208"/>
        <v>43830</v>
      </c>
      <c r="BB443" s="32">
        <f t="shared" si="209"/>
        <v>43951</v>
      </c>
      <c r="BC443" s="31">
        <f t="shared" si="210"/>
        <v>2020</v>
      </c>
      <c r="BD443" s="33">
        <f t="shared" si="199"/>
        <v>43830</v>
      </c>
      <c r="BE443" s="30">
        <f t="shared" si="211"/>
        <v>176</v>
      </c>
      <c r="BF443" s="30">
        <f t="shared" si="212"/>
        <v>30</v>
      </c>
      <c r="BG443" s="30">
        <f t="shared" si="213"/>
        <v>29</v>
      </c>
      <c r="BH443" s="30">
        <f t="shared" si="214"/>
        <v>26</v>
      </c>
      <c r="BI443" s="30">
        <f t="shared" si="215"/>
        <v>63</v>
      </c>
      <c r="BJ443" s="30">
        <f t="shared" si="216"/>
        <v>63</v>
      </c>
      <c r="BK443" s="30">
        <v>2200000</v>
      </c>
      <c r="BL443" s="30">
        <v>1400000</v>
      </c>
      <c r="BM443" s="30" t="str">
        <f t="shared" si="217"/>
        <v>No</v>
      </c>
      <c r="BN443" s="30" t="str">
        <f t="shared" si="218"/>
        <v>No</v>
      </c>
      <c r="BO443" s="30">
        <v>2020</v>
      </c>
      <c r="BP443" s="30">
        <v>463</v>
      </c>
      <c r="BQ443" s="30" t="str">
        <f>VLOOKUP(AQ443,Table3[#All],2,FALSE)</f>
        <v>SHELTER</v>
      </c>
    </row>
    <row r="444" spans="1:69" ht="28.5" customHeight="1" x14ac:dyDescent="0.25">
      <c r="A444" s="64" t="s">
        <v>171</v>
      </c>
      <c r="B444" s="64" t="s">
        <v>755</v>
      </c>
      <c r="C444" s="64" t="s">
        <v>755</v>
      </c>
      <c r="D444" s="64" t="s">
        <v>186</v>
      </c>
      <c r="E444" s="64" t="s">
        <v>824</v>
      </c>
      <c r="F444" s="64" t="s">
        <v>222</v>
      </c>
      <c r="G444" s="64" t="s">
        <v>177</v>
      </c>
      <c r="H444" s="64"/>
      <c r="I444" s="64"/>
      <c r="J444" s="64"/>
      <c r="K444" s="64"/>
      <c r="L444" s="64"/>
      <c r="M444" s="64" t="s">
        <v>83</v>
      </c>
      <c r="N444" s="64" t="s">
        <v>84</v>
      </c>
      <c r="O444" s="64" t="s">
        <v>826</v>
      </c>
      <c r="P444" s="64" t="s">
        <v>852</v>
      </c>
      <c r="Q444" s="64" t="s">
        <v>115</v>
      </c>
      <c r="R444" s="64" t="s">
        <v>167</v>
      </c>
      <c r="S444" s="64" t="s">
        <v>347</v>
      </c>
      <c r="T444" s="32">
        <v>43800</v>
      </c>
      <c r="U444" s="21">
        <v>43951</v>
      </c>
      <c r="V444" s="64">
        <v>3.1164800000000001</v>
      </c>
      <c r="W444" s="64">
        <v>43.648600000000002</v>
      </c>
      <c r="X444" s="64" t="s">
        <v>189</v>
      </c>
      <c r="Y444" s="1">
        <v>321</v>
      </c>
      <c r="Z444" s="1">
        <v>321</v>
      </c>
      <c r="AA444" s="64">
        <v>46</v>
      </c>
      <c r="AB444" s="64">
        <v>48</v>
      </c>
      <c r="AC444" s="64">
        <v>52</v>
      </c>
      <c r="AD444" s="64">
        <v>106</v>
      </c>
      <c r="AE444" s="64">
        <v>115</v>
      </c>
      <c r="AF444" s="64" t="s">
        <v>194</v>
      </c>
      <c r="AH444" s="26" t="s">
        <v>204</v>
      </c>
      <c r="AI444" s="26" t="s">
        <v>204</v>
      </c>
      <c r="AN444" s="64"/>
      <c r="AO444" s="26" t="str">
        <f t="shared" si="200"/>
        <v>WRRS</v>
      </c>
      <c r="AP444" s="26" t="str">
        <f t="shared" si="201"/>
        <v>WRRS</v>
      </c>
      <c r="AQ444" s="26" t="str">
        <f t="shared" si="202"/>
        <v>EMERGENCY SHELTER</v>
      </c>
      <c r="AR444" s="26" t="str">
        <f t="shared" si="203"/>
        <v>SHF</v>
      </c>
      <c r="AS444" s="71" t="str">
        <f>_xlfn.IFNA(VLOOKUP(TRIM(AF444),Lookups!$R$1:$S$12,2,0),"N/A")</f>
        <v>Flood</v>
      </c>
      <c r="AT444" s="29" t="str">
        <f t="shared" si="204"/>
        <v>Completed</v>
      </c>
      <c r="AU444" s="72" t="str">
        <f>IF(TRIM(X444)="", "N/A",VLOOKUP(TRIM(X444),Lookups!$V$1:$W$8,2,0))</f>
        <v>NIDP</v>
      </c>
      <c r="AV444" s="26" t="str">
        <f t="shared" si="205"/>
        <v>Rural</v>
      </c>
      <c r="AW444" s="26" t="str">
        <f t="shared" si="206"/>
        <v>In-Kind</v>
      </c>
      <c r="AX444" s="55" t="str">
        <f>IF(TRIM(M444)="","N/A",VLOOKUP(TRIM(M444),Table2[#All],2,0))</f>
        <v>Bay</v>
      </c>
      <c r="AY444" s="55" t="str">
        <f>IF(TRIM(N444)="","N/A",VLOOKUP(TRIM(N444),Table4[#All],2,0))</f>
        <v>Baidoa</v>
      </c>
      <c r="AZ444" s="55" t="str">
        <f t="shared" si="207"/>
        <v>Haran Mandhere</v>
      </c>
      <c r="BA444" s="32">
        <f t="shared" si="208"/>
        <v>43830</v>
      </c>
      <c r="BB444" s="32">
        <f t="shared" si="209"/>
        <v>43951</v>
      </c>
      <c r="BC444" s="31">
        <f t="shared" si="210"/>
        <v>2020</v>
      </c>
      <c r="BD444" s="33">
        <f t="shared" si="199"/>
        <v>43830</v>
      </c>
      <c r="BE444" s="30">
        <f t="shared" si="211"/>
        <v>321</v>
      </c>
      <c r="BF444" s="30">
        <f t="shared" si="212"/>
        <v>46</v>
      </c>
      <c r="BG444" s="30">
        <f t="shared" si="213"/>
        <v>52</v>
      </c>
      <c r="BH444" s="30">
        <f t="shared" si="214"/>
        <v>48</v>
      </c>
      <c r="BI444" s="30">
        <f t="shared" si="215"/>
        <v>115</v>
      </c>
      <c r="BJ444" s="30">
        <f t="shared" si="216"/>
        <v>115</v>
      </c>
      <c r="BK444" s="30">
        <v>2200000</v>
      </c>
      <c r="BL444" s="30">
        <v>1400000</v>
      </c>
      <c r="BM444" s="30" t="str">
        <f t="shared" si="217"/>
        <v>No</v>
      </c>
      <c r="BN444" s="30" t="str">
        <f t="shared" si="218"/>
        <v>No</v>
      </c>
      <c r="BO444" s="30">
        <v>2020</v>
      </c>
      <c r="BP444" s="30">
        <v>463</v>
      </c>
      <c r="BQ444" s="30" t="str">
        <f>VLOOKUP(AQ444,Table3[#All],2,FALSE)</f>
        <v>SHELTER</v>
      </c>
    </row>
    <row r="445" spans="1:69" ht="28.5" customHeight="1" x14ac:dyDescent="0.25">
      <c r="A445" s="64" t="s">
        <v>171</v>
      </c>
      <c r="B445" s="64" t="s">
        <v>755</v>
      </c>
      <c r="C445" s="64" t="s">
        <v>755</v>
      </c>
      <c r="D445" s="64" t="s">
        <v>186</v>
      </c>
      <c r="E445" s="64" t="s">
        <v>824</v>
      </c>
      <c r="F445" s="64" t="s">
        <v>222</v>
      </c>
      <c r="G445" s="64" t="s">
        <v>177</v>
      </c>
      <c r="H445" s="64"/>
      <c r="I445" s="64"/>
      <c r="J445" s="64"/>
      <c r="K445" s="64"/>
      <c r="L445" s="64"/>
      <c r="M445" s="64" t="s">
        <v>83</v>
      </c>
      <c r="N445" s="64" t="s">
        <v>84</v>
      </c>
      <c r="O445" s="64" t="s">
        <v>826</v>
      </c>
      <c r="P445" s="64" t="s">
        <v>840</v>
      </c>
      <c r="Q445" s="64" t="s">
        <v>115</v>
      </c>
      <c r="R445" s="64" t="s">
        <v>167</v>
      </c>
      <c r="S445" s="64" t="s">
        <v>347</v>
      </c>
      <c r="T445" s="32">
        <v>43800</v>
      </c>
      <c r="U445" s="21">
        <v>43951</v>
      </c>
      <c r="V445" s="64">
        <v>3.1164800000000001</v>
      </c>
      <c r="W445" s="64">
        <v>43.648600000000002</v>
      </c>
      <c r="X445" s="64" t="s">
        <v>189</v>
      </c>
      <c r="Y445" s="1">
        <v>273</v>
      </c>
      <c r="Z445" s="1">
        <v>273</v>
      </c>
      <c r="AA445" s="64">
        <v>38</v>
      </c>
      <c r="AB445" s="64">
        <v>41</v>
      </c>
      <c r="AC445" s="64">
        <v>44</v>
      </c>
      <c r="AD445" s="64">
        <v>90</v>
      </c>
      <c r="AE445" s="64">
        <v>98</v>
      </c>
      <c r="AF445" s="64" t="s">
        <v>194</v>
      </c>
      <c r="AH445" s="26" t="s">
        <v>204</v>
      </c>
      <c r="AI445" s="26" t="s">
        <v>204</v>
      </c>
      <c r="AN445" s="64"/>
      <c r="AO445" s="26" t="str">
        <f t="shared" si="200"/>
        <v>WRRS</v>
      </c>
      <c r="AP445" s="26" t="str">
        <f t="shared" si="201"/>
        <v>WRRS</v>
      </c>
      <c r="AQ445" s="26" t="str">
        <f t="shared" si="202"/>
        <v>EMERGENCY SHELTER</v>
      </c>
      <c r="AR445" s="26" t="str">
        <f t="shared" si="203"/>
        <v>SHF</v>
      </c>
      <c r="AS445" s="71" t="str">
        <f>_xlfn.IFNA(VLOOKUP(TRIM(AF445),Lookups!$R$1:$S$12,2,0),"N/A")</f>
        <v>Flood</v>
      </c>
      <c r="AT445" s="29" t="str">
        <f t="shared" si="204"/>
        <v>Completed</v>
      </c>
      <c r="AU445" s="72" t="str">
        <f>IF(TRIM(X445)="", "N/A",VLOOKUP(TRIM(X445),Lookups!$V$1:$W$8,2,0))</f>
        <v>NIDP</v>
      </c>
      <c r="AV445" s="26" t="str">
        <f t="shared" si="205"/>
        <v>Rural</v>
      </c>
      <c r="AW445" s="26" t="str">
        <f t="shared" si="206"/>
        <v>In-Kind</v>
      </c>
      <c r="AX445" s="55" t="str">
        <f>IF(TRIM(M445)="","N/A",VLOOKUP(TRIM(M445),Table2[#All],2,0))</f>
        <v>Bay</v>
      </c>
      <c r="AY445" s="55" t="str">
        <f>IF(TRIM(N445)="","N/A",VLOOKUP(TRIM(N445),Table4[#All],2,0))</f>
        <v>Baidoa</v>
      </c>
      <c r="AZ445" s="55" t="str">
        <f t="shared" si="207"/>
        <v>Hurubka 1</v>
      </c>
      <c r="BA445" s="32">
        <f t="shared" si="208"/>
        <v>43830</v>
      </c>
      <c r="BB445" s="32">
        <f t="shared" si="209"/>
        <v>43951</v>
      </c>
      <c r="BC445" s="31">
        <f t="shared" si="210"/>
        <v>2020</v>
      </c>
      <c r="BD445" s="33">
        <f t="shared" si="199"/>
        <v>43830</v>
      </c>
      <c r="BE445" s="30">
        <f t="shared" si="211"/>
        <v>273</v>
      </c>
      <c r="BF445" s="30">
        <f t="shared" si="212"/>
        <v>38</v>
      </c>
      <c r="BG445" s="30">
        <f t="shared" si="213"/>
        <v>44</v>
      </c>
      <c r="BH445" s="30">
        <f t="shared" si="214"/>
        <v>41</v>
      </c>
      <c r="BI445" s="30">
        <f t="shared" si="215"/>
        <v>98</v>
      </c>
      <c r="BJ445" s="30">
        <f t="shared" si="216"/>
        <v>98</v>
      </c>
      <c r="BK445" s="30">
        <v>2200000</v>
      </c>
      <c r="BL445" s="30">
        <v>1400000</v>
      </c>
      <c r="BM445" s="30" t="str">
        <f t="shared" si="217"/>
        <v>No</v>
      </c>
      <c r="BN445" s="30" t="str">
        <f t="shared" si="218"/>
        <v>No</v>
      </c>
      <c r="BO445" s="30">
        <v>2020</v>
      </c>
      <c r="BP445" s="30">
        <v>463</v>
      </c>
      <c r="BQ445" s="30" t="str">
        <f>VLOOKUP(AQ445,Table3[#All],2,FALSE)</f>
        <v>SHELTER</v>
      </c>
    </row>
    <row r="446" spans="1:69" ht="28.5" customHeight="1" x14ac:dyDescent="0.25">
      <c r="A446" s="64" t="s">
        <v>171</v>
      </c>
      <c r="B446" s="64" t="s">
        <v>755</v>
      </c>
      <c r="C446" s="64" t="s">
        <v>755</v>
      </c>
      <c r="D446" s="64" t="s">
        <v>202</v>
      </c>
      <c r="E446" s="64" t="s">
        <v>837</v>
      </c>
      <c r="F446" s="64" t="s">
        <v>222</v>
      </c>
      <c r="G446" s="64" t="s">
        <v>177</v>
      </c>
      <c r="H446" s="64"/>
      <c r="I446" s="64"/>
      <c r="J446" s="64"/>
      <c r="K446" s="64"/>
      <c r="L446" s="64"/>
      <c r="M446" s="64" t="s">
        <v>83</v>
      </c>
      <c r="N446" s="64" t="s">
        <v>84</v>
      </c>
      <c r="O446" s="64" t="s">
        <v>826</v>
      </c>
      <c r="P446" s="64" t="s">
        <v>838</v>
      </c>
      <c r="Q446" s="64" t="s">
        <v>115</v>
      </c>
      <c r="R446" s="64" t="s">
        <v>167</v>
      </c>
      <c r="S446" s="64" t="s">
        <v>347</v>
      </c>
      <c r="T446" s="32">
        <v>43800</v>
      </c>
      <c r="U446" s="21">
        <v>43951</v>
      </c>
      <c r="V446" s="64">
        <v>3.1164800000000001</v>
      </c>
      <c r="W446" s="64">
        <v>43.648600000000002</v>
      </c>
      <c r="X446" s="64" t="s">
        <v>189</v>
      </c>
      <c r="Y446" s="1">
        <v>219</v>
      </c>
      <c r="Z446" s="1">
        <v>219</v>
      </c>
      <c r="AA446" s="64">
        <v>36</v>
      </c>
      <c r="AB446" s="64">
        <v>33</v>
      </c>
      <c r="AC446" s="64">
        <v>35</v>
      </c>
      <c r="AD446" s="64">
        <v>72</v>
      </c>
      <c r="AE446" s="64">
        <v>79</v>
      </c>
      <c r="AF446" s="64" t="s">
        <v>194</v>
      </c>
      <c r="AH446" s="26" t="s">
        <v>204</v>
      </c>
      <c r="AI446" s="26" t="s">
        <v>204</v>
      </c>
      <c r="AN446" s="64"/>
      <c r="AO446" s="26" t="str">
        <f t="shared" si="200"/>
        <v>WRRS</v>
      </c>
      <c r="AP446" s="26" t="str">
        <f t="shared" si="201"/>
        <v>WRRS</v>
      </c>
      <c r="AQ446" s="26" t="str">
        <f t="shared" si="202"/>
        <v>NFI KITS</v>
      </c>
      <c r="AR446" s="26" t="str">
        <f t="shared" si="203"/>
        <v>SHF</v>
      </c>
      <c r="AS446" s="71" t="str">
        <f>_xlfn.IFNA(VLOOKUP(TRIM(AF446),Lookups!$R$1:$S$12,2,0),"N/A")</f>
        <v>Flood</v>
      </c>
      <c r="AT446" s="29" t="str">
        <f t="shared" si="204"/>
        <v>Completed</v>
      </c>
      <c r="AU446" s="72" t="str">
        <f>IF(TRIM(X446)="", "N/A",VLOOKUP(TRIM(X446),Lookups!$V$1:$W$8,2,0))</f>
        <v>NIDP</v>
      </c>
      <c r="AV446" s="26" t="str">
        <f t="shared" si="205"/>
        <v>Rural</v>
      </c>
      <c r="AW446" s="26" t="str">
        <f t="shared" si="206"/>
        <v>In-Kind</v>
      </c>
      <c r="AX446" s="55" t="str">
        <f>IF(TRIM(M446)="","N/A",VLOOKUP(TRIM(M446),Table2[#All],2,0))</f>
        <v>Bay</v>
      </c>
      <c r="AY446" s="55" t="str">
        <f>IF(TRIM(N446)="","N/A",VLOOKUP(TRIM(N446),Table4[#All],2,0))</f>
        <v>Baidoa</v>
      </c>
      <c r="AZ446" s="55" t="str">
        <f t="shared" si="207"/>
        <v>Mahad Alle 2</v>
      </c>
      <c r="BA446" s="32">
        <f t="shared" si="208"/>
        <v>43830</v>
      </c>
      <c r="BB446" s="32">
        <f t="shared" si="209"/>
        <v>43951</v>
      </c>
      <c r="BC446" s="31">
        <f t="shared" si="210"/>
        <v>2020</v>
      </c>
      <c r="BD446" s="33">
        <f t="shared" si="199"/>
        <v>43830</v>
      </c>
      <c r="BE446" s="30">
        <f t="shared" si="211"/>
        <v>219</v>
      </c>
      <c r="BF446" s="30">
        <f t="shared" si="212"/>
        <v>36</v>
      </c>
      <c r="BG446" s="30">
        <f t="shared" si="213"/>
        <v>35</v>
      </c>
      <c r="BH446" s="30">
        <f t="shared" si="214"/>
        <v>33</v>
      </c>
      <c r="BI446" s="30">
        <f t="shared" si="215"/>
        <v>79</v>
      </c>
      <c r="BJ446" s="30">
        <f t="shared" si="216"/>
        <v>79</v>
      </c>
      <c r="BK446" s="30">
        <v>2200000</v>
      </c>
      <c r="BL446" s="30">
        <v>1400000</v>
      </c>
      <c r="BM446" s="30" t="str">
        <f t="shared" si="217"/>
        <v>No</v>
      </c>
      <c r="BN446" s="30" t="str">
        <f t="shared" si="218"/>
        <v>No</v>
      </c>
      <c r="BO446" s="30">
        <v>2020</v>
      </c>
      <c r="BP446" s="30">
        <v>463</v>
      </c>
      <c r="BQ446" s="30" t="str">
        <f>VLOOKUP(AQ446,Table3[#All],2,FALSE)</f>
        <v>NFI</v>
      </c>
    </row>
    <row r="447" spans="1:69" ht="28.5" customHeight="1" x14ac:dyDescent="0.25">
      <c r="A447" s="64" t="s">
        <v>171</v>
      </c>
      <c r="B447" s="64" t="s">
        <v>755</v>
      </c>
      <c r="C447" s="64" t="s">
        <v>755</v>
      </c>
      <c r="D447" s="64" t="s">
        <v>186</v>
      </c>
      <c r="E447" s="64" t="s">
        <v>824</v>
      </c>
      <c r="F447" s="64" t="s">
        <v>222</v>
      </c>
      <c r="G447" s="64" t="s">
        <v>177</v>
      </c>
      <c r="H447" s="64"/>
      <c r="I447" s="64"/>
      <c r="J447" s="64"/>
      <c r="K447" s="64"/>
      <c r="L447" s="64"/>
      <c r="M447" s="64" t="s">
        <v>83</v>
      </c>
      <c r="N447" s="64" t="s">
        <v>84</v>
      </c>
      <c r="O447" s="64" t="s">
        <v>826</v>
      </c>
      <c r="P447" s="64" t="s">
        <v>847</v>
      </c>
      <c r="Q447" s="64" t="s">
        <v>115</v>
      </c>
      <c r="R447" s="64" t="s">
        <v>167</v>
      </c>
      <c r="S447" s="64" t="s">
        <v>347</v>
      </c>
      <c r="T447" s="32">
        <v>43800</v>
      </c>
      <c r="U447" s="21">
        <v>43951</v>
      </c>
      <c r="V447" s="64">
        <v>3.1164800000000001</v>
      </c>
      <c r="W447" s="64">
        <v>43.648600000000002</v>
      </c>
      <c r="X447" s="64" t="s">
        <v>189</v>
      </c>
      <c r="Y447" s="1">
        <v>180</v>
      </c>
      <c r="Z447" s="1">
        <v>180</v>
      </c>
      <c r="AA447" s="64">
        <v>41</v>
      </c>
      <c r="AB447" s="64">
        <v>27</v>
      </c>
      <c r="AC447" s="64">
        <v>29</v>
      </c>
      <c r="AD447" s="64">
        <v>59</v>
      </c>
      <c r="AE447" s="64">
        <v>65</v>
      </c>
      <c r="AF447" s="64" t="s">
        <v>194</v>
      </c>
      <c r="AH447" s="26" t="s">
        <v>204</v>
      </c>
      <c r="AI447" s="26" t="s">
        <v>204</v>
      </c>
      <c r="AN447" s="64"/>
      <c r="AO447" s="26" t="str">
        <f t="shared" si="200"/>
        <v>WRRS</v>
      </c>
      <c r="AP447" s="26" t="str">
        <f t="shared" si="201"/>
        <v>WRRS</v>
      </c>
      <c r="AQ447" s="26" t="str">
        <f t="shared" si="202"/>
        <v>EMERGENCY SHELTER</v>
      </c>
      <c r="AR447" s="26" t="str">
        <f t="shared" si="203"/>
        <v>SHF</v>
      </c>
      <c r="AS447" s="71" t="str">
        <f>_xlfn.IFNA(VLOOKUP(TRIM(AF447),Lookups!$R$1:$S$12,2,0),"N/A")</f>
        <v>Flood</v>
      </c>
      <c r="AT447" s="29" t="str">
        <f t="shared" si="204"/>
        <v>Completed</v>
      </c>
      <c r="AU447" s="72" t="str">
        <f>IF(TRIM(X447)="", "N/A",VLOOKUP(TRIM(X447),Lookups!$V$1:$W$8,2,0))</f>
        <v>NIDP</v>
      </c>
      <c r="AV447" s="26" t="str">
        <f t="shared" si="205"/>
        <v>Rural</v>
      </c>
      <c r="AW447" s="26" t="str">
        <f t="shared" si="206"/>
        <v>In-Kind</v>
      </c>
      <c r="AX447" s="55" t="str">
        <f>IF(TRIM(M447)="","N/A",VLOOKUP(TRIM(M447),Table2[#All],2,0))</f>
        <v>Bay</v>
      </c>
      <c r="AY447" s="55" t="str">
        <f>IF(TRIM(N447)="","N/A",VLOOKUP(TRIM(N447),Table4[#All],2,0))</f>
        <v>Baidoa</v>
      </c>
      <c r="AZ447" s="55" t="str">
        <f t="shared" si="207"/>
        <v>Sarman Dheer</v>
      </c>
      <c r="BA447" s="32">
        <f t="shared" si="208"/>
        <v>43830</v>
      </c>
      <c r="BB447" s="32">
        <f t="shared" si="209"/>
        <v>43951</v>
      </c>
      <c r="BC447" s="31">
        <f t="shared" si="210"/>
        <v>2020</v>
      </c>
      <c r="BD447" s="33">
        <f t="shared" si="199"/>
        <v>43830</v>
      </c>
      <c r="BE447" s="30">
        <f t="shared" si="211"/>
        <v>180</v>
      </c>
      <c r="BF447" s="30">
        <f t="shared" si="212"/>
        <v>41</v>
      </c>
      <c r="BG447" s="30">
        <f t="shared" si="213"/>
        <v>29</v>
      </c>
      <c r="BH447" s="30">
        <f t="shared" si="214"/>
        <v>27</v>
      </c>
      <c r="BI447" s="30">
        <f t="shared" si="215"/>
        <v>65</v>
      </c>
      <c r="BJ447" s="30">
        <f t="shared" si="216"/>
        <v>65</v>
      </c>
      <c r="BK447" s="30">
        <v>2200000</v>
      </c>
      <c r="BL447" s="30">
        <v>1400000</v>
      </c>
      <c r="BM447" s="30" t="str">
        <f t="shared" si="217"/>
        <v>No</v>
      </c>
      <c r="BN447" s="30" t="str">
        <f t="shared" si="218"/>
        <v>No</v>
      </c>
      <c r="BO447" s="30">
        <v>2020</v>
      </c>
      <c r="BP447" s="30">
        <v>463</v>
      </c>
      <c r="BQ447" s="30" t="str">
        <f>VLOOKUP(AQ447,Table3[#All],2,FALSE)</f>
        <v>SHELTER</v>
      </c>
    </row>
    <row r="448" spans="1:69" ht="28.5" customHeight="1" x14ac:dyDescent="0.25">
      <c r="A448" s="64" t="s">
        <v>171</v>
      </c>
      <c r="B448" s="64" t="s">
        <v>755</v>
      </c>
      <c r="C448" s="64" t="s">
        <v>755</v>
      </c>
      <c r="D448" s="64" t="s">
        <v>186</v>
      </c>
      <c r="E448" s="64" t="s">
        <v>824</v>
      </c>
      <c r="F448" s="64" t="s">
        <v>222</v>
      </c>
      <c r="G448" s="64" t="s">
        <v>177</v>
      </c>
      <c r="H448" s="64"/>
      <c r="I448" s="64"/>
      <c r="J448" s="64"/>
      <c r="K448" s="64"/>
      <c r="L448" s="64"/>
      <c r="M448" s="64" t="s">
        <v>83</v>
      </c>
      <c r="N448" s="64" t="s">
        <v>84</v>
      </c>
      <c r="O448" s="64" t="s">
        <v>843</v>
      </c>
      <c r="P448" s="64" t="s">
        <v>844</v>
      </c>
      <c r="Q448" s="64" t="s">
        <v>115</v>
      </c>
      <c r="R448" s="64" t="s">
        <v>167</v>
      </c>
      <c r="S448" s="64" t="s">
        <v>347</v>
      </c>
      <c r="T448" s="32">
        <v>43800</v>
      </c>
      <c r="U448" s="21">
        <v>43951</v>
      </c>
      <c r="V448" s="64">
        <v>3.1145299999999998</v>
      </c>
      <c r="W448" s="64">
        <v>43.647390000000001</v>
      </c>
      <c r="X448" s="64" t="s">
        <v>189</v>
      </c>
      <c r="Y448" s="1">
        <v>305</v>
      </c>
      <c r="Z448" s="1">
        <v>305</v>
      </c>
      <c r="AA448" s="64">
        <v>40</v>
      </c>
      <c r="AB448" s="64">
        <v>45</v>
      </c>
      <c r="AC448" s="64">
        <v>49</v>
      </c>
      <c r="AD448" s="64">
        <v>101</v>
      </c>
      <c r="AE448" s="64">
        <v>110</v>
      </c>
      <c r="AF448" s="64" t="s">
        <v>194</v>
      </c>
      <c r="AH448" s="26" t="s">
        <v>204</v>
      </c>
      <c r="AI448" s="26" t="s">
        <v>204</v>
      </c>
      <c r="AN448" s="64"/>
      <c r="AO448" s="26" t="str">
        <f t="shared" si="200"/>
        <v>WRRS</v>
      </c>
      <c r="AP448" s="26" t="str">
        <f t="shared" si="201"/>
        <v>WRRS</v>
      </c>
      <c r="AQ448" s="26" t="str">
        <f t="shared" si="202"/>
        <v>EMERGENCY SHELTER</v>
      </c>
      <c r="AR448" s="26" t="str">
        <f t="shared" si="203"/>
        <v>SHF</v>
      </c>
      <c r="AS448" s="71" t="str">
        <f>_xlfn.IFNA(VLOOKUP(TRIM(AF448),Lookups!$R$1:$S$12,2,0),"N/A")</f>
        <v>Flood</v>
      </c>
      <c r="AT448" s="29" t="str">
        <f t="shared" si="204"/>
        <v>Completed</v>
      </c>
      <c r="AU448" s="72" t="str">
        <f>IF(TRIM(X448)="", "N/A",VLOOKUP(TRIM(X448),Lookups!$V$1:$W$8,2,0))</f>
        <v>NIDP</v>
      </c>
      <c r="AV448" s="26" t="str">
        <f t="shared" si="205"/>
        <v>Rural</v>
      </c>
      <c r="AW448" s="26" t="str">
        <f t="shared" si="206"/>
        <v>In-Kind</v>
      </c>
      <c r="AX448" s="55" t="str">
        <f>IF(TRIM(M448)="","N/A",VLOOKUP(TRIM(M448),Table2[#All],2,0))</f>
        <v>Bay</v>
      </c>
      <c r="AY448" s="55" t="str">
        <f>IF(TRIM(N448)="","N/A",VLOOKUP(TRIM(N448),Table4[#All],2,0))</f>
        <v>Baidoa</v>
      </c>
      <c r="AZ448" s="55" t="str">
        <f t="shared" si="207"/>
        <v>Lowilskirogow 2</v>
      </c>
      <c r="BA448" s="32">
        <f t="shared" si="208"/>
        <v>43830</v>
      </c>
      <c r="BB448" s="32">
        <f t="shared" si="209"/>
        <v>43951</v>
      </c>
      <c r="BC448" s="31">
        <f t="shared" si="210"/>
        <v>2020</v>
      </c>
      <c r="BD448" s="33">
        <f t="shared" si="199"/>
        <v>43830</v>
      </c>
      <c r="BE448" s="30">
        <f t="shared" si="211"/>
        <v>305</v>
      </c>
      <c r="BF448" s="30">
        <f t="shared" si="212"/>
        <v>40</v>
      </c>
      <c r="BG448" s="30">
        <f t="shared" si="213"/>
        <v>49</v>
      </c>
      <c r="BH448" s="30">
        <f t="shared" si="214"/>
        <v>45</v>
      </c>
      <c r="BI448" s="30">
        <f t="shared" si="215"/>
        <v>110</v>
      </c>
      <c r="BJ448" s="30">
        <f t="shared" si="216"/>
        <v>110</v>
      </c>
      <c r="BK448" s="30">
        <v>2200000</v>
      </c>
      <c r="BL448" s="30">
        <v>1400000</v>
      </c>
      <c r="BM448" s="30" t="str">
        <f t="shared" si="217"/>
        <v>No</v>
      </c>
      <c r="BN448" s="30" t="str">
        <f t="shared" si="218"/>
        <v>No</v>
      </c>
      <c r="BO448" s="30">
        <v>2020</v>
      </c>
      <c r="BP448" s="30">
        <v>463</v>
      </c>
      <c r="BQ448" s="30" t="str">
        <f>VLOOKUP(AQ448,Table3[#All],2,FALSE)</f>
        <v>SHELTER</v>
      </c>
    </row>
    <row r="449" spans="1:69" ht="28.5" customHeight="1" x14ac:dyDescent="0.25">
      <c r="A449" s="64" t="s">
        <v>171</v>
      </c>
      <c r="B449" s="64" t="s">
        <v>755</v>
      </c>
      <c r="C449" s="64" t="s">
        <v>755</v>
      </c>
      <c r="D449" s="64" t="s">
        <v>202</v>
      </c>
      <c r="E449" s="64" t="s">
        <v>837</v>
      </c>
      <c r="F449" s="64" t="s">
        <v>222</v>
      </c>
      <c r="G449" s="64" t="s">
        <v>177</v>
      </c>
      <c r="H449" s="64"/>
      <c r="I449" s="64"/>
      <c r="J449" s="64"/>
      <c r="K449" s="64"/>
      <c r="L449" s="64"/>
      <c r="M449" s="64" t="s">
        <v>83</v>
      </c>
      <c r="N449" s="64" t="s">
        <v>84</v>
      </c>
      <c r="O449" s="64" t="s">
        <v>843</v>
      </c>
      <c r="P449" s="64" t="s">
        <v>845</v>
      </c>
      <c r="Q449" s="64" t="s">
        <v>115</v>
      </c>
      <c r="R449" s="64" t="s">
        <v>167</v>
      </c>
      <c r="S449" s="64" t="s">
        <v>347</v>
      </c>
      <c r="T449" s="32">
        <v>43800</v>
      </c>
      <c r="U449" s="21">
        <v>43951</v>
      </c>
      <c r="V449" s="64">
        <v>3.1145299999999998</v>
      </c>
      <c r="W449" s="64">
        <v>43.647390000000001</v>
      </c>
      <c r="X449" s="64" t="s">
        <v>189</v>
      </c>
      <c r="Y449" s="1">
        <v>255</v>
      </c>
      <c r="Z449" s="1">
        <v>255</v>
      </c>
      <c r="AA449" s="64">
        <v>40</v>
      </c>
      <c r="AB449" s="64">
        <v>38</v>
      </c>
      <c r="AC449" s="64">
        <v>41</v>
      </c>
      <c r="AD449" s="64">
        <v>84</v>
      </c>
      <c r="AE449" s="64">
        <v>92</v>
      </c>
      <c r="AF449" s="64" t="s">
        <v>194</v>
      </c>
      <c r="AH449" s="26" t="s">
        <v>204</v>
      </c>
      <c r="AI449" s="26" t="s">
        <v>204</v>
      </c>
      <c r="AN449" s="64"/>
      <c r="AO449" s="26" t="str">
        <f t="shared" si="200"/>
        <v>WRRS</v>
      </c>
      <c r="AP449" s="26" t="str">
        <f t="shared" si="201"/>
        <v>WRRS</v>
      </c>
      <c r="AQ449" s="26" t="str">
        <f t="shared" si="202"/>
        <v>NFI KITS</v>
      </c>
      <c r="AR449" s="26" t="str">
        <f t="shared" si="203"/>
        <v>SHF</v>
      </c>
      <c r="AS449" s="71" t="str">
        <f>_xlfn.IFNA(VLOOKUP(TRIM(AF449),Lookups!$R$1:$S$12,2,0),"N/A")</f>
        <v>Flood</v>
      </c>
      <c r="AT449" s="29" t="str">
        <f t="shared" si="204"/>
        <v>Completed</v>
      </c>
      <c r="AU449" s="72" t="str">
        <f>IF(TRIM(X449)="", "N/A",VLOOKUP(TRIM(X449),Lookups!$V$1:$W$8,2,0))</f>
        <v>NIDP</v>
      </c>
      <c r="AV449" s="26" t="str">
        <f t="shared" si="205"/>
        <v>Rural</v>
      </c>
      <c r="AW449" s="26" t="str">
        <f t="shared" si="206"/>
        <v>In-Kind</v>
      </c>
      <c r="AX449" s="55" t="str">
        <f>IF(TRIM(M449)="","N/A",VLOOKUP(TRIM(M449),Table2[#All],2,0))</f>
        <v>Bay</v>
      </c>
      <c r="AY449" s="55" t="str">
        <f>IF(TRIM(N449)="","N/A",VLOOKUP(TRIM(N449),Table4[#All],2,0))</f>
        <v>Baidoa</v>
      </c>
      <c r="AZ449" s="55" t="str">
        <f t="shared" si="207"/>
        <v>Tawakal 3 Diinsor</v>
      </c>
      <c r="BA449" s="32">
        <f t="shared" si="208"/>
        <v>43830</v>
      </c>
      <c r="BB449" s="32">
        <f t="shared" si="209"/>
        <v>43951</v>
      </c>
      <c r="BC449" s="31">
        <f t="shared" si="210"/>
        <v>2020</v>
      </c>
      <c r="BD449" s="33">
        <f t="shared" si="199"/>
        <v>43830</v>
      </c>
      <c r="BE449" s="30">
        <f t="shared" si="211"/>
        <v>255</v>
      </c>
      <c r="BF449" s="30">
        <f t="shared" si="212"/>
        <v>40</v>
      </c>
      <c r="BG449" s="30">
        <f t="shared" si="213"/>
        <v>41</v>
      </c>
      <c r="BH449" s="30">
        <f t="shared" si="214"/>
        <v>38</v>
      </c>
      <c r="BI449" s="30">
        <f t="shared" si="215"/>
        <v>92</v>
      </c>
      <c r="BJ449" s="30">
        <f t="shared" si="216"/>
        <v>92</v>
      </c>
      <c r="BK449" s="30">
        <v>2200000</v>
      </c>
      <c r="BL449" s="30">
        <v>1400000</v>
      </c>
      <c r="BM449" s="30" t="str">
        <f t="shared" si="217"/>
        <v>No</v>
      </c>
      <c r="BN449" s="30" t="str">
        <f t="shared" si="218"/>
        <v>No</v>
      </c>
      <c r="BO449" s="30">
        <v>2020</v>
      </c>
      <c r="BP449" s="30">
        <v>463</v>
      </c>
      <c r="BQ449" s="30" t="str">
        <f>VLOOKUP(AQ449,Table3[#All],2,FALSE)</f>
        <v>NFI</v>
      </c>
    </row>
    <row r="450" spans="1:69" ht="28.5" customHeight="1" x14ac:dyDescent="0.25">
      <c r="A450" s="64" t="s">
        <v>171</v>
      </c>
      <c r="B450" s="64" t="s">
        <v>755</v>
      </c>
      <c r="C450" s="64" t="s">
        <v>755</v>
      </c>
      <c r="D450" s="64" t="s">
        <v>186</v>
      </c>
      <c r="E450" s="64" t="s">
        <v>948</v>
      </c>
      <c r="F450" s="64" t="s">
        <v>222</v>
      </c>
      <c r="G450" s="64" t="s">
        <v>177</v>
      </c>
      <c r="H450" s="64"/>
      <c r="I450" s="64"/>
      <c r="J450" s="64"/>
      <c r="K450" s="64"/>
      <c r="L450" s="64"/>
      <c r="M450" s="64" t="s">
        <v>83</v>
      </c>
      <c r="N450" s="64" t="s">
        <v>84</v>
      </c>
      <c r="O450" s="64" t="s">
        <v>949</v>
      </c>
      <c r="P450" s="64" t="s">
        <v>950</v>
      </c>
      <c r="Q450" s="64" t="s">
        <v>179</v>
      </c>
      <c r="R450" s="64" t="s">
        <v>167</v>
      </c>
      <c r="S450" s="64" t="s">
        <v>347</v>
      </c>
      <c r="T450" s="32">
        <v>43800</v>
      </c>
      <c r="U450" s="21">
        <v>43951</v>
      </c>
      <c r="V450" s="64">
        <v>3.2091910000000001</v>
      </c>
      <c r="W450" s="64">
        <v>43.197890999999998</v>
      </c>
      <c r="X450" s="64" t="s">
        <v>189</v>
      </c>
      <c r="Y450" s="1">
        <v>354</v>
      </c>
      <c r="Z450" s="1">
        <v>354</v>
      </c>
      <c r="AA450" s="64">
        <v>57</v>
      </c>
      <c r="AB450" s="64">
        <v>53</v>
      </c>
      <c r="AC450" s="64">
        <v>57</v>
      </c>
      <c r="AD450" s="64">
        <v>117</v>
      </c>
      <c r="AE450" s="64">
        <v>127</v>
      </c>
      <c r="AF450" s="64" t="s">
        <v>194</v>
      </c>
      <c r="AN450" s="64"/>
      <c r="AO450" s="26" t="str">
        <f t="shared" si="200"/>
        <v>WRRS</v>
      </c>
      <c r="AP450" s="26" t="str">
        <f t="shared" si="201"/>
        <v>WRRS</v>
      </c>
      <c r="AQ450" s="26" t="str">
        <f t="shared" si="202"/>
        <v>EMERGENCY SHELTER</v>
      </c>
      <c r="AR450" s="26" t="str">
        <f t="shared" si="203"/>
        <v>SHF</v>
      </c>
      <c r="AS450" s="71" t="str">
        <f>_xlfn.IFNA(VLOOKUP(TRIM(AF450),Lookups!$R$1:$S$12,2,0),"N/A")</f>
        <v>Flood</v>
      </c>
      <c r="AT450" s="29" t="str">
        <f t="shared" si="204"/>
        <v>Completed</v>
      </c>
      <c r="AU450" s="72" t="str">
        <f>IF(TRIM(X450)="", "N/A",VLOOKUP(TRIM(X450),Lookups!$V$1:$W$8,2,0))</f>
        <v>NIDP</v>
      </c>
      <c r="AV450" s="26" t="str">
        <f t="shared" si="205"/>
        <v>Urban</v>
      </c>
      <c r="AW450" s="26" t="str">
        <f t="shared" si="206"/>
        <v>In-Kind</v>
      </c>
      <c r="AX450" s="55" t="str">
        <f>IF(TRIM(M450)="","N/A",VLOOKUP(TRIM(M450),Table2[#All],2,0))</f>
        <v>Bay</v>
      </c>
      <c r="AY450" s="55" t="str">
        <f>IF(TRIM(N450)="","N/A",VLOOKUP(TRIM(N450),Table4[#All],2,0))</f>
        <v>Baidoa</v>
      </c>
      <c r="AZ450" s="55" t="str">
        <f t="shared" si="207"/>
        <v>Bay Gadud</v>
      </c>
      <c r="BA450" s="32">
        <f t="shared" si="208"/>
        <v>43830</v>
      </c>
      <c r="BB450" s="32">
        <f t="shared" si="209"/>
        <v>43951</v>
      </c>
      <c r="BC450" s="31">
        <f t="shared" si="210"/>
        <v>2020</v>
      </c>
      <c r="BD450" s="33">
        <f t="shared" si="199"/>
        <v>43830</v>
      </c>
      <c r="BE450" s="30">
        <f t="shared" si="211"/>
        <v>354</v>
      </c>
      <c r="BF450" s="30">
        <f t="shared" si="212"/>
        <v>57</v>
      </c>
      <c r="BG450" s="30">
        <f t="shared" si="213"/>
        <v>57</v>
      </c>
      <c r="BH450" s="30">
        <f t="shared" si="214"/>
        <v>53</v>
      </c>
      <c r="BI450" s="30">
        <f t="shared" si="215"/>
        <v>127</v>
      </c>
      <c r="BJ450" s="30">
        <f t="shared" si="216"/>
        <v>127</v>
      </c>
      <c r="BK450" s="30">
        <v>2200000</v>
      </c>
      <c r="BL450" s="30">
        <v>1400000</v>
      </c>
      <c r="BM450" s="30" t="str">
        <f t="shared" si="217"/>
        <v>Unk</v>
      </c>
      <c r="BN450" s="30" t="str">
        <f t="shared" si="218"/>
        <v>Unk</v>
      </c>
      <c r="BO450" s="30">
        <v>2020</v>
      </c>
      <c r="BP450" s="30">
        <v>463</v>
      </c>
      <c r="BQ450" s="30" t="str">
        <f>VLOOKUP(AQ450,Table3[#All],2,FALSE)</f>
        <v>SHELTER</v>
      </c>
    </row>
    <row r="451" spans="1:69" ht="28.5" customHeight="1" x14ac:dyDescent="0.25">
      <c r="A451" s="64" t="s">
        <v>171</v>
      </c>
      <c r="B451" s="64" t="s">
        <v>755</v>
      </c>
      <c r="C451" s="64" t="s">
        <v>755</v>
      </c>
      <c r="D451" s="64" t="s">
        <v>202</v>
      </c>
      <c r="E451" s="64" t="s">
        <v>951</v>
      </c>
      <c r="F451" s="64" t="s">
        <v>222</v>
      </c>
      <c r="G451" s="64" t="s">
        <v>177</v>
      </c>
      <c r="H451" s="64"/>
      <c r="I451" s="64"/>
      <c r="J451" s="64"/>
      <c r="K451" s="64"/>
      <c r="L451" s="64"/>
      <c r="M451" s="64" t="s">
        <v>83</v>
      </c>
      <c r="N451" s="64" t="s">
        <v>84</v>
      </c>
      <c r="O451" s="64" t="s">
        <v>949</v>
      </c>
      <c r="P451" s="64" t="s">
        <v>950</v>
      </c>
      <c r="Q451" s="64" t="s">
        <v>179</v>
      </c>
      <c r="R451" s="64" t="s">
        <v>167</v>
      </c>
      <c r="S451" s="64" t="s">
        <v>347</v>
      </c>
      <c r="T451" s="32">
        <v>43800</v>
      </c>
      <c r="U451" s="21">
        <v>43951</v>
      </c>
      <c r="V451" s="64">
        <v>3.2091910000000001</v>
      </c>
      <c r="W451" s="64">
        <v>43.197890999999998</v>
      </c>
      <c r="X451" s="64" t="s">
        <v>189</v>
      </c>
      <c r="Y451" s="1">
        <v>807</v>
      </c>
      <c r="Z451" s="1">
        <v>807</v>
      </c>
      <c r="AA451" s="64">
        <v>115</v>
      </c>
      <c r="AB451" s="64">
        <v>120</v>
      </c>
      <c r="AC451" s="64">
        <v>131</v>
      </c>
      <c r="AD451" s="64">
        <v>266</v>
      </c>
      <c r="AE451" s="64">
        <v>290</v>
      </c>
      <c r="AF451" s="64" t="s">
        <v>194</v>
      </c>
      <c r="AN451" s="64"/>
      <c r="AO451" s="26" t="str">
        <f t="shared" si="200"/>
        <v>WRRS</v>
      </c>
      <c r="AP451" s="26" t="str">
        <f t="shared" si="201"/>
        <v>WRRS</v>
      </c>
      <c r="AQ451" s="26" t="str">
        <f t="shared" si="202"/>
        <v>NFI KITS</v>
      </c>
      <c r="AR451" s="26" t="str">
        <f t="shared" si="203"/>
        <v>SHF</v>
      </c>
      <c r="AS451" s="71" t="str">
        <f>_xlfn.IFNA(VLOOKUP(TRIM(AF451),Lookups!$R$1:$S$12,2,0),"N/A")</f>
        <v>Flood</v>
      </c>
      <c r="AT451" s="29" t="str">
        <f t="shared" si="204"/>
        <v>Completed</v>
      </c>
      <c r="AU451" s="72" t="str">
        <f>IF(TRIM(X451)="", "N/A",VLOOKUP(TRIM(X451),Lookups!$V$1:$W$8,2,0))</f>
        <v>NIDP</v>
      </c>
      <c r="AV451" s="26" t="str">
        <f t="shared" si="205"/>
        <v>Urban</v>
      </c>
      <c r="AW451" s="26" t="str">
        <f t="shared" si="206"/>
        <v>In-Kind</v>
      </c>
      <c r="AX451" s="55" t="str">
        <f>IF(TRIM(M451)="","N/A",VLOOKUP(TRIM(M451),Table2[#All],2,0))</f>
        <v>Bay</v>
      </c>
      <c r="AY451" s="55" t="str">
        <f>IF(TRIM(N451)="","N/A",VLOOKUP(TRIM(N451),Table4[#All],2,0))</f>
        <v>Baidoa</v>
      </c>
      <c r="AZ451" s="55" t="str">
        <f t="shared" si="207"/>
        <v>Bay Gadud</v>
      </c>
      <c r="BA451" s="32">
        <f t="shared" si="208"/>
        <v>43830</v>
      </c>
      <c r="BB451" s="32">
        <f t="shared" si="209"/>
        <v>43951</v>
      </c>
      <c r="BC451" s="31">
        <f t="shared" si="210"/>
        <v>2020</v>
      </c>
      <c r="BD451" s="33">
        <f t="shared" si="199"/>
        <v>43830</v>
      </c>
      <c r="BE451" s="30">
        <f t="shared" si="211"/>
        <v>807</v>
      </c>
      <c r="BF451" s="30">
        <f t="shared" si="212"/>
        <v>115</v>
      </c>
      <c r="BG451" s="30">
        <f t="shared" si="213"/>
        <v>131</v>
      </c>
      <c r="BH451" s="30">
        <f t="shared" si="214"/>
        <v>120</v>
      </c>
      <c r="BI451" s="30">
        <f t="shared" si="215"/>
        <v>290</v>
      </c>
      <c r="BJ451" s="30">
        <f t="shared" si="216"/>
        <v>290</v>
      </c>
      <c r="BK451" s="30">
        <v>2200000</v>
      </c>
      <c r="BL451" s="30">
        <v>1400000</v>
      </c>
      <c r="BM451" s="30" t="str">
        <f t="shared" si="217"/>
        <v>Unk</v>
      </c>
      <c r="BN451" s="30" t="str">
        <f t="shared" si="218"/>
        <v>Unk</v>
      </c>
      <c r="BO451" s="30">
        <v>2020</v>
      </c>
      <c r="BP451" s="30">
        <v>463</v>
      </c>
      <c r="BQ451" s="30" t="str">
        <f>VLOOKUP(AQ451,Table3[#All],2,FALSE)</f>
        <v>NFI</v>
      </c>
    </row>
    <row r="452" spans="1:69" ht="28.5" customHeight="1" x14ac:dyDescent="0.25">
      <c r="A452" s="64" t="s">
        <v>171</v>
      </c>
      <c r="B452" s="64" t="s">
        <v>755</v>
      </c>
      <c r="C452" s="64" t="s">
        <v>755</v>
      </c>
      <c r="D452" s="64" t="s">
        <v>202</v>
      </c>
      <c r="E452" s="64" t="s">
        <v>951</v>
      </c>
      <c r="F452" s="64" t="s">
        <v>222</v>
      </c>
      <c r="G452" s="64" t="s">
        <v>177</v>
      </c>
      <c r="H452" s="64"/>
      <c r="I452" s="64"/>
      <c r="J452" s="64"/>
      <c r="K452" s="64"/>
      <c r="L452" s="64"/>
      <c r="M452" s="64" t="s">
        <v>83</v>
      </c>
      <c r="N452" s="64" t="s">
        <v>84</v>
      </c>
      <c r="O452" s="64" t="s">
        <v>952</v>
      </c>
      <c r="P452" s="64" t="s">
        <v>953</v>
      </c>
      <c r="Q452" s="64" t="s">
        <v>179</v>
      </c>
      <c r="R452" s="64" t="s">
        <v>167</v>
      </c>
      <c r="S452" s="64" t="s">
        <v>347</v>
      </c>
      <c r="T452" s="32">
        <v>43800</v>
      </c>
      <c r="U452" s="21">
        <v>43951</v>
      </c>
      <c r="V452" s="64">
        <v>3.209721</v>
      </c>
      <c r="W452" s="64">
        <v>43.199331000000001</v>
      </c>
      <c r="X452" s="64" t="s">
        <v>189</v>
      </c>
      <c r="Y452" s="1">
        <v>1011</v>
      </c>
      <c r="Z452" s="1">
        <v>1011</v>
      </c>
      <c r="AA452" s="64">
        <v>156</v>
      </c>
      <c r="AB452" s="64">
        <v>149</v>
      </c>
      <c r="AC452" s="64">
        <v>165</v>
      </c>
      <c r="AD452" s="64">
        <v>334</v>
      </c>
      <c r="AE452" s="64">
        <v>363</v>
      </c>
      <c r="AF452" s="64" t="s">
        <v>194</v>
      </c>
      <c r="AN452" s="64"/>
      <c r="AO452" s="26" t="str">
        <f t="shared" si="200"/>
        <v>WRRS</v>
      </c>
      <c r="AP452" s="26" t="str">
        <f t="shared" si="201"/>
        <v>WRRS</v>
      </c>
      <c r="AQ452" s="26" t="str">
        <f t="shared" si="202"/>
        <v>NFI KITS</v>
      </c>
      <c r="AR452" s="26" t="str">
        <f t="shared" si="203"/>
        <v>SHF</v>
      </c>
      <c r="AS452" s="71" t="str">
        <f>_xlfn.IFNA(VLOOKUP(TRIM(AF452),Lookups!$R$1:$S$12,2,0),"N/A")</f>
        <v>Flood</v>
      </c>
      <c r="AT452" s="29" t="str">
        <f t="shared" si="204"/>
        <v>Completed</v>
      </c>
      <c r="AU452" s="72" t="str">
        <f>IF(TRIM(X452)="", "N/A",VLOOKUP(TRIM(X452),Lookups!$V$1:$W$8,2,0))</f>
        <v>NIDP</v>
      </c>
      <c r="AV452" s="26" t="str">
        <f t="shared" si="205"/>
        <v>Urban</v>
      </c>
      <c r="AW452" s="26" t="str">
        <f t="shared" si="206"/>
        <v>In-Kind</v>
      </c>
      <c r="AX452" s="55" t="str">
        <f>IF(TRIM(M452)="","N/A",VLOOKUP(TRIM(M452),Table2[#All],2,0))</f>
        <v>Bay</v>
      </c>
      <c r="AY452" s="55" t="str">
        <f>IF(TRIM(N452)="","N/A",VLOOKUP(TRIM(N452),Table4[#All],2,0))</f>
        <v>Baidoa</v>
      </c>
      <c r="AZ452" s="55" t="str">
        <f t="shared" si="207"/>
        <v>Tosilow</v>
      </c>
      <c r="BA452" s="32">
        <f t="shared" si="208"/>
        <v>43830</v>
      </c>
      <c r="BB452" s="32">
        <f t="shared" si="209"/>
        <v>43951</v>
      </c>
      <c r="BC452" s="31">
        <f t="shared" si="210"/>
        <v>2020</v>
      </c>
      <c r="BD452" s="33">
        <f t="shared" si="199"/>
        <v>43830</v>
      </c>
      <c r="BE452" s="30">
        <f t="shared" si="211"/>
        <v>1011</v>
      </c>
      <c r="BF452" s="30">
        <f t="shared" si="212"/>
        <v>156</v>
      </c>
      <c r="BG452" s="30">
        <f t="shared" si="213"/>
        <v>165</v>
      </c>
      <c r="BH452" s="30">
        <f t="shared" si="214"/>
        <v>149</v>
      </c>
      <c r="BI452" s="30">
        <f t="shared" si="215"/>
        <v>363</v>
      </c>
      <c r="BJ452" s="30">
        <f t="shared" si="216"/>
        <v>363</v>
      </c>
      <c r="BK452" s="30">
        <v>2200000</v>
      </c>
      <c r="BL452" s="30">
        <v>1400000</v>
      </c>
      <c r="BM452" s="30" t="str">
        <f t="shared" si="217"/>
        <v>Unk</v>
      </c>
      <c r="BN452" s="30" t="str">
        <f t="shared" si="218"/>
        <v>Unk</v>
      </c>
      <c r="BO452" s="30">
        <v>2020</v>
      </c>
      <c r="BP452" s="30">
        <v>463</v>
      </c>
      <c r="BQ452" s="30" t="str">
        <f>VLOOKUP(AQ452,Table3[#All],2,FALSE)</f>
        <v>NFI</v>
      </c>
    </row>
    <row r="453" spans="1:69" ht="28.5" customHeight="1" x14ac:dyDescent="0.25">
      <c r="A453" s="64" t="s">
        <v>171</v>
      </c>
      <c r="B453" s="64" t="s">
        <v>755</v>
      </c>
      <c r="C453" s="64" t="s">
        <v>755</v>
      </c>
      <c r="D453" s="64" t="s">
        <v>186</v>
      </c>
      <c r="E453" s="64" t="s">
        <v>948</v>
      </c>
      <c r="F453" s="64" t="s">
        <v>222</v>
      </c>
      <c r="G453" s="64" t="s">
        <v>177</v>
      </c>
      <c r="H453" s="64"/>
      <c r="I453" s="64"/>
      <c r="J453" s="64"/>
      <c r="K453" s="64"/>
      <c r="L453" s="64"/>
      <c r="M453" s="64" t="s">
        <v>83</v>
      </c>
      <c r="N453" s="64" t="s">
        <v>84</v>
      </c>
      <c r="O453" s="64" t="s">
        <v>952</v>
      </c>
      <c r="P453" s="64" t="s">
        <v>954</v>
      </c>
      <c r="Q453" s="64" t="s">
        <v>179</v>
      </c>
      <c r="R453" s="64" t="s">
        <v>167</v>
      </c>
      <c r="S453" s="64" t="s">
        <v>347</v>
      </c>
      <c r="T453" s="32">
        <v>43800</v>
      </c>
      <c r="U453" s="21">
        <v>43951</v>
      </c>
      <c r="V453" s="64">
        <v>3.209721</v>
      </c>
      <c r="W453" s="64">
        <v>43.199331000000001</v>
      </c>
      <c r="X453" s="64" t="s">
        <v>189</v>
      </c>
      <c r="Y453" s="1">
        <v>437</v>
      </c>
      <c r="Z453" s="1">
        <v>437</v>
      </c>
      <c r="AA453" s="64">
        <v>75</v>
      </c>
      <c r="AB453" s="64">
        <v>65</v>
      </c>
      <c r="AC453" s="64">
        <v>71</v>
      </c>
      <c r="AD453" s="64">
        <v>144</v>
      </c>
      <c r="AE453" s="64">
        <v>157</v>
      </c>
      <c r="AF453" s="64" t="s">
        <v>194</v>
      </c>
      <c r="AN453" s="64"/>
      <c r="AO453" s="26" t="str">
        <f t="shared" si="200"/>
        <v>WRRS</v>
      </c>
      <c r="AP453" s="26" t="str">
        <f t="shared" si="201"/>
        <v>WRRS</v>
      </c>
      <c r="AQ453" s="26" t="str">
        <f t="shared" si="202"/>
        <v>EMERGENCY SHELTER</v>
      </c>
      <c r="AR453" s="26" t="str">
        <f t="shared" si="203"/>
        <v>SHF</v>
      </c>
      <c r="AS453" s="71" t="str">
        <f>_xlfn.IFNA(VLOOKUP(TRIM(AF453),Lookups!$R$1:$S$12,2,0),"N/A")</f>
        <v>Flood</v>
      </c>
      <c r="AT453" s="29" t="str">
        <f t="shared" si="204"/>
        <v>Completed</v>
      </c>
      <c r="AU453" s="72" t="str">
        <f>IF(TRIM(X453)="", "N/A",VLOOKUP(TRIM(X453),Lookups!$V$1:$W$8,2,0))</f>
        <v>NIDP</v>
      </c>
      <c r="AV453" s="26" t="str">
        <f t="shared" si="205"/>
        <v>Urban</v>
      </c>
      <c r="AW453" s="26" t="str">
        <f t="shared" si="206"/>
        <v>In-Kind</v>
      </c>
      <c r="AX453" s="55" t="str">
        <f>IF(TRIM(M453)="","N/A",VLOOKUP(TRIM(M453),Table2[#All],2,0))</f>
        <v>Bay</v>
      </c>
      <c r="AY453" s="55" t="str">
        <f>IF(TRIM(N453)="","N/A",VLOOKUP(TRIM(N453),Table4[#All],2,0))</f>
        <v>Baidoa</v>
      </c>
      <c r="AZ453" s="55" t="str">
        <f t="shared" si="207"/>
        <v>Galolki</v>
      </c>
      <c r="BA453" s="32">
        <f t="shared" si="208"/>
        <v>43830</v>
      </c>
      <c r="BB453" s="32">
        <f t="shared" si="209"/>
        <v>43951</v>
      </c>
      <c r="BC453" s="31">
        <f t="shared" si="210"/>
        <v>2020</v>
      </c>
      <c r="BD453" s="33">
        <f t="shared" si="199"/>
        <v>43830</v>
      </c>
      <c r="BE453" s="30">
        <f t="shared" si="211"/>
        <v>437</v>
      </c>
      <c r="BF453" s="30">
        <f t="shared" si="212"/>
        <v>75</v>
      </c>
      <c r="BG453" s="30">
        <f t="shared" si="213"/>
        <v>71</v>
      </c>
      <c r="BH453" s="30">
        <f t="shared" si="214"/>
        <v>65</v>
      </c>
      <c r="BI453" s="30">
        <f t="shared" si="215"/>
        <v>157</v>
      </c>
      <c r="BJ453" s="30">
        <f t="shared" si="216"/>
        <v>157</v>
      </c>
      <c r="BK453" s="30">
        <v>2200000</v>
      </c>
      <c r="BL453" s="30">
        <v>1400000</v>
      </c>
      <c r="BM453" s="30" t="str">
        <f t="shared" si="217"/>
        <v>Unk</v>
      </c>
      <c r="BN453" s="30" t="str">
        <f t="shared" si="218"/>
        <v>Unk</v>
      </c>
      <c r="BO453" s="30">
        <v>2020</v>
      </c>
      <c r="BP453" s="30">
        <v>463</v>
      </c>
      <c r="BQ453" s="30" t="str">
        <f>VLOOKUP(AQ453,Table3[#All],2,FALSE)</f>
        <v>SHELTER</v>
      </c>
    </row>
    <row r="454" spans="1:69" ht="28.5" customHeight="1" x14ac:dyDescent="0.25">
      <c r="A454" s="64" t="s">
        <v>171</v>
      </c>
      <c r="B454" s="64" t="s">
        <v>755</v>
      </c>
      <c r="C454" s="64" t="s">
        <v>755</v>
      </c>
      <c r="D454" s="64" t="s">
        <v>202</v>
      </c>
      <c r="E454" s="64" t="s">
        <v>951</v>
      </c>
      <c r="F454" s="64" t="s">
        <v>222</v>
      </c>
      <c r="G454" s="64" t="s">
        <v>177</v>
      </c>
      <c r="H454" s="64"/>
      <c r="I454" s="64"/>
      <c r="J454" s="64"/>
      <c r="K454" s="64"/>
      <c r="L454" s="64"/>
      <c r="M454" s="64" t="s">
        <v>83</v>
      </c>
      <c r="N454" s="64" t="s">
        <v>84</v>
      </c>
      <c r="O454" s="64" t="s">
        <v>952</v>
      </c>
      <c r="P454" s="64" t="s">
        <v>954</v>
      </c>
      <c r="Q454" s="64" t="s">
        <v>179</v>
      </c>
      <c r="R454" s="64" t="s">
        <v>167</v>
      </c>
      <c r="S454" s="64" t="s">
        <v>347</v>
      </c>
      <c r="T454" s="32">
        <v>43800</v>
      </c>
      <c r="U454" s="21">
        <v>43951</v>
      </c>
      <c r="V454" s="64">
        <v>3.209721</v>
      </c>
      <c r="W454" s="64">
        <v>43.199331000000001</v>
      </c>
      <c r="X454" s="64" t="s">
        <v>189</v>
      </c>
      <c r="Y454" s="1">
        <v>1380</v>
      </c>
      <c r="Z454" s="1">
        <v>1380</v>
      </c>
      <c r="AA454" s="64">
        <v>200</v>
      </c>
      <c r="AB454" s="64">
        <v>205</v>
      </c>
      <c r="AC454" s="64">
        <v>224</v>
      </c>
      <c r="AD454" s="64">
        <v>455</v>
      </c>
      <c r="AE454" s="64">
        <v>496</v>
      </c>
      <c r="AF454" s="64" t="s">
        <v>194</v>
      </c>
      <c r="AN454" s="64"/>
      <c r="AO454" s="26" t="str">
        <f t="shared" si="200"/>
        <v>WRRS</v>
      </c>
      <c r="AP454" s="26" t="str">
        <f t="shared" si="201"/>
        <v>WRRS</v>
      </c>
      <c r="AQ454" s="26" t="str">
        <f t="shared" si="202"/>
        <v>NFI KITS</v>
      </c>
      <c r="AR454" s="26" t="str">
        <f t="shared" si="203"/>
        <v>SHF</v>
      </c>
      <c r="AS454" s="71" t="str">
        <f>_xlfn.IFNA(VLOOKUP(TRIM(AF454),Lookups!$R$1:$S$12,2,0),"N/A")</f>
        <v>Flood</v>
      </c>
      <c r="AT454" s="29" t="str">
        <f t="shared" si="204"/>
        <v>Completed</v>
      </c>
      <c r="AU454" s="72" t="str">
        <f>IF(TRIM(X454)="", "N/A",VLOOKUP(TRIM(X454),Lookups!$V$1:$W$8,2,0))</f>
        <v>NIDP</v>
      </c>
      <c r="AV454" s="26" t="str">
        <f t="shared" si="205"/>
        <v>Urban</v>
      </c>
      <c r="AW454" s="26" t="str">
        <f t="shared" si="206"/>
        <v>In-Kind</v>
      </c>
      <c r="AX454" s="55" t="str">
        <f>IF(TRIM(M454)="","N/A",VLOOKUP(TRIM(M454),Table2[#All],2,0))</f>
        <v>Bay</v>
      </c>
      <c r="AY454" s="55" t="str">
        <f>IF(TRIM(N454)="","N/A",VLOOKUP(TRIM(N454),Table4[#All],2,0))</f>
        <v>Baidoa</v>
      </c>
      <c r="AZ454" s="55" t="str">
        <f t="shared" si="207"/>
        <v>Galolki</v>
      </c>
      <c r="BA454" s="32">
        <f t="shared" si="208"/>
        <v>43830</v>
      </c>
      <c r="BB454" s="32">
        <f t="shared" si="209"/>
        <v>43951</v>
      </c>
      <c r="BC454" s="31">
        <f t="shared" si="210"/>
        <v>2020</v>
      </c>
      <c r="BD454" s="33">
        <f t="shared" si="199"/>
        <v>43830</v>
      </c>
      <c r="BE454" s="30">
        <f t="shared" si="211"/>
        <v>1380</v>
      </c>
      <c r="BF454" s="30">
        <f t="shared" si="212"/>
        <v>200</v>
      </c>
      <c r="BG454" s="30">
        <f t="shared" si="213"/>
        <v>224</v>
      </c>
      <c r="BH454" s="30">
        <f t="shared" si="214"/>
        <v>205</v>
      </c>
      <c r="BI454" s="30">
        <f t="shared" si="215"/>
        <v>496</v>
      </c>
      <c r="BJ454" s="30">
        <f t="shared" si="216"/>
        <v>496</v>
      </c>
      <c r="BK454" s="30">
        <v>2200000</v>
      </c>
      <c r="BL454" s="30">
        <v>1400000</v>
      </c>
      <c r="BM454" s="30" t="str">
        <f t="shared" si="217"/>
        <v>Unk</v>
      </c>
      <c r="BN454" s="30" t="str">
        <f t="shared" si="218"/>
        <v>Unk</v>
      </c>
      <c r="BO454" s="30">
        <v>2020</v>
      </c>
      <c r="BP454" s="30">
        <v>463</v>
      </c>
      <c r="BQ454" s="30" t="str">
        <f>VLOOKUP(AQ454,Table3[#All],2,FALSE)</f>
        <v>NFI</v>
      </c>
    </row>
    <row r="455" spans="1:69" ht="28.5" customHeight="1" x14ac:dyDescent="0.25">
      <c r="A455" s="64" t="s">
        <v>171</v>
      </c>
      <c r="B455" s="64" t="s">
        <v>755</v>
      </c>
      <c r="C455" s="64" t="s">
        <v>755</v>
      </c>
      <c r="D455" s="64" t="s">
        <v>202</v>
      </c>
      <c r="E455" s="64" t="s">
        <v>951</v>
      </c>
      <c r="F455" s="64" t="s">
        <v>222</v>
      </c>
      <c r="G455" s="64" t="s">
        <v>177</v>
      </c>
      <c r="H455" s="64"/>
      <c r="I455" s="64"/>
      <c r="J455" s="64"/>
      <c r="K455" s="64"/>
      <c r="L455" s="64"/>
      <c r="M455" s="64" t="s">
        <v>83</v>
      </c>
      <c r="N455" s="64" t="s">
        <v>84</v>
      </c>
      <c r="O455" s="64" t="s">
        <v>955</v>
      </c>
      <c r="P455" s="64" t="s">
        <v>956</v>
      </c>
      <c r="Q455" s="64" t="s">
        <v>179</v>
      </c>
      <c r="R455" s="64" t="s">
        <v>167</v>
      </c>
      <c r="S455" s="64" t="s">
        <v>347</v>
      </c>
      <c r="T455" s="32">
        <v>43800</v>
      </c>
      <c r="U455" s="21">
        <v>43951</v>
      </c>
      <c r="V455" s="64">
        <v>3.21252</v>
      </c>
      <c r="W455" s="64">
        <v>43.19</v>
      </c>
      <c r="X455" s="64" t="s">
        <v>189</v>
      </c>
      <c r="Y455" s="1">
        <v>705</v>
      </c>
      <c r="Z455" s="1">
        <v>705</v>
      </c>
      <c r="AA455" s="64">
        <v>109</v>
      </c>
      <c r="AB455" s="64">
        <v>105</v>
      </c>
      <c r="AC455" s="64">
        <v>114</v>
      </c>
      <c r="AD455" s="64">
        <v>233</v>
      </c>
      <c r="AE455" s="64">
        <v>253</v>
      </c>
      <c r="AF455" s="64" t="s">
        <v>194</v>
      </c>
      <c r="AN455" s="64"/>
      <c r="AO455" s="26" t="str">
        <f t="shared" si="200"/>
        <v>WRRS</v>
      </c>
      <c r="AP455" s="26" t="str">
        <f t="shared" si="201"/>
        <v>WRRS</v>
      </c>
      <c r="AQ455" s="26" t="str">
        <f t="shared" si="202"/>
        <v>NFI KITS</v>
      </c>
      <c r="AR455" s="26" t="str">
        <f t="shared" si="203"/>
        <v>SHF</v>
      </c>
      <c r="AS455" s="71" t="str">
        <f>_xlfn.IFNA(VLOOKUP(TRIM(AF455),Lookups!$R$1:$S$12,2,0),"N/A")</f>
        <v>Flood</v>
      </c>
      <c r="AT455" s="29" t="str">
        <f t="shared" si="204"/>
        <v>Completed</v>
      </c>
      <c r="AU455" s="72" t="str">
        <f>IF(TRIM(X455)="", "N/A",VLOOKUP(TRIM(X455),Lookups!$V$1:$W$8,2,0))</f>
        <v>NIDP</v>
      </c>
      <c r="AV455" s="26" t="str">
        <f t="shared" si="205"/>
        <v>Urban</v>
      </c>
      <c r="AW455" s="26" t="str">
        <f t="shared" si="206"/>
        <v>In-Kind</v>
      </c>
      <c r="AX455" s="55" t="str">
        <f>IF(TRIM(M455)="","N/A",VLOOKUP(TRIM(M455),Table2[#All],2,0))</f>
        <v>Bay</v>
      </c>
      <c r="AY455" s="55" t="str">
        <f>IF(TRIM(N455)="","N/A",VLOOKUP(TRIM(N455),Table4[#All],2,0))</f>
        <v>Baidoa</v>
      </c>
      <c r="AZ455" s="55" t="str">
        <f t="shared" si="207"/>
        <v>Rardawe</v>
      </c>
      <c r="BA455" s="32">
        <f t="shared" si="208"/>
        <v>43830</v>
      </c>
      <c r="BB455" s="32">
        <f t="shared" si="209"/>
        <v>43951</v>
      </c>
      <c r="BC455" s="31">
        <f t="shared" si="210"/>
        <v>2020</v>
      </c>
      <c r="BD455" s="33">
        <f t="shared" si="199"/>
        <v>43830</v>
      </c>
      <c r="BE455" s="30">
        <f t="shared" si="211"/>
        <v>705</v>
      </c>
      <c r="BF455" s="30">
        <f t="shared" si="212"/>
        <v>109</v>
      </c>
      <c r="BG455" s="30">
        <f t="shared" si="213"/>
        <v>114</v>
      </c>
      <c r="BH455" s="30">
        <f t="shared" si="214"/>
        <v>105</v>
      </c>
      <c r="BI455" s="30">
        <f t="shared" si="215"/>
        <v>253</v>
      </c>
      <c r="BJ455" s="30">
        <f t="shared" si="216"/>
        <v>253</v>
      </c>
      <c r="BK455" s="30">
        <v>2200000</v>
      </c>
      <c r="BL455" s="30">
        <v>1400000</v>
      </c>
      <c r="BM455" s="30" t="str">
        <f t="shared" si="217"/>
        <v>Unk</v>
      </c>
      <c r="BN455" s="30" t="str">
        <f t="shared" si="218"/>
        <v>Unk</v>
      </c>
      <c r="BO455" s="30">
        <v>2020</v>
      </c>
      <c r="BP455" s="30">
        <v>463</v>
      </c>
      <c r="BQ455" s="30" t="str">
        <f>VLOOKUP(AQ455,Table3[#All],2,FALSE)</f>
        <v>NFI</v>
      </c>
    </row>
    <row r="456" spans="1:69" ht="28.5" customHeight="1" x14ac:dyDescent="0.25">
      <c r="A456" s="64" t="s">
        <v>171</v>
      </c>
      <c r="B456" s="64" t="s">
        <v>755</v>
      </c>
      <c r="C456" s="64" t="s">
        <v>755</v>
      </c>
      <c r="D456" s="64" t="s">
        <v>186</v>
      </c>
      <c r="E456" s="64" t="s">
        <v>948</v>
      </c>
      <c r="F456" s="64" t="s">
        <v>222</v>
      </c>
      <c r="G456" s="64" t="s">
        <v>177</v>
      </c>
      <c r="H456" s="64"/>
      <c r="I456" s="64"/>
      <c r="J456" s="64"/>
      <c r="K456" s="64"/>
      <c r="L456" s="64"/>
      <c r="M456" s="64" t="s">
        <v>83</v>
      </c>
      <c r="N456" s="64" t="s">
        <v>84</v>
      </c>
      <c r="O456" s="64" t="s">
        <v>957</v>
      </c>
      <c r="P456" s="64" t="s">
        <v>958</v>
      </c>
      <c r="Q456" s="64" t="s">
        <v>179</v>
      </c>
      <c r="R456" s="64" t="s">
        <v>167</v>
      </c>
      <c r="S456" s="64" t="s">
        <v>347</v>
      </c>
      <c r="T456" s="32">
        <v>43800</v>
      </c>
      <c r="U456" s="21">
        <v>43951</v>
      </c>
      <c r="V456" s="64">
        <v>3.2070609999999999</v>
      </c>
      <c r="W456" s="64">
        <v>43.200851</v>
      </c>
      <c r="X456" s="64" t="s">
        <v>189</v>
      </c>
      <c r="Y456" s="1">
        <v>407</v>
      </c>
      <c r="Z456" s="1">
        <v>407</v>
      </c>
      <c r="AA456" s="64">
        <v>55</v>
      </c>
      <c r="AB456" s="64">
        <v>61</v>
      </c>
      <c r="AC456" s="64">
        <v>66</v>
      </c>
      <c r="AD456" s="64">
        <v>134</v>
      </c>
      <c r="AE456" s="64">
        <v>146</v>
      </c>
      <c r="AF456" s="64" t="s">
        <v>194</v>
      </c>
      <c r="AN456" s="64"/>
      <c r="AO456" s="26" t="str">
        <f t="shared" si="200"/>
        <v>WRRS</v>
      </c>
      <c r="AP456" s="26" t="str">
        <f t="shared" si="201"/>
        <v>WRRS</v>
      </c>
      <c r="AQ456" s="26" t="str">
        <f t="shared" si="202"/>
        <v>EMERGENCY SHELTER</v>
      </c>
      <c r="AR456" s="26" t="str">
        <f t="shared" si="203"/>
        <v>SHF</v>
      </c>
      <c r="AS456" s="71" t="str">
        <f>_xlfn.IFNA(VLOOKUP(TRIM(AF456),Lookups!$R$1:$S$12,2,0),"N/A")</f>
        <v>Flood</v>
      </c>
      <c r="AT456" s="29" t="str">
        <f t="shared" si="204"/>
        <v>Completed</v>
      </c>
      <c r="AU456" s="72" t="str">
        <f>IF(TRIM(X456)="", "N/A",VLOOKUP(TRIM(X456),Lookups!$V$1:$W$8,2,0))</f>
        <v>NIDP</v>
      </c>
      <c r="AV456" s="26" t="str">
        <f t="shared" si="205"/>
        <v>Urban</v>
      </c>
      <c r="AW456" s="26" t="str">
        <f t="shared" si="206"/>
        <v>In-Kind</v>
      </c>
      <c r="AX456" s="55" t="str">
        <f>IF(TRIM(M456)="","N/A",VLOOKUP(TRIM(M456),Table2[#All],2,0))</f>
        <v>Bay</v>
      </c>
      <c r="AY456" s="55" t="str">
        <f>IF(TRIM(N456)="","N/A",VLOOKUP(TRIM(N456),Table4[#All],2,0))</f>
        <v>Baidoa</v>
      </c>
      <c r="AZ456" s="55" t="str">
        <f t="shared" si="207"/>
        <v>Eeyle</v>
      </c>
      <c r="BA456" s="32">
        <f t="shared" si="208"/>
        <v>43830</v>
      </c>
      <c r="BB456" s="32">
        <f t="shared" si="209"/>
        <v>43951</v>
      </c>
      <c r="BC456" s="31">
        <f t="shared" si="210"/>
        <v>2020</v>
      </c>
      <c r="BD456" s="33">
        <f t="shared" si="199"/>
        <v>43830</v>
      </c>
      <c r="BE456" s="30">
        <f t="shared" si="211"/>
        <v>407</v>
      </c>
      <c r="BF456" s="30">
        <f t="shared" si="212"/>
        <v>55</v>
      </c>
      <c r="BG456" s="30">
        <f t="shared" si="213"/>
        <v>66</v>
      </c>
      <c r="BH456" s="30">
        <f t="shared" si="214"/>
        <v>61</v>
      </c>
      <c r="BI456" s="30">
        <f t="shared" si="215"/>
        <v>146</v>
      </c>
      <c r="BJ456" s="30">
        <f t="shared" si="216"/>
        <v>146</v>
      </c>
      <c r="BK456" s="30">
        <v>2200000</v>
      </c>
      <c r="BL456" s="30">
        <v>1400000</v>
      </c>
      <c r="BM456" s="30" t="str">
        <f t="shared" si="217"/>
        <v>Unk</v>
      </c>
      <c r="BN456" s="30" t="str">
        <f t="shared" si="218"/>
        <v>Unk</v>
      </c>
      <c r="BO456" s="30">
        <v>2020</v>
      </c>
      <c r="BP456" s="30">
        <v>463</v>
      </c>
      <c r="BQ456" s="30" t="str">
        <f>VLOOKUP(AQ456,Table3[#All],2,FALSE)</f>
        <v>SHELTER</v>
      </c>
    </row>
    <row r="457" spans="1:69" ht="28.5" customHeight="1" x14ac:dyDescent="0.25">
      <c r="A457" s="64" t="s">
        <v>171</v>
      </c>
      <c r="B457" s="64" t="s">
        <v>755</v>
      </c>
      <c r="C457" s="64" t="s">
        <v>755</v>
      </c>
      <c r="D457" s="64" t="s">
        <v>202</v>
      </c>
      <c r="E457" s="64" t="s">
        <v>951</v>
      </c>
      <c r="F457" s="64" t="s">
        <v>222</v>
      </c>
      <c r="G457" s="64" t="s">
        <v>177</v>
      </c>
      <c r="H457" s="64"/>
      <c r="I457" s="64"/>
      <c r="J457" s="64"/>
      <c r="K457" s="64"/>
      <c r="L457" s="64"/>
      <c r="M457" s="64" t="s">
        <v>83</v>
      </c>
      <c r="N457" s="64" t="s">
        <v>84</v>
      </c>
      <c r="O457" s="64" t="s">
        <v>957</v>
      </c>
      <c r="P457" s="64" t="s">
        <v>958</v>
      </c>
      <c r="Q457" s="64" t="s">
        <v>179</v>
      </c>
      <c r="R457" s="64" t="s">
        <v>167</v>
      </c>
      <c r="S457" s="64" t="s">
        <v>347</v>
      </c>
      <c r="T457" s="32">
        <v>43800</v>
      </c>
      <c r="U457" s="21">
        <v>43951</v>
      </c>
      <c r="V457" s="64">
        <v>3.2070609999999999</v>
      </c>
      <c r="W457" s="64">
        <v>43.200851</v>
      </c>
      <c r="X457" s="64" t="s">
        <v>189</v>
      </c>
      <c r="Y457" s="1">
        <v>690</v>
      </c>
      <c r="Z457" s="1">
        <v>690</v>
      </c>
      <c r="AA457" s="64">
        <v>100</v>
      </c>
      <c r="AB457" s="64">
        <v>102</v>
      </c>
      <c r="AC457" s="64">
        <v>112</v>
      </c>
      <c r="AD457" s="64">
        <v>228</v>
      </c>
      <c r="AE457" s="64">
        <v>248</v>
      </c>
      <c r="AF457" s="64" t="s">
        <v>194</v>
      </c>
      <c r="AN457" s="64"/>
      <c r="AO457" s="26" t="str">
        <f t="shared" si="200"/>
        <v>WRRS</v>
      </c>
      <c r="AP457" s="26" t="str">
        <f t="shared" si="201"/>
        <v>WRRS</v>
      </c>
      <c r="AQ457" s="26" t="str">
        <f t="shared" si="202"/>
        <v>NFI KITS</v>
      </c>
      <c r="AR457" s="26" t="str">
        <f t="shared" si="203"/>
        <v>SHF</v>
      </c>
      <c r="AS457" s="71" t="str">
        <f>_xlfn.IFNA(VLOOKUP(TRIM(AF457),Lookups!$R$1:$S$12,2,0),"N/A")</f>
        <v>Flood</v>
      </c>
      <c r="AT457" s="29" t="str">
        <f t="shared" si="204"/>
        <v>Completed</v>
      </c>
      <c r="AU457" s="72" t="str">
        <f>IF(TRIM(X457)="", "N/A",VLOOKUP(TRIM(X457),Lookups!$V$1:$W$8,2,0))</f>
        <v>NIDP</v>
      </c>
      <c r="AV457" s="26" t="str">
        <f t="shared" si="205"/>
        <v>Urban</v>
      </c>
      <c r="AW457" s="26" t="str">
        <f t="shared" si="206"/>
        <v>In-Kind</v>
      </c>
      <c r="AX457" s="55" t="str">
        <f>IF(TRIM(M457)="","N/A",VLOOKUP(TRIM(M457),Table2[#All],2,0))</f>
        <v>Bay</v>
      </c>
      <c r="AY457" s="55" t="str">
        <f>IF(TRIM(N457)="","N/A",VLOOKUP(TRIM(N457),Table4[#All],2,0))</f>
        <v>Baidoa</v>
      </c>
      <c r="AZ457" s="55" t="str">
        <f t="shared" si="207"/>
        <v>Eeyle</v>
      </c>
      <c r="BA457" s="32">
        <f t="shared" si="208"/>
        <v>43830</v>
      </c>
      <c r="BB457" s="32">
        <f t="shared" si="209"/>
        <v>43951</v>
      </c>
      <c r="BC457" s="31">
        <f t="shared" si="210"/>
        <v>2020</v>
      </c>
      <c r="BD457" s="33">
        <f t="shared" si="199"/>
        <v>43830</v>
      </c>
      <c r="BE457" s="30">
        <f t="shared" si="211"/>
        <v>690</v>
      </c>
      <c r="BF457" s="30">
        <f t="shared" si="212"/>
        <v>100</v>
      </c>
      <c r="BG457" s="30">
        <f t="shared" si="213"/>
        <v>112</v>
      </c>
      <c r="BH457" s="30">
        <f t="shared" si="214"/>
        <v>102</v>
      </c>
      <c r="BI457" s="30">
        <f t="shared" si="215"/>
        <v>248</v>
      </c>
      <c r="BJ457" s="30">
        <f t="shared" si="216"/>
        <v>248</v>
      </c>
      <c r="BK457" s="30">
        <v>2200000</v>
      </c>
      <c r="BL457" s="30">
        <v>1400000</v>
      </c>
      <c r="BM457" s="30" t="str">
        <f t="shared" si="217"/>
        <v>Unk</v>
      </c>
      <c r="BN457" s="30" t="str">
        <f t="shared" si="218"/>
        <v>Unk</v>
      </c>
      <c r="BO457" s="30">
        <v>2020</v>
      </c>
      <c r="BP457" s="30">
        <v>463</v>
      </c>
      <c r="BQ457" s="30" t="str">
        <f>VLOOKUP(AQ457,Table3[#All],2,FALSE)</f>
        <v>NFI</v>
      </c>
    </row>
    <row r="458" spans="1:69" ht="28.5" customHeight="1" x14ac:dyDescent="0.25">
      <c r="A458" s="64" t="s">
        <v>171</v>
      </c>
      <c r="B458" s="64" t="s">
        <v>755</v>
      </c>
      <c r="C458" s="64" t="s">
        <v>755</v>
      </c>
      <c r="D458" s="64" t="s">
        <v>186</v>
      </c>
      <c r="E458" s="64" t="s">
        <v>948</v>
      </c>
      <c r="F458" s="64" t="s">
        <v>222</v>
      </c>
      <c r="G458" s="64" t="s">
        <v>177</v>
      </c>
      <c r="H458" s="64"/>
      <c r="I458" s="64"/>
      <c r="J458" s="64"/>
      <c r="K458" s="64"/>
      <c r="L458" s="64"/>
      <c r="M458" s="64" t="s">
        <v>83</v>
      </c>
      <c r="N458" s="64" t="s">
        <v>84</v>
      </c>
      <c r="O458" s="64" t="s">
        <v>957</v>
      </c>
      <c r="P458" s="64" t="s">
        <v>959</v>
      </c>
      <c r="Q458" s="64" t="s">
        <v>179</v>
      </c>
      <c r="R458" s="64" t="s">
        <v>167</v>
      </c>
      <c r="S458" s="64" t="s">
        <v>347</v>
      </c>
      <c r="T458" s="32">
        <v>43800</v>
      </c>
      <c r="U458" s="21">
        <v>43951</v>
      </c>
      <c r="V458" s="64">
        <v>3.2070609999999999</v>
      </c>
      <c r="W458" s="64">
        <v>43.200851</v>
      </c>
      <c r="X458" s="64" t="s">
        <v>189</v>
      </c>
      <c r="Y458" s="1">
        <v>343</v>
      </c>
      <c r="Z458" s="1">
        <v>343</v>
      </c>
      <c r="AA458" s="64">
        <v>60</v>
      </c>
      <c r="AB458" s="64">
        <v>51</v>
      </c>
      <c r="AC458" s="64">
        <v>56</v>
      </c>
      <c r="AD458" s="64">
        <v>113</v>
      </c>
      <c r="AE458" s="64">
        <v>123</v>
      </c>
      <c r="AF458" s="64" t="s">
        <v>194</v>
      </c>
      <c r="AN458" s="64"/>
      <c r="AO458" s="26" t="str">
        <f t="shared" si="200"/>
        <v>WRRS</v>
      </c>
      <c r="AP458" s="26" t="str">
        <f t="shared" si="201"/>
        <v>WRRS</v>
      </c>
      <c r="AQ458" s="26" t="str">
        <f t="shared" si="202"/>
        <v>EMERGENCY SHELTER</v>
      </c>
      <c r="AR458" s="26" t="str">
        <f t="shared" si="203"/>
        <v>SHF</v>
      </c>
      <c r="AS458" s="71" t="str">
        <f>_xlfn.IFNA(VLOOKUP(TRIM(AF458),Lookups!$R$1:$S$12,2,0),"N/A")</f>
        <v>Flood</v>
      </c>
      <c r="AT458" s="29" t="str">
        <f t="shared" si="204"/>
        <v>Completed</v>
      </c>
      <c r="AU458" s="72" t="str">
        <f>IF(TRIM(X458)="", "N/A",VLOOKUP(TRIM(X458),Lookups!$V$1:$W$8,2,0))</f>
        <v>NIDP</v>
      </c>
      <c r="AV458" s="26" t="str">
        <f t="shared" si="205"/>
        <v>Urban</v>
      </c>
      <c r="AW458" s="26" t="str">
        <f t="shared" si="206"/>
        <v>In-Kind</v>
      </c>
      <c r="AX458" s="55" t="str">
        <f>IF(TRIM(M458)="","N/A",VLOOKUP(TRIM(M458),Table2[#All],2,0))</f>
        <v>Bay</v>
      </c>
      <c r="AY458" s="55" t="str">
        <f>IF(TRIM(N458)="","N/A",VLOOKUP(TRIM(N458),Table4[#All],2,0))</f>
        <v>Baidoa</v>
      </c>
      <c r="AZ458" s="55" t="str">
        <f t="shared" si="207"/>
        <v>Sinan</v>
      </c>
      <c r="BA458" s="32">
        <f t="shared" si="208"/>
        <v>43830</v>
      </c>
      <c r="BB458" s="32">
        <f t="shared" si="209"/>
        <v>43951</v>
      </c>
      <c r="BC458" s="31">
        <f t="shared" si="210"/>
        <v>2020</v>
      </c>
      <c r="BD458" s="33">
        <f t="shared" si="199"/>
        <v>43830</v>
      </c>
      <c r="BE458" s="30">
        <f t="shared" si="211"/>
        <v>343</v>
      </c>
      <c r="BF458" s="30">
        <f t="shared" si="212"/>
        <v>60</v>
      </c>
      <c r="BG458" s="30">
        <f t="shared" si="213"/>
        <v>56</v>
      </c>
      <c r="BH458" s="30">
        <f t="shared" si="214"/>
        <v>51</v>
      </c>
      <c r="BI458" s="30">
        <f t="shared" si="215"/>
        <v>123</v>
      </c>
      <c r="BJ458" s="30">
        <f t="shared" si="216"/>
        <v>123</v>
      </c>
      <c r="BK458" s="30">
        <v>2200000</v>
      </c>
      <c r="BL458" s="30">
        <v>1400000</v>
      </c>
      <c r="BM458" s="30" t="str">
        <f t="shared" si="217"/>
        <v>Unk</v>
      </c>
      <c r="BN458" s="30" t="str">
        <f t="shared" si="218"/>
        <v>Unk</v>
      </c>
      <c r="BO458" s="30">
        <v>2020</v>
      </c>
      <c r="BP458" s="30">
        <v>463</v>
      </c>
      <c r="BQ458" s="30" t="str">
        <f>VLOOKUP(AQ458,Table3[#All],2,FALSE)</f>
        <v>SHELTER</v>
      </c>
    </row>
    <row r="459" spans="1:69" ht="28.5" customHeight="1" x14ac:dyDescent="0.25">
      <c r="A459" s="64" t="s">
        <v>171</v>
      </c>
      <c r="B459" s="64" t="s">
        <v>755</v>
      </c>
      <c r="C459" s="64" t="s">
        <v>755</v>
      </c>
      <c r="D459" s="64" t="s">
        <v>202</v>
      </c>
      <c r="E459" s="64" t="s">
        <v>951</v>
      </c>
      <c r="F459" s="64" t="s">
        <v>222</v>
      </c>
      <c r="G459" s="64" t="s">
        <v>177</v>
      </c>
      <c r="H459" s="64"/>
      <c r="I459" s="64"/>
      <c r="J459" s="64"/>
      <c r="K459" s="64"/>
      <c r="L459" s="64"/>
      <c r="M459" s="64" t="s">
        <v>83</v>
      </c>
      <c r="N459" s="64" t="s">
        <v>84</v>
      </c>
      <c r="O459" s="64" t="s">
        <v>957</v>
      </c>
      <c r="P459" s="64" t="s">
        <v>959</v>
      </c>
      <c r="Q459" s="64" t="s">
        <v>179</v>
      </c>
      <c r="R459" s="64" t="s">
        <v>167</v>
      </c>
      <c r="S459" s="64" t="s">
        <v>347</v>
      </c>
      <c r="T459" s="32">
        <v>43800</v>
      </c>
      <c r="U459" s="21">
        <v>43951</v>
      </c>
      <c r="V459" s="64">
        <v>3.2070609999999999</v>
      </c>
      <c r="W459" s="64">
        <v>43.200851</v>
      </c>
      <c r="X459" s="64" t="s">
        <v>189</v>
      </c>
      <c r="Y459" s="1">
        <v>1356</v>
      </c>
      <c r="Z459" s="1">
        <v>1356</v>
      </c>
      <c r="AA459" s="64">
        <v>195</v>
      </c>
      <c r="AB459" s="64">
        <v>202</v>
      </c>
      <c r="AC459" s="64">
        <v>220</v>
      </c>
      <c r="AD459" s="64">
        <v>447</v>
      </c>
      <c r="AE459" s="64">
        <v>487</v>
      </c>
      <c r="AF459" s="64" t="s">
        <v>194</v>
      </c>
      <c r="AN459" s="64"/>
      <c r="AO459" s="26" t="str">
        <f t="shared" si="200"/>
        <v>WRRS</v>
      </c>
      <c r="AP459" s="26" t="str">
        <f t="shared" si="201"/>
        <v>WRRS</v>
      </c>
      <c r="AQ459" s="26" t="str">
        <f t="shared" si="202"/>
        <v>NFI KITS</v>
      </c>
      <c r="AR459" s="26" t="str">
        <f t="shared" si="203"/>
        <v>SHF</v>
      </c>
      <c r="AS459" s="71" t="str">
        <f>_xlfn.IFNA(VLOOKUP(TRIM(AF459),Lookups!$R$1:$S$12,2,0),"N/A")</f>
        <v>Flood</v>
      </c>
      <c r="AT459" s="29" t="str">
        <f t="shared" si="204"/>
        <v>Completed</v>
      </c>
      <c r="AU459" s="72" t="str">
        <f>IF(TRIM(X459)="", "N/A",VLOOKUP(TRIM(X459),Lookups!$V$1:$W$8,2,0))</f>
        <v>NIDP</v>
      </c>
      <c r="AV459" s="26" t="str">
        <f t="shared" si="205"/>
        <v>Urban</v>
      </c>
      <c r="AW459" s="26" t="str">
        <f t="shared" si="206"/>
        <v>In-Kind</v>
      </c>
      <c r="AX459" s="55" t="str">
        <f>IF(TRIM(M459)="","N/A",VLOOKUP(TRIM(M459),Table2[#All],2,0))</f>
        <v>Bay</v>
      </c>
      <c r="AY459" s="55" t="str">
        <f>IF(TRIM(N459)="","N/A",VLOOKUP(TRIM(N459),Table4[#All],2,0))</f>
        <v>Baidoa</v>
      </c>
      <c r="AZ459" s="55" t="str">
        <f t="shared" si="207"/>
        <v>Sinan</v>
      </c>
      <c r="BA459" s="32">
        <f t="shared" si="208"/>
        <v>43830</v>
      </c>
      <c r="BB459" s="32">
        <f t="shared" si="209"/>
        <v>43951</v>
      </c>
      <c r="BC459" s="31">
        <f t="shared" si="210"/>
        <v>2020</v>
      </c>
      <c r="BD459" s="33">
        <f t="shared" si="199"/>
        <v>43830</v>
      </c>
      <c r="BE459" s="30">
        <f t="shared" si="211"/>
        <v>1356</v>
      </c>
      <c r="BF459" s="30">
        <f t="shared" si="212"/>
        <v>195</v>
      </c>
      <c r="BG459" s="30">
        <f t="shared" si="213"/>
        <v>220</v>
      </c>
      <c r="BH459" s="30">
        <f t="shared" si="214"/>
        <v>202</v>
      </c>
      <c r="BI459" s="30">
        <f t="shared" si="215"/>
        <v>487</v>
      </c>
      <c r="BJ459" s="30">
        <f t="shared" si="216"/>
        <v>487</v>
      </c>
      <c r="BK459" s="30">
        <v>2200000</v>
      </c>
      <c r="BL459" s="30">
        <v>1400000</v>
      </c>
      <c r="BM459" s="30" t="str">
        <f t="shared" si="217"/>
        <v>Unk</v>
      </c>
      <c r="BN459" s="30" t="str">
        <f t="shared" si="218"/>
        <v>Unk</v>
      </c>
      <c r="BO459" s="30">
        <v>2020</v>
      </c>
      <c r="BP459" s="30">
        <v>463</v>
      </c>
      <c r="BQ459" s="30" t="str">
        <f>VLOOKUP(AQ459,Table3[#All],2,FALSE)</f>
        <v>NFI</v>
      </c>
    </row>
    <row r="460" spans="1:69" ht="28.5" customHeight="1" x14ac:dyDescent="0.25">
      <c r="A460" s="64" t="s">
        <v>171</v>
      </c>
      <c r="B460" s="64" t="s">
        <v>755</v>
      </c>
      <c r="C460" s="64" t="s">
        <v>755</v>
      </c>
      <c r="D460" s="64" t="s">
        <v>186</v>
      </c>
      <c r="E460" s="64" t="s">
        <v>960</v>
      </c>
      <c r="F460" s="64" t="s">
        <v>222</v>
      </c>
      <c r="G460" s="64" t="s">
        <v>177</v>
      </c>
      <c r="H460" s="64"/>
      <c r="I460" s="64"/>
      <c r="J460" s="64"/>
      <c r="K460" s="64"/>
      <c r="L460" s="64"/>
      <c r="M460" s="64" t="s">
        <v>83</v>
      </c>
      <c r="N460" s="64" t="s">
        <v>84</v>
      </c>
      <c r="O460" s="64" t="s">
        <v>701</v>
      </c>
      <c r="P460" s="64" t="s">
        <v>961</v>
      </c>
      <c r="Q460" s="64" t="s">
        <v>115</v>
      </c>
      <c r="R460" s="64" t="s">
        <v>169</v>
      </c>
      <c r="S460" s="64" t="s">
        <v>296</v>
      </c>
      <c r="T460" s="32">
        <v>43983</v>
      </c>
      <c r="U460" s="21">
        <v>44347</v>
      </c>
      <c r="V460" s="64">
        <v>3.2143670000000002</v>
      </c>
      <c r="W460" s="64">
        <v>43.198048</v>
      </c>
      <c r="X460" s="64" t="s">
        <v>189</v>
      </c>
      <c r="Y460" s="1">
        <v>3000</v>
      </c>
      <c r="Z460" s="1">
        <v>3000</v>
      </c>
      <c r="AA460" s="64">
        <v>500</v>
      </c>
      <c r="AB460" s="64">
        <v>1000</v>
      </c>
      <c r="AC460" s="64">
        <v>750</v>
      </c>
      <c r="AD460" s="64">
        <v>625</v>
      </c>
      <c r="AE460" s="64">
        <v>625</v>
      </c>
      <c r="AF460" s="64" t="s">
        <v>194</v>
      </c>
      <c r="AN460" s="64"/>
      <c r="AO460" s="26" t="str">
        <f t="shared" si="200"/>
        <v>WRRS</v>
      </c>
      <c r="AP460" s="26" t="str">
        <f t="shared" si="201"/>
        <v>WRRS</v>
      </c>
      <c r="AQ460" s="26" t="str">
        <f t="shared" si="202"/>
        <v>EMERGENCY SHELTER</v>
      </c>
      <c r="AR460" s="26" t="str">
        <f t="shared" si="203"/>
        <v>SHF</v>
      </c>
      <c r="AS460" s="71" t="str">
        <f>_xlfn.IFNA(VLOOKUP(TRIM(AF460),Lookups!$R$1:$S$12,2,0),"N/A")</f>
        <v>Flood</v>
      </c>
      <c r="AT460" s="29" t="str">
        <f t="shared" si="204"/>
        <v>Planned</v>
      </c>
      <c r="AU460" s="72" t="str">
        <f>IF(TRIM(X460)="", "N/A",VLOOKUP(TRIM(X460),Lookups!$V$1:$W$8,2,0))</f>
        <v>NIDP</v>
      </c>
      <c r="AV460" s="26" t="str">
        <f t="shared" si="205"/>
        <v>Rural</v>
      </c>
      <c r="AW460" s="26" t="str">
        <f t="shared" si="206"/>
        <v>In-Kind</v>
      </c>
      <c r="AX460" s="55" t="str">
        <f>IF(TRIM(M460)="","N/A",VLOOKUP(TRIM(M460),Table2[#All],2,0))</f>
        <v>Bay</v>
      </c>
      <c r="AY460" s="55" t="str">
        <f>IF(TRIM(N460)="","N/A",VLOOKUP(TRIM(N460),Table4[#All],2,0))</f>
        <v>Baidoa</v>
      </c>
      <c r="AZ460" s="55" t="str">
        <f t="shared" si="207"/>
        <v>Jakatoon</v>
      </c>
      <c r="BA460" s="32">
        <f t="shared" si="208"/>
        <v>44012</v>
      </c>
      <c r="BB460" s="32">
        <f t="shared" si="209"/>
        <v>44347</v>
      </c>
      <c r="BC460" s="31">
        <f t="shared" si="210"/>
        <v>2021</v>
      </c>
      <c r="BD460" s="33">
        <f t="shared" si="199"/>
        <v>43830</v>
      </c>
      <c r="BE460" s="30">
        <f t="shared" si="211"/>
        <v>3000</v>
      </c>
      <c r="BF460" s="30">
        <f t="shared" si="212"/>
        <v>500</v>
      </c>
      <c r="BG460" s="30">
        <f t="shared" si="213"/>
        <v>750</v>
      </c>
      <c r="BH460" s="30">
        <f t="shared" si="214"/>
        <v>1000</v>
      </c>
      <c r="BI460" s="30">
        <f t="shared" si="215"/>
        <v>625</v>
      </c>
      <c r="BJ460" s="30">
        <f t="shared" si="216"/>
        <v>625</v>
      </c>
      <c r="BK460" s="30">
        <v>2200000</v>
      </c>
      <c r="BL460" s="30">
        <v>1400000</v>
      </c>
      <c r="BM460" s="30" t="str">
        <f t="shared" si="217"/>
        <v>Unk</v>
      </c>
      <c r="BN460" s="30" t="str">
        <f t="shared" si="218"/>
        <v>Unk</v>
      </c>
      <c r="BO460" s="30">
        <v>2020</v>
      </c>
      <c r="BP460" s="30">
        <v>463</v>
      </c>
      <c r="BQ460" s="30" t="str">
        <f>VLOOKUP(AQ460,Table3[#All],2,FALSE)</f>
        <v>SHELTER</v>
      </c>
    </row>
    <row r="461" spans="1:69" ht="28.5" customHeight="1" x14ac:dyDescent="0.25">
      <c r="A461" s="64" t="s">
        <v>171</v>
      </c>
      <c r="B461" s="64" t="s">
        <v>755</v>
      </c>
      <c r="C461" s="64" t="s">
        <v>755</v>
      </c>
      <c r="D461" s="64" t="s">
        <v>202</v>
      </c>
      <c r="E461" s="64" t="s">
        <v>962</v>
      </c>
      <c r="F461" s="64" t="s">
        <v>222</v>
      </c>
      <c r="G461" s="64" t="s">
        <v>177</v>
      </c>
      <c r="H461" s="64"/>
      <c r="I461" s="64"/>
      <c r="J461" s="64"/>
      <c r="K461" s="64"/>
      <c r="L461" s="64"/>
      <c r="M461" s="64" t="s">
        <v>83</v>
      </c>
      <c r="N461" s="64" t="s">
        <v>84</v>
      </c>
      <c r="O461" s="64" t="s">
        <v>701</v>
      </c>
      <c r="P461" s="64" t="s">
        <v>961</v>
      </c>
      <c r="Q461" s="64" t="s">
        <v>115</v>
      </c>
      <c r="R461" s="64" t="s">
        <v>169</v>
      </c>
      <c r="S461" s="64" t="s">
        <v>296</v>
      </c>
      <c r="T461" s="32">
        <v>43983</v>
      </c>
      <c r="U461" s="21">
        <v>44347</v>
      </c>
      <c r="V461" s="64">
        <v>3.2143670000000002</v>
      </c>
      <c r="W461" s="64">
        <v>43.198048</v>
      </c>
      <c r="X461" s="64" t="s">
        <v>189</v>
      </c>
      <c r="Y461" s="1">
        <v>6600</v>
      </c>
      <c r="Z461" s="1">
        <v>6600</v>
      </c>
      <c r="AA461" s="64">
        <v>1100</v>
      </c>
      <c r="AB461" s="64">
        <v>2300</v>
      </c>
      <c r="AC461" s="64">
        <v>1900</v>
      </c>
      <c r="AD461" s="64">
        <v>1250</v>
      </c>
      <c r="AE461" s="64">
        <v>1150</v>
      </c>
      <c r="AF461" s="64" t="s">
        <v>194</v>
      </c>
      <c r="AN461" s="64"/>
      <c r="AO461" s="26" t="str">
        <f t="shared" si="200"/>
        <v>WRRS</v>
      </c>
      <c r="AP461" s="26" t="str">
        <f t="shared" si="201"/>
        <v>WRRS</v>
      </c>
      <c r="AQ461" s="26" t="str">
        <f t="shared" si="202"/>
        <v>NFI KITS</v>
      </c>
      <c r="AR461" s="26" t="str">
        <f t="shared" si="203"/>
        <v>SHF</v>
      </c>
      <c r="AS461" s="71" t="str">
        <f>_xlfn.IFNA(VLOOKUP(TRIM(AF461),Lookups!$R$1:$S$12,2,0),"N/A")</f>
        <v>Flood</v>
      </c>
      <c r="AT461" s="29" t="str">
        <f t="shared" si="204"/>
        <v>Planned</v>
      </c>
      <c r="AU461" s="72" t="str">
        <f>IF(TRIM(X461)="", "N/A",VLOOKUP(TRIM(X461),Lookups!$V$1:$W$8,2,0))</f>
        <v>NIDP</v>
      </c>
      <c r="AV461" s="26" t="str">
        <f t="shared" si="205"/>
        <v>Rural</v>
      </c>
      <c r="AW461" s="26" t="str">
        <f t="shared" si="206"/>
        <v>In-Kind</v>
      </c>
      <c r="AX461" s="55" t="str">
        <f>IF(TRIM(M461)="","N/A",VLOOKUP(TRIM(M461),Table2[#All],2,0))</f>
        <v>Bay</v>
      </c>
      <c r="AY461" s="55" t="str">
        <f>IF(TRIM(N461)="","N/A",VLOOKUP(TRIM(N461),Table4[#All],2,0))</f>
        <v>Baidoa</v>
      </c>
      <c r="AZ461" s="55" t="str">
        <f t="shared" si="207"/>
        <v>Jakatoon</v>
      </c>
      <c r="BA461" s="32">
        <f t="shared" si="208"/>
        <v>44012</v>
      </c>
      <c r="BB461" s="32">
        <f t="shared" si="209"/>
        <v>44347</v>
      </c>
      <c r="BC461" s="31">
        <f t="shared" si="210"/>
        <v>2021</v>
      </c>
      <c r="BD461" s="33">
        <f t="shared" si="199"/>
        <v>43830</v>
      </c>
      <c r="BE461" s="30">
        <f t="shared" si="211"/>
        <v>6600</v>
      </c>
      <c r="BF461" s="30">
        <f t="shared" si="212"/>
        <v>1100</v>
      </c>
      <c r="BG461" s="30">
        <f t="shared" si="213"/>
        <v>1900</v>
      </c>
      <c r="BH461" s="30">
        <f t="shared" si="214"/>
        <v>2300</v>
      </c>
      <c r="BI461" s="30">
        <f t="shared" si="215"/>
        <v>1150</v>
      </c>
      <c r="BJ461" s="30">
        <f t="shared" si="216"/>
        <v>1150</v>
      </c>
      <c r="BK461" s="30">
        <v>2200000</v>
      </c>
      <c r="BL461" s="30">
        <v>1400000</v>
      </c>
      <c r="BM461" s="30" t="str">
        <f t="shared" si="217"/>
        <v>Unk</v>
      </c>
      <c r="BN461" s="30" t="str">
        <f t="shared" si="218"/>
        <v>Unk</v>
      </c>
      <c r="BO461" s="30">
        <v>2020</v>
      </c>
      <c r="BP461" s="30">
        <v>463</v>
      </c>
      <c r="BQ461" s="30" t="str">
        <f>VLOOKUP(AQ461,Table3[#All],2,FALSE)</f>
        <v>NFI</v>
      </c>
    </row>
    <row r="462" spans="1:69" ht="28.5" customHeight="1" x14ac:dyDescent="0.25">
      <c r="A462" s="64" t="s">
        <v>171</v>
      </c>
      <c r="B462" s="64" t="s">
        <v>755</v>
      </c>
      <c r="C462" s="64" t="s">
        <v>755</v>
      </c>
      <c r="D462" s="64" t="s">
        <v>186</v>
      </c>
      <c r="E462" s="64" t="s">
        <v>824</v>
      </c>
      <c r="F462" s="64" t="s">
        <v>222</v>
      </c>
      <c r="G462" s="64" t="s">
        <v>177</v>
      </c>
      <c r="H462" s="64"/>
      <c r="I462" s="64"/>
      <c r="J462" s="64"/>
      <c r="K462" s="64"/>
      <c r="L462" s="64"/>
      <c r="M462" s="64" t="s">
        <v>83</v>
      </c>
      <c r="N462" s="64" t="s">
        <v>84</v>
      </c>
      <c r="O462" s="64" t="s">
        <v>701</v>
      </c>
      <c r="P462" s="64" t="s">
        <v>834</v>
      </c>
      <c r="Q462" s="64" t="s">
        <v>115</v>
      </c>
      <c r="R462" s="64" t="s">
        <v>167</v>
      </c>
      <c r="S462" s="64" t="s">
        <v>347</v>
      </c>
      <c r="T462" s="32">
        <v>43800</v>
      </c>
      <c r="U462" s="21">
        <v>43951</v>
      </c>
      <c r="V462" s="64">
        <v>3.2143670000000002</v>
      </c>
      <c r="W462" s="64">
        <v>43.198048</v>
      </c>
      <c r="X462" s="64" t="s">
        <v>189</v>
      </c>
      <c r="Y462" s="1">
        <v>261</v>
      </c>
      <c r="Z462" s="1">
        <v>261</v>
      </c>
      <c r="AA462" s="64">
        <v>36</v>
      </c>
      <c r="AB462" s="64">
        <v>39</v>
      </c>
      <c r="AC462" s="64">
        <v>42</v>
      </c>
      <c r="AD462" s="64">
        <v>86</v>
      </c>
      <c r="AE462" s="64">
        <v>94</v>
      </c>
      <c r="AF462" s="64" t="s">
        <v>194</v>
      </c>
      <c r="AH462" s="26" t="s">
        <v>204</v>
      </c>
      <c r="AI462" s="26" t="s">
        <v>204</v>
      </c>
      <c r="AN462" s="64"/>
      <c r="AO462" s="26" t="str">
        <f t="shared" si="200"/>
        <v>WRRS</v>
      </c>
      <c r="AP462" s="26" t="str">
        <f t="shared" si="201"/>
        <v>WRRS</v>
      </c>
      <c r="AQ462" s="26" t="str">
        <f t="shared" si="202"/>
        <v>EMERGENCY SHELTER</v>
      </c>
      <c r="AR462" s="26" t="str">
        <f t="shared" si="203"/>
        <v>SHF</v>
      </c>
      <c r="AS462" s="71" t="str">
        <f>_xlfn.IFNA(VLOOKUP(TRIM(AF462),Lookups!$R$1:$S$12,2,0),"N/A")</f>
        <v>Flood</v>
      </c>
      <c r="AT462" s="29" t="str">
        <f t="shared" si="204"/>
        <v>Completed</v>
      </c>
      <c r="AU462" s="72" t="str">
        <f>IF(TRIM(X462)="", "N/A",VLOOKUP(TRIM(X462),Lookups!$V$1:$W$8,2,0))</f>
        <v>NIDP</v>
      </c>
      <c r="AV462" s="26" t="str">
        <f t="shared" si="205"/>
        <v>Rural</v>
      </c>
      <c r="AW462" s="26" t="str">
        <f t="shared" si="206"/>
        <v>In-Kind</v>
      </c>
      <c r="AX462" s="55" t="str">
        <f>IF(TRIM(M462)="","N/A",VLOOKUP(TRIM(M462),Table2[#All],2,0))</f>
        <v>Bay</v>
      </c>
      <c r="AY462" s="55" t="str">
        <f>IF(TRIM(N462)="","N/A",VLOOKUP(TRIM(N462),Table4[#All],2,0))</f>
        <v>Baidoa</v>
      </c>
      <c r="AZ462" s="55" t="str">
        <f t="shared" si="207"/>
        <v>Bari &amp; Konfur Galbeed</v>
      </c>
      <c r="BA462" s="32">
        <f t="shared" si="208"/>
        <v>43830</v>
      </c>
      <c r="BB462" s="32">
        <f t="shared" si="209"/>
        <v>43951</v>
      </c>
      <c r="BC462" s="31">
        <f t="shared" si="210"/>
        <v>2020</v>
      </c>
      <c r="BD462" s="33">
        <f t="shared" si="199"/>
        <v>43830</v>
      </c>
      <c r="BE462" s="30">
        <f t="shared" si="211"/>
        <v>261</v>
      </c>
      <c r="BF462" s="30">
        <f t="shared" si="212"/>
        <v>36</v>
      </c>
      <c r="BG462" s="30">
        <f t="shared" si="213"/>
        <v>42</v>
      </c>
      <c r="BH462" s="30">
        <f t="shared" si="214"/>
        <v>39</v>
      </c>
      <c r="BI462" s="30">
        <f t="shared" si="215"/>
        <v>94</v>
      </c>
      <c r="BJ462" s="30">
        <f t="shared" si="216"/>
        <v>94</v>
      </c>
      <c r="BK462" s="30">
        <v>2200000</v>
      </c>
      <c r="BL462" s="30">
        <v>1400000</v>
      </c>
      <c r="BM462" s="30" t="str">
        <f t="shared" si="217"/>
        <v>No</v>
      </c>
      <c r="BN462" s="30" t="str">
        <f t="shared" si="218"/>
        <v>No</v>
      </c>
      <c r="BO462" s="30">
        <v>2020</v>
      </c>
      <c r="BP462" s="30">
        <v>463</v>
      </c>
      <c r="BQ462" s="30" t="str">
        <f>VLOOKUP(AQ462,Table3[#All],2,FALSE)</f>
        <v>SHELTER</v>
      </c>
    </row>
    <row r="463" spans="1:69" ht="28.5" customHeight="1" x14ac:dyDescent="0.25">
      <c r="A463" s="64" t="s">
        <v>171</v>
      </c>
      <c r="B463" s="64" t="s">
        <v>755</v>
      </c>
      <c r="C463" s="64" t="s">
        <v>755</v>
      </c>
      <c r="D463" s="64" t="s">
        <v>186</v>
      </c>
      <c r="E463" s="64" t="s">
        <v>963</v>
      </c>
      <c r="F463" s="64" t="s">
        <v>222</v>
      </c>
      <c r="G463" s="64" t="s">
        <v>177</v>
      </c>
      <c r="H463" s="64"/>
      <c r="I463" s="64"/>
      <c r="J463" s="64"/>
      <c r="K463" s="64"/>
      <c r="L463" s="64"/>
      <c r="M463" s="64" t="s">
        <v>83</v>
      </c>
      <c r="N463" s="64" t="s">
        <v>84</v>
      </c>
      <c r="O463" s="64" t="s">
        <v>701</v>
      </c>
      <c r="P463" s="64" t="s">
        <v>964</v>
      </c>
      <c r="Q463" s="64" t="s">
        <v>115</v>
      </c>
      <c r="R463" s="64" t="s">
        <v>167</v>
      </c>
      <c r="S463" s="64" t="s">
        <v>347</v>
      </c>
      <c r="T463" s="32">
        <v>43800</v>
      </c>
      <c r="U463" s="21">
        <v>43951</v>
      </c>
      <c r="V463" s="64">
        <v>3.2143670000000002</v>
      </c>
      <c r="W463" s="64">
        <v>43.198048</v>
      </c>
      <c r="X463" s="64" t="s">
        <v>189</v>
      </c>
      <c r="Y463" s="1">
        <v>327</v>
      </c>
      <c r="Z463" s="1">
        <v>327</v>
      </c>
      <c r="AA463" s="64">
        <v>55</v>
      </c>
      <c r="AB463" s="64">
        <v>48</v>
      </c>
      <c r="AC463" s="64">
        <v>53</v>
      </c>
      <c r="AD463" s="64">
        <v>108</v>
      </c>
      <c r="AE463" s="64">
        <v>118</v>
      </c>
      <c r="AF463" s="64" t="s">
        <v>194</v>
      </c>
      <c r="AH463" s="26" t="s">
        <v>204</v>
      </c>
      <c r="AI463" s="26" t="s">
        <v>204</v>
      </c>
      <c r="AN463" s="64"/>
      <c r="AO463" s="26" t="str">
        <f t="shared" si="200"/>
        <v>WRRS</v>
      </c>
      <c r="AP463" s="26" t="str">
        <f t="shared" si="201"/>
        <v>WRRS</v>
      </c>
      <c r="AQ463" s="26" t="str">
        <f t="shared" si="202"/>
        <v>EMERGENCY SHELTER</v>
      </c>
      <c r="AR463" s="26" t="str">
        <f t="shared" si="203"/>
        <v>SHF</v>
      </c>
      <c r="AS463" s="71" t="str">
        <f>_xlfn.IFNA(VLOOKUP(TRIM(AF463),Lookups!$R$1:$S$12,2,0),"N/A")</f>
        <v>Flood</v>
      </c>
      <c r="AT463" s="29" t="str">
        <f t="shared" si="204"/>
        <v>Completed</v>
      </c>
      <c r="AU463" s="72" t="str">
        <f>IF(TRIM(X463)="", "N/A",VLOOKUP(TRIM(X463),Lookups!$V$1:$W$8,2,0))</f>
        <v>NIDP</v>
      </c>
      <c r="AV463" s="26" t="str">
        <f t="shared" si="205"/>
        <v>Rural</v>
      </c>
      <c r="AW463" s="26" t="str">
        <f t="shared" si="206"/>
        <v>In-Kind</v>
      </c>
      <c r="AX463" s="55" t="str">
        <f>IF(TRIM(M463)="","N/A",VLOOKUP(TRIM(M463),Table2[#All],2,0))</f>
        <v>Bay</v>
      </c>
      <c r="AY463" s="55" t="str">
        <f>IF(TRIM(N463)="","N/A",VLOOKUP(TRIM(N463),Table4[#All],2,0))</f>
        <v>Baidoa</v>
      </c>
      <c r="AZ463" s="55" t="str">
        <f t="shared" si="207"/>
        <v>Barwaqo</v>
      </c>
      <c r="BA463" s="32">
        <f t="shared" si="208"/>
        <v>43830</v>
      </c>
      <c r="BB463" s="32">
        <f t="shared" si="209"/>
        <v>43951</v>
      </c>
      <c r="BC463" s="31">
        <f t="shared" si="210"/>
        <v>2020</v>
      </c>
      <c r="BD463" s="33">
        <f t="shared" si="199"/>
        <v>43830</v>
      </c>
      <c r="BE463" s="30">
        <f t="shared" si="211"/>
        <v>327</v>
      </c>
      <c r="BF463" s="30">
        <f t="shared" si="212"/>
        <v>55</v>
      </c>
      <c r="BG463" s="30">
        <f t="shared" si="213"/>
        <v>53</v>
      </c>
      <c r="BH463" s="30">
        <f t="shared" si="214"/>
        <v>48</v>
      </c>
      <c r="BI463" s="30">
        <f t="shared" si="215"/>
        <v>118</v>
      </c>
      <c r="BJ463" s="30">
        <f t="shared" si="216"/>
        <v>118</v>
      </c>
      <c r="BK463" s="30">
        <v>2200000</v>
      </c>
      <c r="BL463" s="30">
        <v>1400000</v>
      </c>
      <c r="BM463" s="30" t="str">
        <f t="shared" si="217"/>
        <v>No</v>
      </c>
      <c r="BN463" s="30" t="str">
        <f t="shared" si="218"/>
        <v>No</v>
      </c>
      <c r="BO463" s="30">
        <v>2020</v>
      </c>
      <c r="BP463" s="30">
        <v>463</v>
      </c>
      <c r="BQ463" s="30" t="str">
        <f>VLOOKUP(AQ463,Table3[#All],2,FALSE)</f>
        <v>SHELTER</v>
      </c>
    </row>
    <row r="464" spans="1:69" ht="28.5" customHeight="1" x14ac:dyDescent="0.25">
      <c r="A464" s="64" t="s">
        <v>171</v>
      </c>
      <c r="B464" s="64" t="s">
        <v>755</v>
      </c>
      <c r="C464" s="64" t="s">
        <v>755</v>
      </c>
      <c r="D464" s="64" t="s">
        <v>202</v>
      </c>
      <c r="E464" s="64" t="s">
        <v>837</v>
      </c>
      <c r="F464" s="64" t="s">
        <v>222</v>
      </c>
      <c r="G464" s="64" t="s">
        <v>177</v>
      </c>
      <c r="H464" s="64"/>
      <c r="I464" s="64"/>
      <c r="J464" s="64"/>
      <c r="K464" s="64"/>
      <c r="L464" s="64"/>
      <c r="M464" s="64" t="s">
        <v>83</v>
      </c>
      <c r="N464" s="64" t="s">
        <v>84</v>
      </c>
      <c r="O464" s="64" t="s">
        <v>701</v>
      </c>
      <c r="P464" s="64" t="s">
        <v>964</v>
      </c>
      <c r="Q464" s="64" t="s">
        <v>865</v>
      </c>
      <c r="R464" s="64" t="s">
        <v>167</v>
      </c>
      <c r="S464" s="64" t="s">
        <v>347</v>
      </c>
      <c r="T464" s="32">
        <v>43800</v>
      </c>
      <c r="U464" s="21">
        <v>43951</v>
      </c>
      <c r="V464" s="64">
        <v>3.2143670000000002</v>
      </c>
      <c r="W464" s="64">
        <v>43.198048</v>
      </c>
      <c r="X464" s="64" t="s">
        <v>189</v>
      </c>
      <c r="Y464" s="1">
        <v>850</v>
      </c>
      <c r="Z464" s="1">
        <v>850</v>
      </c>
      <c r="AA464" s="64">
        <v>125</v>
      </c>
      <c r="AB464" s="64">
        <v>127</v>
      </c>
      <c r="AC464" s="64">
        <v>138</v>
      </c>
      <c r="AD464" s="64">
        <v>280</v>
      </c>
      <c r="AE464" s="64">
        <v>305</v>
      </c>
      <c r="AF464" s="64" t="s">
        <v>194</v>
      </c>
      <c r="AH464" s="26" t="s">
        <v>204</v>
      </c>
      <c r="AI464" s="26" t="s">
        <v>204</v>
      </c>
      <c r="AN464" s="64"/>
      <c r="AO464" s="26" t="str">
        <f t="shared" si="200"/>
        <v>WRRS</v>
      </c>
      <c r="AP464" s="26" t="str">
        <f t="shared" si="201"/>
        <v>WRRS</v>
      </c>
      <c r="AQ464" s="26" t="str">
        <f t="shared" si="202"/>
        <v>NFI KITS</v>
      </c>
      <c r="AR464" s="26" t="str">
        <f t="shared" si="203"/>
        <v>SHF</v>
      </c>
      <c r="AS464" s="71" t="str">
        <f>_xlfn.IFNA(VLOOKUP(TRIM(AF464),Lookups!$R$1:$S$12,2,0),"N/A")</f>
        <v>Flood</v>
      </c>
      <c r="AT464" s="29" t="str">
        <f t="shared" si="204"/>
        <v>Completed</v>
      </c>
      <c r="AU464" s="72" t="str">
        <f>IF(TRIM(X464)="", "N/A",VLOOKUP(TRIM(X464),Lookups!$V$1:$W$8,2,0))</f>
        <v>NIDP</v>
      </c>
      <c r="AV464" s="26" t="str">
        <f t="shared" si="205"/>
        <v>rural</v>
      </c>
      <c r="AW464" s="26" t="str">
        <f t="shared" si="206"/>
        <v>In-Kind</v>
      </c>
      <c r="AX464" s="55" t="str">
        <f>IF(TRIM(M464)="","N/A",VLOOKUP(TRIM(M464),Table2[#All],2,0))</f>
        <v>Bay</v>
      </c>
      <c r="AY464" s="55" t="str">
        <f>IF(TRIM(N464)="","N/A",VLOOKUP(TRIM(N464),Table4[#All],2,0))</f>
        <v>Baidoa</v>
      </c>
      <c r="AZ464" s="55" t="str">
        <f t="shared" si="207"/>
        <v>Barwaqo</v>
      </c>
      <c r="BA464" s="32">
        <f t="shared" si="208"/>
        <v>43830</v>
      </c>
      <c r="BB464" s="32">
        <f t="shared" si="209"/>
        <v>43951</v>
      </c>
      <c r="BC464" s="31">
        <f t="shared" si="210"/>
        <v>2020</v>
      </c>
      <c r="BD464" s="33">
        <f t="shared" si="199"/>
        <v>43830</v>
      </c>
      <c r="BE464" s="30">
        <f t="shared" si="211"/>
        <v>850</v>
      </c>
      <c r="BF464" s="30">
        <f t="shared" si="212"/>
        <v>125</v>
      </c>
      <c r="BG464" s="30">
        <f t="shared" si="213"/>
        <v>138</v>
      </c>
      <c r="BH464" s="30">
        <f t="shared" si="214"/>
        <v>127</v>
      </c>
      <c r="BI464" s="30">
        <f t="shared" si="215"/>
        <v>305</v>
      </c>
      <c r="BJ464" s="30">
        <f t="shared" si="216"/>
        <v>305</v>
      </c>
      <c r="BK464" s="30">
        <v>2200000</v>
      </c>
      <c r="BL464" s="30">
        <v>1400000</v>
      </c>
      <c r="BM464" s="30" t="str">
        <f t="shared" si="217"/>
        <v>No</v>
      </c>
      <c r="BN464" s="30" t="str">
        <f t="shared" si="218"/>
        <v>No</v>
      </c>
      <c r="BO464" s="30">
        <v>2020</v>
      </c>
      <c r="BP464" s="30">
        <v>463</v>
      </c>
      <c r="BQ464" s="30" t="str">
        <f>VLOOKUP(AQ464,Table3[#All],2,FALSE)</f>
        <v>NFI</v>
      </c>
    </row>
    <row r="465" spans="1:69" ht="28.5" customHeight="1" x14ac:dyDescent="0.25">
      <c r="A465" s="64" t="s">
        <v>171</v>
      </c>
      <c r="B465" s="64" t="s">
        <v>755</v>
      </c>
      <c r="C465" s="64" t="s">
        <v>755</v>
      </c>
      <c r="D465" s="64" t="s">
        <v>186</v>
      </c>
      <c r="E465" s="64" t="s">
        <v>824</v>
      </c>
      <c r="F465" s="64" t="s">
        <v>222</v>
      </c>
      <c r="G465" s="64" t="s">
        <v>177</v>
      </c>
      <c r="H465" s="64"/>
      <c r="I465" s="64"/>
      <c r="J465" s="64"/>
      <c r="K465" s="64"/>
      <c r="L465" s="64"/>
      <c r="M465" s="64" t="s">
        <v>83</v>
      </c>
      <c r="N465" s="64" t="s">
        <v>84</v>
      </c>
      <c r="O465" s="64" t="s">
        <v>701</v>
      </c>
      <c r="P465" s="64" t="s">
        <v>855</v>
      </c>
      <c r="Q465" s="64" t="s">
        <v>115</v>
      </c>
      <c r="R465" s="64" t="s">
        <v>167</v>
      </c>
      <c r="S465" s="64" t="s">
        <v>347</v>
      </c>
      <c r="T465" s="32">
        <v>43800</v>
      </c>
      <c r="U465" s="21">
        <v>43951</v>
      </c>
      <c r="V465" s="64">
        <v>3.2143670000000002</v>
      </c>
      <c r="W465" s="64">
        <v>43.198048</v>
      </c>
      <c r="X465" s="64" t="s">
        <v>189</v>
      </c>
      <c r="Y465" s="1">
        <v>322</v>
      </c>
      <c r="Z465" s="1">
        <v>322</v>
      </c>
      <c r="AA465" s="64">
        <v>48</v>
      </c>
      <c r="AB465" s="64">
        <v>48</v>
      </c>
      <c r="AC465" s="64">
        <v>52</v>
      </c>
      <c r="AD465" s="64">
        <v>106</v>
      </c>
      <c r="AE465" s="64">
        <v>116</v>
      </c>
      <c r="AF465" s="64" t="s">
        <v>194</v>
      </c>
      <c r="AH465" s="26" t="s">
        <v>204</v>
      </c>
      <c r="AI465" s="26" t="s">
        <v>204</v>
      </c>
      <c r="AN465" s="64"/>
      <c r="AO465" s="26" t="str">
        <f t="shared" si="200"/>
        <v>WRRS</v>
      </c>
      <c r="AP465" s="26" t="str">
        <f t="shared" si="201"/>
        <v>WRRS</v>
      </c>
      <c r="AQ465" s="26" t="str">
        <f t="shared" si="202"/>
        <v>EMERGENCY SHELTER</v>
      </c>
      <c r="AR465" s="26" t="str">
        <f t="shared" si="203"/>
        <v>SHF</v>
      </c>
      <c r="AS465" s="71" t="str">
        <f>_xlfn.IFNA(VLOOKUP(TRIM(AF465),Lookups!$R$1:$S$12,2,0),"N/A")</f>
        <v>Flood</v>
      </c>
      <c r="AT465" s="29" t="str">
        <f t="shared" si="204"/>
        <v>Completed</v>
      </c>
      <c r="AU465" s="72" t="str">
        <f>IF(TRIM(X465)="", "N/A",VLOOKUP(TRIM(X465),Lookups!$V$1:$W$8,2,0))</f>
        <v>NIDP</v>
      </c>
      <c r="AV465" s="26" t="str">
        <f t="shared" si="205"/>
        <v>Rural</v>
      </c>
      <c r="AW465" s="26" t="str">
        <f t="shared" si="206"/>
        <v>In-Kind</v>
      </c>
      <c r="AX465" s="55" t="str">
        <f>IF(TRIM(M465)="","N/A",VLOOKUP(TRIM(M465),Table2[#All],2,0))</f>
        <v>Bay</v>
      </c>
      <c r="AY465" s="55" t="str">
        <f>IF(TRIM(N465)="","N/A",VLOOKUP(TRIM(N465),Table4[#All],2,0))</f>
        <v>Baidoa</v>
      </c>
      <c r="AZ465" s="55" t="str">
        <f t="shared" si="207"/>
        <v>Beden Bedaay</v>
      </c>
      <c r="BA465" s="32">
        <f t="shared" si="208"/>
        <v>43830</v>
      </c>
      <c r="BB465" s="32">
        <f t="shared" si="209"/>
        <v>43951</v>
      </c>
      <c r="BC465" s="31">
        <f t="shared" si="210"/>
        <v>2020</v>
      </c>
      <c r="BD465" s="33">
        <f t="shared" si="199"/>
        <v>43830</v>
      </c>
      <c r="BE465" s="30">
        <f t="shared" si="211"/>
        <v>322</v>
      </c>
      <c r="BF465" s="30">
        <f t="shared" si="212"/>
        <v>48</v>
      </c>
      <c r="BG465" s="30">
        <f t="shared" si="213"/>
        <v>52</v>
      </c>
      <c r="BH465" s="30">
        <f t="shared" si="214"/>
        <v>48</v>
      </c>
      <c r="BI465" s="30">
        <f t="shared" si="215"/>
        <v>116</v>
      </c>
      <c r="BJ465" s="30">
        <f t="shared" si="216"/>
        <v>116</v>
      </c>
      <c r="BK465" s="30">
        <v>2200000</v>
      </c>
      <c r="BL465" s="30">
        <v>1400000</v>
      </c>
      <c r="BM465" s="30" t="str">
        <f t="shared" si="217"/>
        <v>No</v>
      </c>
      <c r="BN465" s="30" t="str">
        <f t="shared" si="218"/>
        <v>No</v>
      </c>
      <c r="BO465" s="30">
        <v>2020</v>
      </c>
      <c r="BP465" s="30">
        <v>463</v>
      </c>
      <c r="BQ465" s="30" t="str">
        <f>VLOOKUP(AQ465,Table3[#All],2,FALSE)</f>
        <v>SHELTER</v>
      </c>
    </row>
    <row r="466" spans="1:69" ht="28.5" customHeight="1" x14ac:dyDescent="0.25">
      <c r="A466" s="65" t="s">
        <v>171</v>
      </c>
      <c r="B466" s="65" t="s">
        <v>755</v>
      </c>
      <c r="C466" s="65" t="s">
        <v>755</v>
      </c>
      <c r="D466" s="65" t="s">
        <v>186</v>
      </c>
      <c r="E466" s="65" t="s">
        <v>824</v>
      </c>
      <c r="F466" s="65" t="s">
        <v>222</v>
      </c>
      <c r="G466" s="65" t="s">
        <v>177</v>
      </c>
      <c r="H466" s="65"/>
      <c r="I466" s="65"/>
      <c r="J466" s="65"/>
      <c r="K466" s="65"/>
      <c r="L466" s="65"/>
      <c r="M466" s="65" t="s">
        <v>83</v>
      </c>
      <c r="N466" s="65" t="s">
        <v>84</v>
      </c>
      <c r="O466" s="65" t="s">
        <v>701</v>
      </c>
      <c r="P466" s="65" t="s">
        <v>825</v>
      </c>
      <c r="Q466" s="65" t="s">
        <v>115</v>
      </c>
      <c r="R466" s="65" t="s">
        <v>167</v>
      </c>
      <c r="S466" s="65" t="s">
        <v>347</v>
      </c>
      <c r="T466" s="32">
        <v>43800</v>
      </c>
      <c r="U466" s="21">
        <v>43951</v>
      </c>
      <c r="V466" s="65">
        <v>3.2143670000000002</v>
      </c>
      <c r="W466" s="65">
        <v>43.198048</v>
      </c>
      <c r="X466" s="65" t="s">
        <v>192</v>
      </c>
      <c r="Y466" s="1">
        <v>103</v>
      </c>
      <c r="Z466" s="1">
        <v>103</v>
      </c>
      <c r="AA466" s="65">
        <v>17</v>
      </c>
      <c r="AB466" s="65">
        <v>15</v>
      </c>
      <c r="AC466" s="65">
        <v>17</v>
      </c>
      <c r="AD466" s="65">
        <v>34</v>
      </c>
      <c r="AE466" s="65">
        <v>37</v>
      </c>
      <c r="AF466" s="65" t="s">
        <v>194</v>
      </c>
      <c r="AH466" s="26" t="s">
        <v>204</v>
      </c>
      <c r="AI466" s="26" t="s">
        <v>204</v>
      </c>
      <c r="AN466" s="65"/>
      <c r="AO466" s="26" t="str">
        <f t="shared" si="200"/>
        <v>WRRS</v>
      </c>
      <c r="AP466" s="26" t="str">
        <f t="shared" si="201"/>
        <v>WRRS</v>
      </c>
      <c r="AQ466" s="26" t="str">
        <f t="shared" si="202"/>
        <v>EMERGENCY SHELTER</v>
      </c>
      <c r="AR466" s="26" t="str">
        <f t="shared" si="203"/>
        <v>SHF</v>
      </c>
      <c r="AS466" s="71" t="str">
        <f>_xlfn.IFNA(VLOOKUP(TRIM(AF466),Lookups!$R$1:$S$12,2,0),"N/A")</f>
        <v>Flood</v>
      </c>
      <c r="AT466" s="29" t="str">
        <f t="shared" si="204"/>
        <v>Completed</v>
      </c>
      <c r="AU466" s="72" t="str">
        <f>IF(TRIM(X466)="", "N/A",VLOOKUP(TRIM(X466),Lookups!$V$1:$W$8,2,0))</f>
        <v>HOST</v>
      </c>
      <c r="AV466" s="26" t="str">
        <f t="shared" si="205"/>
        <v>Rural</v>
      </c>
      <c r="AW466" s="26" t="str">
        <f t="shared" si="206"/>
        <v>In-Kind</v>
      </c>
      <c r="AX466" s="55" t="str">
        <f>IF(TRIM(M466)="","N/A",VLOOKUP(TRIM(M466),Table2[#All],2,0))</f>
        <v>Bay</v>
      </c>
      <c r="AY466" s="55" t="str">
        <f>IF(TRIM(N466)="","N/A",VLOOKUP(TRIM(N466),Table4[#All],2,0))</f>
        <v>Baidoa</v>
      </c>
      <c r="AZ466" s="55" t="str">
        <f t="shared" si="207"/>
        <v>Bula Cadey</v>
      </c>
      <c r="BA466" s="32">
        <f t="shared" si="208"/>
        <v>43830</v>
      </c>
      <c r="BB466" s="32">
        <f t="shared" si="209"/>
        <v>43951</v>
      </c>
      <c r="BC466" s="31">
        <f t="shared" si="210"/>
        <v>2020</v>
      </c>
      <c r="BD466" s="33">
        <f t="shared" si="199"/>
        <v>43830</v>
      </c>
      <c r="BE466" s="30">
        <f t="shared" si="211"/>
        <v>103</v>
      </c>
      <c r="BF466" s="30">
        <f t="shared" si="212"/>
        <v>17</v>
      </c>
      <c r="BG466" s="30">
        <f t="shared" si="213"/>
        <v>17</v>
      </c>
      <c r="BH466" s="30">
        <f t="shared" si="214"/>
        <v>15</v>
      </c>
      <c r="BI466" s="30">
        <f t="shared" si="215"/>
        <v>37</v>
      </c>
      <c r="BJ466" s="30">
        <f t="shared" si="216"/>
        <v>37</v>
      </c>
      <c r="BK466" s="30">
        <v>2200000</v>
      </c>
      <c r="BL466" s="30">
        <v>1400000</v>
      </c>
      <c r="BM466" s="30" t="str">
        <f t="shared" si="217"/>
        <v>No</v>
      </c>
      <c r="BN466" s="30" t="str">
        <f t="shared" si="218"/>
        <v>No</v>
      </c>
      <c r="BO466" s="30">
        <v>2020</v>
      </c>
      <c r="BP466" s="30">
        <v>463</v>
      </c>
      <c r="BQ466" s="30" t="str">
        <f>VLOOKUP(AQ466,Table3[#All],2,FALSE)</f>
        <v>SHELTER</v>
      </c>
    </row>
    <row r="467" spans="1:69" ht="28.5" customHeight="1" x14ac:dyDescent="0.25">
      <c r="A467" s="65" t="s">
        <v>171</v>
      </c>
      <c r="B467" s="65" t="s">
        <v>755</v>
      </c>
      <c r="C467" s="65" t="s">
        <v>755</v>
      </c>
      <c r="D467" s="65" t="s">
        <v>186</v>
      </c>
      <c r="E467" s="65" t="s">
        <v>824</v>
      </c>
      <c r="F467" s="65" t="s">
        <v>222</v>
      </c>
      <c r="G467" s="65" t="s">
        <v>177</v>
      </c>
      <c r="H467" s="65"/>
      <c r="I467" s="65"/>
      <c r="J467" s="65"/>
      <c r="K467" s="65"/>
      <c r="L467" s="65"/>
      <c r="M467" s="65" t="s">
        <v>83</v>
      </c>
      <c r="N467" s="65" t="s">
        <v>84</v>
      </c>
      <c r="O467" s="65" t="s">
        <v>701</v>
      </c>
      <c r="P467" s="65" t="s">
        <v>864</v>
      </c>
      <c r="Q467" s="65" t="s">
        <v>115</v>
      </c>
      <c r="R467" s="65" t="s">
        <v>167</v>
      </c>
      <c r="S467" s="65" t="s">
        <v>347</v>
      </c>
      <c r="T467" s="32">
        <v>43800</v>
      </c>
      <c r="U467" s="21">
        <v>43951</v>
      </c>
      <c r="V467" s="65">
        <v>3.2143670000000002</v>
      </c>
      <c r="W467" s="65">
        <v>43.198048</v>
      </c>
      <c r="X467" s="65" t="s">
        <v>189</v>
      </c>
      <c r="Y467" s="1">
        <v>586</v>
      </c>
      <c r="Z467" s="1">
        <v>586</v>
      </c>
      <c r="AA467" s="65">
        <v>78</v>
      </c>
      <c r="AB467" s="65">
        <v>87</v>
      </c>
      <c r="AC467" s="65">
        <v>95</v>
      </c>
      <c r="AD467" s="65">
        <v>193</v>
      </c>
      <c r="AE467" s="65">
        <v>211</v>
      </c>
      <c r="AF467" s="65" t="s">
        <v>194</v>
      </c>
      <c r="AH467" s="26" t="s">
        <v>204</v>
      </c>
      <c r="AI467" s="26" t="s">
        <v>204</v>
      </c>
      <c r="AN467" s="65"/>
      <c r="AO467" s="26" t="str">
        <f t="shared" si="200"/>
        <v>WRRS</v>
      </c>
      <c r="AP467" s="26" t="str">
        <f t="shared" si="201"/>
        <v>WRRS</v>
      </c>
      <c r="AQ467" s="26" t="str">
        <f t="shared" si="202"/>
        <v>EMERGENCY SHELTER</v>
      </c>
      <c r="AR467" s="26" t="str">
        <f t="shared" si="203"/>
        <v>SHF</v>
      </c>
      <c r="AS467" s="71" t="str">
        <f>_xlfn.IFNA(VLOOKUP(TRIM(AF467),Lookups!$R$1:$S$12,2,0),"N/A")</f>
        <v>Flood</v>
      </c>
      <c r="AT467" s="29" t="str">
        <f t="shared" si="204"/>
        <v>Completed</v>
      </c>
      <c r="AU467" s="72" t="str">
        <f>IF(TRIM(X467)="", "N/A",VLOOKUP(TRIM(X467),Lookups!$V$1:$W$8,2,0))</f>
        <v>NIDP</v>
      </c>
      <c r="AV467" s="26" t="str">
        <f t="shared" si="205"/>
        <v>Rural</v>
      </c>
      <c r="AW467" s="26" t="str">
        <f t="shared" si="206"/>
        <v>In-Kind</v>
      </c>
      <c r="AX467" s="55" t="str">
        <f>IF(TRIM(M467)="","N/A",VLOOKUP(TRIM(M467),Table2[#All],2,0))</f>
        <v>Bay</v>
      </c>
      <c r="AY467" s="55" t="str">
        <f>IF(TRIM(N467)="","N/A",VLOOKUP(TRIM(N467),Table4[#All],2,0))</f>
        <v>Baidoa</v>
      </c>
      <c r="AZ467" s="55" t="str">
        <f t="shared" si="207"/>
        <v>Daudow</v>
      </c>
      <c r="BA467" s="32">
        <f t="shared" si="208"/>
        <v>43830</v>
      </c>
      <c r="BB467" s="32">
        <f t="shared" si="209"/>
        <v>43951</v>
      </c>
      <c r="BC467" s="31">
        <f t="shared" si="210"/>
        <v>2020</v>
      </c>
      <c r="BD467" s="33">
        <f t="shared" si="199"/>
        <v>43830</v>
      </c>
      <c r="BE467" s="30">
        <f t="shared" si="211"/>
        <v>586</v>
      </c>
      <c r="BF467" s="30">
        <f t="shared" si="212"/>
        <v>78</v>
      </c>
      <c r="BG467" s="30">
        <f t="shared" si="213"/>
        <v>95</v>
      </c>
      <c r="BH467" s="30">
        <f t="shared" si="214"/>
        <v>87</v>
      </c>
      <c r="BI467" s="30">
        <f t="shared" si="215"/>
        <v>211</v>
      </c>
      <c r="BJ467" s="30">
        <f t="shared" si="216"/>
        <v>211</v>
      </c>
      <c r="BK467" s="30">
        <v>2200000</v>
      </c>
      <c r="BL467" s="30">
        <v>1400000</v>
      </c>
      <c r="BM467" s="30" t="str">
        <f t="shared" si="217"/>
        <v>No</v>
      </c>
      <c r="BN467" s="30" t="str">
        <f t="shared" si="218"/>
        <v>No</v>
      </c>
      <c r="BO467" s="30">
        <v>2020</v>
      </c>
      <c r="BP467" s="30">
        <v>463</v>
      </c>
      <c r="BQ467" s="30" t="str">
        <f>VLOOKUP(AQ467,Table3[#All],2,FALSE)</f>
        <v>SHELTER</v>
      </c>
    </row>
    <row r="468" spans="1:69" ht="28.5" customHeight="1" x14ac:dyDescent="0.25">
      <c r="A468" s="65" t="s">
        <v>171</v>
      </c>
      <c r="B468" s="65" t="s">
        <v>755</v>
      </c>
      <c r="C468" s="65" t="s">
        <v>755</v>
      </c>
      <c r="D468" s="65" t="s">
        <v>202</v>
      </c>
      <c r="E468" s="65" t="s">
        <v>837</v>
      </c>
      <c r="F468" s="65" t="s">
        <v>222</v>
      </c>
      <c r="G468" s="65" t="s">
        <v>177</v>
      </c>
      <c r="H468" s="65"/>
      <c r="I468" s="65"/>
      <c r="J468" s="65"/>
      <c r="K468" s="65"/>
      <c r="L468" s="65"/>
      <c r="M468" s="65" t="s">
        <v>83</v>
      </c>
      <c r="N468" s="65" t="s">
        <v>84</v>
      </c>
      <c r="O468" s="65" t="s">
        <v>701</v>
      </c>
      <c r="P468" s="65" t="s">
        <v>857</v>
      </c>
      <c r="Q468" s="65" t="s">
        <v>115</v>
      </c>
      <c r="R468" s="65" t="s">
        <v>167</v>
      </c>
      <c r="S468" s="65" t="s">
        <v>347</v>
      </c>
      <c r="T468" s="32">
        <v>43800</v>
      </c>
      <c r="U468" s="21">
        <v>43951</v>
      </c>
      <c r="V468" s="65">
        <v>3.2143670000000002</v>
      </c>
      <c r="W468" s="65">
        <v>43.198048</v>
      </c>
      <c r="X468" s="65" t="s">
        <v>189</v>
      </c>
      <c r="Y468" s="1">
        <v>406</v>
      </c>
      <c r="Z468" s="1">
        <v>406</v>
      </c>
      <c r="AA468" s="65">
        <v>61</v>
      </c>
      <c r="AB468" s="65">
        <v>60</v>
      </c>
      <c r="AC468" s="65">
        <v>66</v>
      </c>
      <c r="AD468" s="65">
        <v>134</v>
      </c>
      <c r="AE468" s="65">
        <v>146</v>
      </c>
      <c r="AF468" s="65" t="s">
        <v>194</v>
      </c>
      <c r="AH468" s="26" t="s">
        <v>204</v>
      </c>
      <c r="AI468" s="26" t="s">
        <v>204</v>
      </c>
      <c r="AN468" s="65"/>
      <c r="AO468" s="26" t="str">
        <f t="shared" si="200"/>
        <v>WRRS</v>
      </c>
      <c r="AP468" s="26" t="str">
        <f t="shared" si="201"/>
        <v>WRRS</v>
      </c>
      <c r="AQ468" s="26" t="str">
        <f t="shared" si="202"/>
        <v>NFI KITS</v>
      </c>
      <c r="AR468" s="26" t="str">
        <f t="shared" si="203"/>
        <v>SHF</v>
      </c>
      <c r="AS468" s="71" t="str">
        <f>_xlfn.IFNA(VLOOKUP(TRIM(AF468),Lookups!$R$1:$S$12,2,0),"N/A")</f>
        <v>Flood</v>
      </c>
      <c r="AT468" s="29" t="str">
        <f t="shared" si="204"/>
        <v>Completed</v>
      </c>
      <c r="AU468" s="72" t="str">
        <f>IF(TRIM(X468)="", "N/A",VLOOKUP(TRIM(X468),Lookups!$V$1:$W$8,2,0))</f>
        <v>NIDP</v>
      </c>
      <c r="AV468" s="26" t="str">
        <f t="shared" si="205"/>
        <v>Rural</v>
      </c>
      <c r="AW468" s="26" t="str">
        <f t="shared" si="206"/>
        <v>In-Kind</v>
      </c>
      <c r="AX468" s="55" t="str">
        <f>IF(TRIM(M468)="","N/A",VLOOKUP(TRIM(M468),Table2[#All],2,0))</f>
        <v>Bay</v>
      </c>
      <c r="AY468" s="55" t="str">
        <f>IF(TRIM(N468)="","N/A",VLOOKUP(TRIM(N468),Table4[#All],2,0))</f>
        <v>Baidoa</v>
      </c>
      <c r="AZ468" s="55" t="str">
        <f t="shared" si="207"/>
        <v>Galgal Onle 2</v>
      </c>
      <c r="BA468" s="32">
        <f t="shared" si="208"/>
        <v>43830</v>
      </c>
      <c r="BB468" s="32">
        <f t="shared" si="209"/>
        <v>43951</v>
      </c>
      <c r="BC468" s="31">
        <f t="shared" si="210"/>
        <v>2020</v>
      </c>
      <c r="BD468" s="33">
        <f t="shared" si="199"/>
        <v>43830</v>
      </c>
      <c r="BE468" s="30">
        <f t="shared" si="211"/>
        <v>406</v>
      </c>
      <c r="BF468" s="30">
        <f t="shared" si="212"/>
        <v>61</v>
      </c>
      <c r="BG468" s="30">
        <f t="shared" si="213"/>
        <v>66</v>
      </c>
      <c r="BH468" s="30">
        <f t="shared" si="214"/>
        <v>60</v>
      </c>
      <c r="BI468" s="30">
        <f t="shared" si="215"/>
        <v>146</v>
      </c>
      <c r="BJ468" s="30">
        <f t="shared" si="216"/>
        <v>146</v>
      </c>
      <c r="BK468" s="30">
        <v>2200000</v>
      </c>
      <c r="BL468" s="30">
        <v>1400000</v>
      </c>
      <c r="BM468" s="30" t="str">
        <f t="shared" si="217"/>
        <v>No</v>
      </c>
      <c r="BN468" s="30" t="str">
        <f t="shared" si="218"/>
        <v>No</v>
      </c>
      <c r="BO468" s="30">
        <v>2020</v>
      </c>
      <c r="BP468" s="30">
        <v>463</v>
      </c>
      <c r="BQ468" s="30" t="str">
        <f>VLOOKUP(AQ468,Table3[#All],2,FALSE)</f>
        <v>NFI</v>
      </c>
    </row>
    <row r="469" spans="1:69" ht="28.5" customHeight="1" x14ac:dyDescent="0.25">
      <c r="A469" s="65" t="s">
        <v>171</v>
      </c>
      <c r="B469" s="65" t="s">
        <v>755</v>
      </c>
      <c r="C469" s="65" t="s">
        <v>755</v>
      </c>
      <c r="D469" s="65" t="s">
        <v>186</v>
      </c>
      <c r="E469" s="65" t="s">
        <v>824</v>
      </c>
      <c r="F469" s="65" t="s">
        <v>222</v>
      </c>
      <c r="G469" s="65" t="s">
        <v>177</v>
      </c>
      <c r="H469" s="65"/>
      <c r="I469" s="65"/>
      <c r="J469" s="65"/>
      <c r="K469" s="65"/>
      <c r="L469" s="65"/>
      <c r="M469" s="65" t="s">
        <v>83</v>
      </c>
      <c r="N469" s="65" t="s">
        <v>84</v>
      </c>
      <c r="O469" s="65" t="s">
        <v>701</v>
      </c>
      <c r="P469" s="65" t="s">
        <v>856</v>
      </c>
      <c r="Q469" s="65" t="s">
        <v>115</v>
      </c>
      <c r="R469" s="65" t="s">
        <v>167</v>
      </c>
      <c r="S469" s="65" t="s">
        <v>347</v>
      </c>
      <c r="T469" s="32">
        <v>43800</v>
      </c>
      <c r="U469" s="21">
        <v>43951</v>
      </c>
      <c r="V469" s="65">
        <v>3.2143670000000002</v>
      </c>
      <c r="W469" s="65">
        <v>43.198048</v>
      </c>
      <c r="X469" s="65" t="s">
        <v>189</v>
      </c>
      <c r="Y469" s="1">
        <v>322</v>
      </c>
      <c r="Z469" s="1">
        <v>322</v>
      </c>
      <c r="AA469" s="65">
        <v>48</v>
      </c>
      <c r="AB469" s="65">
        <v>48</v>
      </c>
      <c r="AC469" s="65">
        <v>52</v>
      </c>
      <c r="AD469" s="65">
        <v>106</v>
      </c>
      <c r="AE469" s="65">
        <v>116</v>
      </c>
      <c r="AF469" s="65" t="s">
        <v>194</v>
      </c>
      <c r="AH469" s="26" t="s">
        <v>204</v>
      </c>
      <c r="AI469" s="26" t="s">
        <v>204</v>
      </c>
      <c r="AN469" s="65"/>
      <c r="AO469" s="26" t="str">
        <f t="shared" si="200"/>
        <v>WRRS</v>
      </c>
      <c r="AP469" s="26" t="str">
        <f t="shared" si="201"/>
        <v>WRRS</v>
      </c>
      <c r="AQ469" s="26" t="str">
        <f t="shared" si="202"/>
        <v>EMERGENCY SHELTER</v>
      </c>
      <c r="AR469" s="26" t="str">
        <f t="shared" si="203"/>
        <v>SHF</v>
      </c>
      <c r="AS469" s="71" t="str">
        <f>_xlfn.IFNA(VLOOKUP(TRIM(AF469),Lookups!$R$1:$S$12,2,0),"N/A")</f>
        <v>Flood</v>
      </c>
      <c r="AT469" s="29" t="str">
        <f t="shared" si="204"/>
        <v>Completed</v>
      </c>
      <c r="AU469" s="72" t="str">
        <f>IF(TRIM(X469)="", "N/A",VLOOKUP(TRIM(X469),Lookups!$V$1:$W$8,2,0))</f>
        <v>NIDP</v>
      </c>
      <c r="AV469" s="26" t="str">
        <f t="shared" si="205"/>
        <v>Rural</v>
      </c>
      <c r="AW469" s="26" t="str">
        <f t="shared" si="206"/>
        <v>In-Kind</v>
      </c>
      <c r="AX469" s="55" t="str">
        <f>IF(TRIM(M469)="","N/A",VLOOKUP(TRIM(M469),Table2[#All],2,0))</f>
        <v>Bay</v>
      </c>
      <c r="AY469" s="55" t="str">
        <f>IF(TRIM(N469)="","N/A",VLOOKUP(TRIM(N469),Table4[#All],2,0))</f>
        <v>Baidoa</v>
      </c>
      <c r="AZ469" s="55" t="str">
        <f t="shared" si="207"/>
        <v>GalowGaab</v>
      </c>
      <c r="BA469" s="32">
        <f t="shared" si="208"/>
        <v>43830</v>
      </c>
      <c r="BB469" s="32">
        <f t="shared" si="209"/>
        <v>43951</v>
      </c>
      <c r="BC469" s="31">
        <f t="shared" si="210"/>
        <v>2020</v>
      </c>
      <c r="BD469" s="33">
        <f t="shared" si="199"/>
        <v>43830</v>
      </c>
      <c r="BE469" s="30">
        <f t="shared" si="211"/>
        <v>322</v>
      </c>
      <c r="BF469" s="30">
        <f t="shared" si="212"/>
        <v>48</v>
      </c>
      <c r="BG469" s="30">
        <f t="shared" si="213"/>
        <v>52</v>
      </c>
      <c r="BH469" s="30">
        <f t="shared" si="214"/>
        <v>48</v>
      </c>
      <c r="BI469" s="30">
        <f t="shared" si="215"/>
        <v>116</v>
      </c>
      <c r="BJ469" s="30">
        <f t="shared" si="216"/>
        <v>116</v>
      </c>
      <c r="BK469" s="30">
        <v>2200000</v>
      </c>
      <c r="BL469" s="30">
        <v>1400000</v>
      </c>
      <c r="BM469" s="30" t="str">
        <f t="shared" si="217"/>
        <v>No</v>
      </c>
      <c r="BN469" s="30" t="str">
        <f t="shared" si="218"/>
        <v>No</v>
      </c>
      <c r="BO469" s="30">
        <v>2020</v>
      </c>
      <c r="BP469" s="30">
        <v>463</v>
      </c>
      <c r="BQ469" s="30" t="str">
        <f>VLOOKUP(AQ469,Table3[#All],2,FALSE)</f>
        <v>SHELTER</v>
      </c>
    </row>
    <row r="470" spans="1:69" ht="28.5" customHeight="1" x14ac:dyDescent="0.25">
      <c r="A470" s="65" t="s">
        <v>171</v>
      </c>
      <c r="B470" s="65" t="s">
        <v>755</v>
      </c>
      <c r="C470" s="65" t="s">
        <v>755</v>
      </c>
      <c r="D470" s="65" t="s">
        <v>202</v>
      </c>
      <c r="E470" s="65" t="s">
        <v>837</v>
      </c>
      <c r="F470" s="65" t="s">
        <v>222</v>
      </c>
      <c r="G470" s="65" t="s">
        <v>177</v>
      </c>
      <c r="H470" s="65"/>
      <c r="I470" s="65"/>
      <c r="J470" s="65"/>
      <c r="K470" s="65"/>
      <c r="L470" s="65"/>
      <c r="M470" s="65" t="s">
        <v>83</v>
      </c>
      <c r="N470" s="65" t="s">
        <v>84</v>
      </c>
      <c r="O470" s="65" t="s">
        <v>701</v>
      </c>
      <c r="P470" s="65" t="s">
        <v>849</v>
      </c>
      <c r="Q470" s="65" t="s">
        <v>115</v>
      </c>
      <c r="R470" s="65" t="s">
        <v>167</v>
      </c>
      <c r="S470" s="65" t="s">
        <v>347</v>
      </c>
      <c r="T470" s="32">
        <v>43800</v>
      </c>
      <c r="U470" s="21">
        <v>43951</v>
      </c>
      <c r="V470" s="65">
        <v>3.2143670000000002</v>
      </c>
      <c r="W470" s="65">
        <v>43.198048</v>
      </c>
      <c r="X470" s="65" t="s">
        <v>189</v>
      </c>
      <c r="Y470" s="1">
        <v>283</v>
      </c>
      <c r="Z470" s="1">
        <v>283</v>
      </c>
      <c r="AA470" s="65">
        <v>44</v>
      </c>
      <c r="AB470" s="65">
        <v>42</v>
      </c>
      <c r="AC470" s="65">
        <v>46</v>
      </c>
      <c r="AD470" s="65">
        <v>93</v>
      </c>
      <c r="AE470" s="65">
        <v>102</v>
      </c>
      <c r="AF470" s="65" t="s">
        <v>194</v>
      </c>
      <c r="AH470" s="26" t="s">
        <v>204</v>
      </c>
      <c r="AI470" s="26" t="s">
        <v>204</v>
      </c>
      <c r="AN470" s="65"/>
      <c r="AO470" s="26" t="str">
        <f t="shared" si="200"/>
        <v>WRRS</v>
      </c>
      <c r="AP470" s="26" t="str">
        <f t="shared" si="201"/>
        <v>WRRS</v>
      </c>
      <c r="AQ470" s="26" t="str">
        <f t="shared" si="202"/>
        <v>NFI KITS</v>
      </c>
      <c r="AR470" s="26" t="str">
        <f t="shared" si="203"/>
        <v>SHF</v>
      </c>
      <c r="AS470" s="71" t="str">
        <f>_xlfn.IFNA(VLOOKUP(TRIM(AF470),Lookups!$R$1:$S$12,2,0),"N/A")</f>
        <v>Flood</v>
      </c>
      <c r="AT470" s="29" t="str">
        <f t="shared" si="204"/>
        <v>Completed</v>
      </c>
      <c r="AU470" s="72" t="str">
        <f>IF(TRIM(X470)="", "N/A",VLOOKUP(TRIM(X470),Lookups!$V$1:$W$8,2,0))</f>
        <v>NIDP</v>
      </c>
      <c r="AV470" s="26" t="str">
        <f t="shared" si="205"/>
        <v>Rural</v>
      </c>
      <c r="AW470" s="26" t="str">
        <f t="shared" si="206"/>
        <v>In-Kind</v>
      </c>
      <c r="AX470" s="55" t="str">
        <f>IF(TRIM(M470)="","N/A",VLOOKUP(TRIM(M470),Table2[#All],2,0))</f>
        <v>Bay</v>
      </c>
      <c r="AY470" s="55" t="str">
        <f>IF(TRIM(N470)="","N/A",VLOOKUP(TRIM(N470),Table4[#All],2,0))</f>
        <v>Baidoa</v>
      </c>
      <c r="AZ470" s="55" t="str">
        <f t="shared" si="207"/>
        <v>Hereeri Jiif</v>
      </c>
      <c r="BA470" s="32">
        <f t="shared" si="208"/>
        <v>43830</v>
      </c>
      <c r="BB470" s="32">
        <f t="shared" si="209"/>
        <v>43951</v>
      </c>
      <c r="BC470" s="31">
        <f t="shared" si="210"/>
        <v>2020</v>
      </c>
      <c r="BD470" s="33">
        <f t="shared" si="199"/>
        <v>43830</v>
      </c>
      <c r="BE470" s="30">
        <f t="shared" si="211"/>
        <v>283</v>
      </c>
      <c r="BF470" s="30">
        <f t="shared" si="212"/>
        <v>44</v>
      </c>
      <c r="BG470" s="30">
        <f t="shared" si="213"/>
        <v>46</v>
      </c>
      <c r="BH470" s="30">
        <f t="shared" si="214"/>
        <v>42</v>
      </c>
      <c r="BI470" s="30">
        <f t="shared" si="215"/>
        <v>102</v>
      </c>
      <c r="BJ470" s="30">
        <f t="shared" si="216"/>
        <v>102</v>
      </c>
      <c r="BK470" s="30">
        <v>2200000</v>
      </c>
      <c r="BL470" s="30">
        <v>1400000</v>
      </c>
      <c r="BM470" s="30" t="str">
        <f t="shared" si="217"/>
        <v>No</v>
      </c>
      <c r="BN470" s="30" t="str">
        <f t="shared" si="218"/>
        <v>No</v>
      </c>
      <c r="BO470" s="30">
        <v>2020</v>
      </c>
      <c r="BP470" s="30">
        <v>463</v>
      </c>
      <c r="BQ470" s="30" t="str">
        <f>VLOOKUP(AQ470,Table3[#All],2,FALSE)</f>
        <v>NFI</v>
      </c>
    </row>
    <row r="471" spans="1:69" ht="28.5" customHeight="1" x14ac:dyDescent="0.25">
      <c r="A471" s="65" t="s">
        <v>171</v>
      </c>
      <c r="B471" s="65" t="s">
        <v>755</v>
      </c>
      <c r="C471" s="65" t="s">
        <v>755</v>
      </c>
      <c r="D471" s="65" t="s">
        <v>202</v>
      </c>
      <c r="E471" s="65" t="s">
        <v>837</v>
      </c>
      <c r="F471" s="65" t="s">
        <v>222</v>
      </c>
      <c r="G471" s="65" t="s">
        <v>177</v>
      </c>
      <c r="H471" s="65"/>
      <c r="I471" s="65"/>
      <c r="J471" s="65"/>
      <c r="K471" s="65"/>
      <c r="L471" s="65"/>
      <c r="M471" s="65" t="s">
        <v>83</v>
      </c>
      <c r="N471" s="65" t="s">
        <v>84</v>
      </c>
      <c r="O471" s="65" t="s">
        <v>701</v>
      </c>
      <c r="P471" s="65" t="s">
        <v>861</v>
      </c>
      <c r="Q471" s="65" t="s">
        <v>115</v>
      </c>
      <c r="R471" s="65" t="s">
        <v>167</v>
      </c>
      <c r="S471" s="65" t="s">
        <v>347</v>
      </c>
      <c r="T471" s="32">
        <v>43800</v>
      </c>
      <c r="U471" s="21">
        <v>43951</v>
      </c>
      <c r="V471" s="65">
        <v>3.2143670000000002</v>
      </c>
      <c r="W471" s="65">
        <v>43.198048</v>
      </c>
      <c r="X471" s="65" t="s">
        <v>189</v>
      </c>
      <c r="Y471" s="1">
        <v>460</v>
      </c>
      <c r="Z471" s="1">
        <v>460</v>
      </c>
      <c r="AA471" s="65">
        <v>66</v>
      </c>
      <c r="AB471" s="65">
        <v>67</v>
      </c>
      <c r="AC471" s="65">
        <v>76</v>
      </c>
      <c r="AD471" s="65">
        <v>152</v>
      </c>
      <c r="AE471" s="65">
        <v>165</v>
      </c>
      <c r="AF471" s="65" t="s">
        <v>194</v>
      </c>
      <c r="AH471" s="26" t="s">
        <v>204</v>
      </c>
      <c r="AI471" s="26" t="s">
        <v>204</v>
      </c>
      <c r="AN471" s="65"/>
      <c r="AO471" s="26" t="str">
        <f t="shared" si="200"/>
        <v>WRRS</v>
      </c>
      <c r="AP471" s="26" t="str">
        <f t="shared" si="201"/>
        <v>WRRS</v>
      </c>
      <c r="AQ471" s="26" t="str">
        <f t="shared" si="202"/>
        <v>NFI KITS</v>
      </c>
      <c r="AR471" s="26" t="str">
        <f t="shared" si="203"/>
        <v>SHF</v>
      </c>
      <c r="AS471" s="71" t="str">
        <f>_xlfn.IFNA(VLOOKUP(TRIM(AF471),Lookups!$R$1:$S$12,2,0),"N/A")</f>
        <v>Flood</v>
      </c>
      <c r="AT471" s="29" t="str">
        <f t="shared" si="204"/>
        <v>Completed</v>
      </c>
      <c r="AU471" s="72" t="str">
        <f>IF(TRIM(X471)="", "N/A",VLOOKUP(TRIM(X471),Lookups!$V$1:$W$8,2,0))</f>
        <v>NIDP</v>
      </c>
      <c r="AV471" s="26" t="str">
        <f t="shared" si="205"/>
        <v>Rural</v>
      </c>
      <c r="AW471" s="26" t="str">
        <f t="shared" si="206"/>
        <v>In-Kind</v>
      </c>
      <c r="AX471" s="55" t="str">
        <f>IF(TRIM(M471)="","N/A",VLOOKUP(TRIM(M471),Table2[#All],2,0))</f>
        <v>Bay</v>
      </c>
      <c r="AY471" s="55" t="str">
        <f>IF(TRIM(N471)="","N/A",VLOOKUP(TRIM(N471),Table4[#All],2,0))</f>
        <v>Baidoa</v>
      </c>
      <c r="AZ471" s="55" t="str">
        <f t="shared" si="207"/>
        <v>Iri Roog</v>
      </c>
      <c r="BA471" s="32">
        <f t="shared" si="208"/>
        <v>43830</v>
      </c>
      <c r="BB471" s="32">
        <f t="shared" si="209"/>
        <v>43951</v>
      </c>
      <c r="BC471" s="31">
        <f t="shared" si="210"/>
        <v>2020</v>
      </c>
      <c r="BD471" s="33">
        <f t="shared" si="199"/>
        <v>43830</v>
      </c>
      <c r="BE471" s="30">
        <f t="shared" si="211"/>
        <v>460</v>
      </c>
      <c r="BF471" s="30">
        <f t="shared" si="212"/>
        <v>66</v>
      </c>
      <c r="BG471" s="30">
        <f t="shared" si="213"/>
        <v>76</v>
      </c>
      <c r="BH471" s="30">
        <f t="shared" si="214"/>
        <v>67</v>
      </c>
      <c r="BI471" s="30">
        <f t="shared" si="215"/>
        <v>165</v>
      </c>
      <c r="BJ471" s="30">
        <f t="shared" si="216"/>
        <v>165</v>
      </c>
      <c r="BK471" s="30">
        <v>2200000</v>
      </c>
      <c r="BL471" s="30">
        <v>1400000</v>
      </c>
      <c r="BM471" s="30" t="str">
        <f t="shared" si="217"/>
        <v>No</v>
      </c>
      <c r="BN471" s="30" t="str">
        <f t="shared" si="218"/>
        <v>No</v>
      </c>
      <c r="BO471" s="30">
        <v>2020</v>
      </c>
      <c r="BP471" s="30">
        <v>463</v>
      </c>
      <c r="BQ471" s="30" t="str">
        <f>VLOOKUP(AQ471,Table3[#All],2,FALSE)</f>
        <v>NFI</v>
      </c>
    </row>
    <row r="472" spans="1:69" ht="28.5" customHeight="1" x14ac:dyDescent="0.25">
      <c r="A472" s="65" t="s">
        <v>171</v>
      </c>
      <c r="B472" s="65" t="s">
        <v>755</v>
      </c>
      <c r="C472" s="65" t="s">
        <v>755</v>
      </c>
      <c r="D472" s="65" t="s">
        <v>186</v>
      </c>
      <c r="E472" s="65" t="s">
        <v>824</v>
      </c>
      <c r="F472" s="65" t="s">
        <v>222</v>
      </c>
      <c r="G472" s="65" t="s">
        <v>177</v>
      </c>
      <c r="H472" s="65"/>
      <c r="I472" s="65"/>
      <c r="J472" s="65"/>
      <c r="K472" s="65"/>
      <c r="L472" s="65"/>
      <c r="M472" s="65" t="s">
        <v>83</v>
      </c>
      <c r="N472" s="65" t="s">
        <v>84</v>
      </c>
      <c r="O472" s="65" t="s">
        <v>701</v>
      </c>
      <c r="P472" s="65" t="s">
        <v>833</v>
      </c>
      <c r="Q472" s="65" t="s">
        <v>115</v>
      </c>
      <c r="R472" s="65" t="s">
        <v>167</v>
      </c>
      <c r="S472" s="65" t="s">
        <v>347</v>
      </c>
      <c r="T472" s="32">
        <v>43800</v>
      </c>
      <c r="U472" s="21">
        <v>43951</v>
      </c>
      <c r="V472" s="65">
        <v>3.2143670000000002</v>
      </c>
      <c r="W472" s="65">
        <v>43.198048</v>
      </c>
      <c r="X472" s="65" t="s">
        <v>189</v>
      </c>
      <c r="Y472" s="1">
        <v>247</v>
      </c>
      <c r="Z472" s="1">
        <v>247</v>
      </c>
      <c r="AA472" s="65">
        <v>35</v>
      </c>
      <c r="AB472" s="65">
        <v>37</v>
      </c>
      <c r="AC472" s="65">
        <v>40</v>
      </c>
      <c r="AD472" s="65">
        <v>81</v>
      </c>
      <c r="AE472" s="65">
        <v>89</v>
      </c>
      <c r="AF472" s="65" t="s">
        <v>194</v>
      </c>
      <c r="AH472" s="26" t="s">
        <v>204</v>
      </c>
      <c r="AI472" s="26" t="s">
        <v>204</v>
      </c>
      <c r="AN472" s="65"/>
      <c r="AO472" s="26" t="str">
        <f t="shared" si="200"/>
        <v>WRRS</v>
      </c>
      <c r="AP472" s="26" t="str">
        <f t="shared" si="201"/>
        <v>WRRS</v>
      </c>
      <c r="AQ472" s="26" t="str">
        <f t="shared" si="202"/>
        <v>EMERGENCY SHELTER</v>
      </c>
      <c r="AR472" s="26" t="str">
        <f t="shared" si="203"/>
        <v>SHF</v>
      </c>
      <c r="AS472" s="71" t="str">
        <f>_xlfn.IFNA(VLOOKUP(TRIM(AF472),Lookups!$R$1:$S$12,2,0),"N/A")</f>
        <v>Flood</v>
      </c>
      <c r="AT472" s="29" t="str">
        <f t="shared" si="204"/>
        <v>Completed</v>
      </c>
      <c r="AU472" s="72" t="str">
        <f>IF(TRIM(X472)="", "N/A",VLOOKUP(TRIM(X472),Lookups!$V$1:$W$8,2,0))</f>
        <v>NIDP</v>
      </c>
      <c r="AV472" s="26" t="str">
        <f t="shared" si="205"/>
        <v>Rural</v>
      </c>
      <c r="AW472" s="26" t="str">
        <f t="shared" si="206"/>
        <v>In-Kind</v>
      </c>
      <c r="AX472" s="55" t="str">
        <f>IF(TRIM(M472)="","N/A",VLOOKUP(TRIM(M472),Table2[#All],2,0))</f>
        <v>Bay</v>
      </c>
      <c r="AY472" s="55" t="str">
        <f>IF(TRIM(N472)="","N/A",VLOOKUP(TRIM(N472),Table4[#All],2,0))</f>
        <v>Baidoa</v>
      </c>
      <c r="AZ472" s="55" t="str">
        <f t="shared" si="207"/>
        <v>Kurtun</v>
      </c>
      <c r="BA472" s="32">
        <f t="shared" si="208"/>
        <v>43830</v>
      </c>
      <c r="BB472" s="32">
        <f t="shared" si="209"/>
        <v>43951</v>
      </c>
      <c r="BC472" s="31">
        <f t="shared" si="210"/>
        <v>2020</v>
      </c>
      <c r="BD472" s="33">
        <f t="shared" si="199"/>
        <v>43830</v>
      </c>
      <c r="BE472" s="30">
        <f t="shared" si="211"/>
        <v>247</v>
      </c>
      <c r="BF472" s="30">
        <f t="shared" si="212"/>
        <v>35</v>
      </c>
      <c r="BG472" s="30">
        <f t="shared" si="213"/>
        <v>40</v>
      </c>
      <c r="BH472" s="30">
        <f t="shared" si="214"/>
        <v>37</v>
      </c>
      <c r="BI472" s="30">
        <f t="shared" si="215"/>
        <v>89</v>
      </c>
      <c r="BJ472" s="30">
        <f t="shared" si="216"/>
        <v>89</v>
      </c>
      <c r="BK472" s="30">
        <v>2200000</v>
      </c>
      <c r="BL472" s="30">
        <v>1400000</v>
      </c>
      <c r="BM472" s="30" t="str">
        <f t="shared" si="217"/>
        <v>No</v>
      </c>
      <c r="BN472" s="30" t="str">
        <f t="shared" si="218"/>
        <v>No</v>
      </c>
      <c r="BO472" s="30">
        <v>2020</v>
      </c>
      <c r="BP472" s="30">
        <v>463</v>
      </c>
      <c r="BQ472" s="30" t="str">
        <f>VLOOKUP(AQ472,Table3[#All],2,FALSE)</f>
        <v>SHELTER</v>
      </c>
    </row>
    <row r="473" spans="1:69" ht="28.5" customHeight="1" x14ac:dyDescent="0.25">
      <c r="A473" s="65" t="s">
        <v>171</v>
      </c>
      <c r="B473" s="65" t="s">
        <v>755</v>
      </c>
      <c r="C473" s="65" t="s">
        <v>755</v>
      </c>
      <c r="D473" s="65" t="s">
        <v>186</v>
      </c>
      <c r="E473" s="65" t="s">
        <v>824</v>
      </c>
      <c r="F473" s="65" t="s">
        <v>222</v>
      </c>
      <c r="G473" s="65" t="s">
        <v>177</v>
      </c>
      <c r="H473" s="65"/>
      <c r="I473" s="65"/>
      <c r="J473" s="65"/>
      <c r="K473" s="65"/>
      <c r="L473" s="65"/>
      <c r="M473" s="65" t="s">
        <v>83</v>
      </c>
      <c r="N473" s="65" t="s">
        <v>84</v>
      </c>
      <c r="O473" s="65" t="s">
        <v>701</v>
      </c>
      <c r="P473" s="65" t="s">
        <v>841</v>
      </c>
      <c r="Q473" s="65" t="s">
        <v>115</v>
      </c>
      <c r="R473" s="65" t="s">
        <v>167</v>
      </c>
      <c r="S473" s="65" t="s">
        <v>347</v>
      </c>
      <c r="T473" s="32">
        <v>43800</v>
      </c>
      <c r="U473" s="21">
        <v>43951</v>
      </c>
      <c r="V473" s="65">
        <v>3.2143670000000002</v>
      </c>
      <c r="W473" s="65">
        <v>43.198048</v>
      </c>
      <c r="X473" s="65" t="s">
        <v>189</v>
      </c>
      <c r="Y473" s="1">
        <v>280</v>
      </c>
      <c r="Z473" s="1">
        <v>280</v>
      </c>
      <c r="AA473" s="65">
        <v>38</v>
      </c>
      <c r="AB473" s="65">
        <v>42</v>
      </c>
      <c r="AC473" s="65">
        <v>45</v>
      </c>
      <c r="AD473" s="65">
        <v>92</v>
      </c>
      <c r="AE473" s="65">
        <v>101</v>
      </c>
      <c r="AF473" s="65" t="s">
        <v>194</v>
      </c>
      <c r="AH473" s="26" t="s">
        <v>204</v>
      </c>
      <c r="AI473" s="26" t="s">
        <v>204</v>
      </c>
      <c r="AN473" s="65"/>
      <c r="AO473" s="26" t="str">
        <f t="shared" si="200"/>
        <v>WRRS</v>
      </c>
      <c r="AP473" s="26" t="str">
        <f t="shared" si="201"/>
        <v>WRRS</v>
      </c>
      <c r="AQ473" s="26" t="str">
        <f t="shared" si="202"/>
        <v>EMERGENCY SHELTER</v>
      </c>
      <c r="AR473" s="26" t="str">
        <f t="shared" si="203"/>
        <v>SHF</v>
      </c>
      <c r="AS473" s="71" t="str">
        <f>_xlfn.IFNA(VLOOKUP(TRIM(AF473),Lookups!$R$1:$S$12,2,0),"N/A")</f>
        <v>Flood</v>
      </c>
      <c r="AT473" s="29" t="str">
        <f t="shared" si="204"/>
        <v>Completed</v>
      </c>
      <c r="AU473" s="72" t="str">
        <f>IF(TRIM(X473)="", "N/A",VLOOKUP(TRIM(X473),Lookups!$V$1:$W$8,2,0))</f>
        <v>NIDP</v>
      </c>
      <c r="AV473" s="26" t="str">
        <f t="shared" si="205"/>
        <v>Rural</v>
      </c>
      <c r="AW473" s="26" t="str">
        <f t="shared" si="206"/>
        <v>In-Kind</v>
      </c>
      <c r="AX473" s="55" t="str">
        <f>IF(TRIM(M473)="","N/A",VLOOKUP(TRIM(M473),Table2[#All],2,0))</f>
        <v>Bay</v>
      </c>
      <c r="AY473" s="55" t="str">
        <f>IF(TRIM(N473)="","N/A",VLOOKUP(TRIM(N473),Table4[#All],2,0))</f>
        <v>Baidoa</v>
      </c>
      <c r="AZ473" s="55" t="str">
        <f t="shared" si="207"/>
        <v>Lowilskirogow 1</v>
      </c>
      <c r="BA473" s="32">
        <f t="shared" si="208"/>
        <v>43830</v>
      </c>
      <c r="BB473" s="32">
        <f t="shared" si="209"/>
        <v>43951</v>
      </c>
      <c r="BC473" s="31">
        <f t="shared" si="210"/>
        <v>2020</v>
      </c>
      <c r="BD473" s="33">
        <f t="shared" si="199"/>
        <v>43830</v>
      </c>
      <c r="BE473" s="30">
        <f t="shared" si="211"/>
        <v>280</v>
      </c>
      <c r="BF473" s="30">
        <f t="shared" si="212"/>
        <v>38</v>
      </c>
      <c r="BG473" s="30">
        <f t="shared" si="213"/>
        <v>45</v>
      </c>
      <c r="BH473" s="30">
        <f t="shared" si="214"/>
        <v>42</v>
      </c>
      <c r="BI473" s="30">
        <f t="shared" si="215"/>
        <v>101</v>
      </c>
      <c r="BJ473" s="30">
        <f t="shared" si="216"/>
        <v>101</v>
      </c>
      <c r="BK473" s="30">
        <v>2200000</v>
      </c>
      <c r="BL473" s="30">
        <v>1400000</v>
      </c>
      <c r="BM473" s="30" t="str">
        <f t="shared" si="217"/>
        <v>No</v>
      </c>
      <c r="BN473" s="30" t="str">
        <f t="shared" si="218"/>
        <v>No</v>
      </c>
      <c r="BO473" s="30">
        <v>2020</v>
      </c>
      <c r="BP473" s="30">
        <v>463</v>
      </c>
      <c r="BQ473" s="30" t="str">
        <f>VLOOKUP(AQ473,Table3[#All],2,FALSE)</f>
        <v>SHELTER</v>
      </c>
    </row>
    <row r="474" spans="1:69" ht="28.5" customHeight="1" x14ac:dyDescent="0.25">
      <c r="A474" s="65" t="s">
        <v>171</v>
      </c>
      <c r="B474" s="65" t="s">
        <v>755</v>
      </c>
      <c r="C474" s="65" t="s">
        <v>755</v>
      </c>
      <c r="D474" s="65" t="s">
        <v>202</v>
      </c>
      <c r="E474" s="65" t="s">
        <v>837</v>
      </c>
      <c r="F474" s="65" t="s">
        <v>222</v>
      </c>
      <c r="G474" s="65" t="s">
        <v>177</v>
      </c>
      <c r="H474" s="65"/>
      <c r="I474" s="65"/>
      <c r="J474" s="65"/>
      <c r="K474" s="65"/>
      <c r="L474" s="65"/>
      <c r="M474" s="65" t="s">
        <v>83</v>
      </c>
      <c r="N474" s="65" t="s">
        <v>84</v>
      </c>
      <c r="O474" s="65" t="s">
        <v>701</v>
      </c>
      <c r="P474" s="65" t="s">
        <v>853</v>
      </c>
      <c r="Q474" s="65" t="s">
        <v>115</v>
      </c>
      <c r="R474" s="65" t="s">
        <v>167</v>
      </c>
      <c r="S474" s="65" t="s">
        <v>347</v>
      </c>
      <c r="T474" s="32">
        <v>43800</v>
      </c>
      <c r="U474" s="21">
        <v>43951</v>
      </c>
      <c r="V474" s="65">
        <v>3.2143670000000002</v>
      </c>
      <c r="W474" s="65">
        <v>43.198048</v>
      </c>
      <c r="X474" s="65" t="s">
        <v>189</v>
      </c>
      <c r="Y474" s="1">
        <v>316</v>
      </c>
      <c r="Z474" s="1">
        <v>316</v>
      </c>
      <c r="AA474" s="65">
        <v>47</v>
      </c>
      <c r="AB474" s="65">
        <v>47</v>
      </c>
      <c r="AC474" s="65">
        <v>51</v>
      </c>
      <c r="AD474" s="65">
        <v>104</v>
      </c>
      <c r="AE474" s="65">
        <v>114</v>
      </c>
      <c r="AF474" s="65" t="s">
        <v>194</v>
      </c>
      <c r="AH474" s="26" t="s">
        <v>204</v>
      </c>
      <c r="AI474" s="26" t="s">
        <v>204</v>
      </c>
      <c r="AN474" s="65"/>
      <c r="AO474" s="26" t="str">
        <f t="shared" si="200"/>
        <v>WRRS</v>
      </c>
      <c r="AP474" s="26" t="str">
        <f t="shared" si="201"/>
        <v>WRRS</v>
      </c>
      <c r="AQ474" s="26" t="str">
        <f t="shared" si="202"/>
        <v>NFI KITS</v>
      </c>
      <c r="AR474" s="26" t="str">
        <f t="shared" si="203"/>
        <v>SHF</v>
      </c>
      <c r="AS474" s="71" t="str">
        <f>_xlfn.IFNA(VLOOKUP(TRIM(AF474),Lookups!$R$1:$S$12,2,0),"N/A")</f>
        <v>Flood</v>
      </c>
      <c r="AT474" s="29" t="str">
        <f t="shared" si="204"/>
        <v>Completed</v>
      </c>
      <c r="AU474" s="72" t="str">
        <f>IF(TRIM(X474)="", "N/A",VLOOKUP(TRIM(X474),Lookups!$V$1:$W$8,2,0))</f>
        <v>NIDP</v>
      </c>
      <c r="AV474" s="26" t="str">
        <f t="shared" si="205"/>
        <v>Rural</v>
      </c>
      <c r="AW474" s="26" t="str">
        <f t="shared" si="206"/>
        <v>In-Kind</v>
      </c>
      <c r="AX474" s="55" t="str">
        <f>IF(TRIM(M474)="","N/A",VLOOKUP(TRIM(M474),Table2[#All],2,0))</f>
        <v>Bay</v>
      </c>
      <c r="AY474" s="55" t="str">
        <f>IF(TRIM(N474)="","N/A",VLOOKUP(TRIM(N474),Table4[#All],2,0))</f>
        <v>Baidoa</v>
      </c>
      <c r="AZ474" s="55" t="str">
        <f t="shared" si="207"/>
        <v>Mubarak</v>
      </c>
      <c r="BA474" s="32">
        <f t="shared" si="208"/>
        <v>43830</v>
      </c>
      <c r="BB474" s="32">
        <f t="shared" si="209"/>
        <v>43951</v>
      </c>
      <c r="BC474" s="31">
        <f t="shared" si="210"/>
        <v>2020</v>
      </c>
      <c r="BD474" s="33">
        <f t="shared" si="199"/>
        <v>43830</v>
      </c>
      <c r="BE474" s="30">
        <f t="shared" si="211"/>
        <v>316</v>
      </c>
      <c r="BF474" s="30">
        <f t="shared" si="212"/>
        <v>47</v>
      </c>
      <c r="BG474" s="30">
        <f t="shared" si="213"/>
        <v>51</v>
      </c>
      <c r="BH474" s="30">
        <f t="shared" si="214"/>
        <v>47</v>
      </c>
      <c r="BI474" s="30">
        <f t="shared" si="215"/>
        <v>114</v>
      </c>
      <c r="BJ474" s="30">
        <f t="shared" si="216"/>
        <v>114</v>
      </c>
      <c r="BK474" s="30">
        <v>2200000</v>
      </c>
      <c r="BL474" s="30">
        <v>1400000</v>
      </c>
      <c r="BM474" s="30" t="str">
        <f t="shared" si="217"/>
        <v>No</v>
      </c>
      <c r="BN474" s="30" t="str">
        <f t="shared" si="218"/>
        <v>No</v>
      </c>
      <c r="BO474" s="30">
        <v>2020</v>
      </c>
      <c r="BP474" s="30">
        <v>463</v>
      </c>
      <c r="BQ474" s="30" t="str">
        <f>VLOOKUP(AQ474,Table3[#All],2,FALSE)</f>
        <v>NFI</v>
      </c>
    </row>
    <row r="475" spans="1:69" ht="28.5" customHeight="1" x14ac:dyDescent="0.25">
      <c r="A475" s="65" t="s">
        <v>171</v>
      </c>
      <c r="B475" s="65" t="s">
        <v>755</v>
      </c>
      <c r="C475" s="65" t="s">
        <v>755</v>
      </c>
      <c r="D475" s="65" t="s">
        <v>202</v>
      </c>
      <c r="E475" s="65" t="s">
        <v>837</v>
      </c>
      <c r="F475" s="65" t="s">
        <v>222</v>
      </c>
      <c r="G475" s="65" t="s">
        <v>177</v>
      </c>
      <c r="H475" s="65"/>
      <c r="I475" s="65"/>
      <c r="J475" s="65"/>
      <c r="K475" s="65"/>
      <c r="L475" s="65"/>
      <c r="M475" s="65" t="s">
        <v>83</v>
      </c>
      <c r="N475" s="65" t="s">
        <v>84</v>
      </c>
      <c r="O475" s="65" t="s">
        <v>701</v>
      </c>
      <c r="P475" s="65" t="s">
        <v>858</v>
      </c>
      <c r="Q475" s="65" t="s">
        <v>115</v>
      </c>
      <c r="R475" s="65" t="s">
        <v>167</v>
      </c>
      <c r="S475" s="65" t="s">
        <v>347</v>
      </c>
      <c r="T475" s="32">
        <v>43800</v>
      </c>
      <c r="U475" s="21">
        <v>43951</v>
      </c>
      <c r="V475" s="65">
        <v>3.2143670000000002</v>
      </c>
      <c r="W475" s="65">
        <v>43.198048</v>
      </c>
      <c r="X475" s="65" t="s">
        <v>189</v>
      </c>
      <c r="Y475" s="1">
        <v>405</v>
      </c>
      <c r="Z475" s="1">
        <v>405</v>
      </c>
      <c r="AA475" s="65">
        <v>60</v>
      </c>
      <c r="AB475" s="65">
        <v>59</v>
      </c>
      <c r="AC475" s="65">
        <v>66</v>
      </c>
      <c r="AD475" s="65">
        <v>134</v>
      </c>
      <c r="AE475" s="65">
        <v>146</v>
      </c>
      <c r="AF475" s="65" t="s">
        <v>194</v>
      </c>
      <c r="AH475" s="26" t="s">
        <v>204</v>
      </c>
      <c r="AI475" s="26" t="s">
        <v>204</v>
      </c>
      <c r="AN475" s="65"/>
      <c r="AO475" s="26" t="str">
        <f t="shared" si="200"/>
        <v>WRRS</v>
      </c>
      <c r="AP475" s="26" t="str">
        <f t="shared" si="201"/>
        <v>WRRS</v>
      </c>
      <c r="AQ475" s="26" t="str">
        <f t="shared" si="202"/>
        <v>NFI KITS</v>
      </c>
      <c r="AR475" s="26" t="str">
        <f t="shared" si="203"/>
        <v>SHF</v>
      </c>
      <c r="AS475" s="71" t="str">
        <f>_xlfn.IFNA(VLOOKUP(TRIM(AF475),Lookups!$R$1:$S$12,2,0),"N/A")</f>
        <v>Flood</v>
      </c>
      <c r="AT475" s="29" t="str">
        <f t="shared" si="204"/>
        <v>Completed</v>
      </c>
      <c r="AU475" s="72" t="str">
        <f>IF(TRIM(X475)="", "N/A",VLOOKUP(TRIM(X475),Lookups!$V$1:$W$8,2,0))</f>
        <v>NIDP</v>
      </c>
      <c r="AV475" s="26" t="str">
        <f t="shared" si="205"/>
        <v>Rural</v>
      </c>
      <c r="AW475" s="26" t="str">
        <f t="shared" si="206"/>
        <v>In-Kind</v>
      </c>
      <c r="AX475" s="55" t="str">
        <f>IF(TRIM(M475)="","N/A",VLOOKUP(TRIM(M475),Table2[#All],2,0))</f>
        <v>Bay</v>
      </c>
      <c r="AY475" s="55" t="str">
        <f>IF(TRIM(N475)="","N/A",VLOOKUP(TRIM(N475),Table4[#All],2,0))</f>
        <v>Baidoa</v>
      </c>
      <c r="AZ475" s="55" t="str">
        <f t="shared" si="207"/>
        <v>Raydab Qondhoole</v>
      </c>
      <c r="BA475" s="32">
        <f t="shared" si="208"/>
        <v>43830</v>
      </c>
      <c r="BB475" s="32">
        <f t="shared" si="209"/>
        <v>43951</v>
      </c>
      <c r="BC475" s="31">
        <f t="shared" si="210"/>
        <v>2020</v>
      </c>
      <c r="BD475" s="33">
        <f t="shared" si="199"/>
        <v>43830</v>
      </c>
      <c r="BE475" s="30">
        <f t="shared" si="211"/>
        <v>405</v>
      </c>
      <c r="BF475" s="30">
        <f t="shared" si="212"/>
        <v>60</v>
      </c>
      <c r="BG475" s="30">
        <f t="shared" si="213"/>
        <v>66</v>
      </c>
      <c r="BH475" s="30">
        <f t="shared" si="214"/>
        <v>59</v>
      </c>
      <c r="BI475" s="30">
        <f t="shared" si="215"/>
        <v>146</v>
      </c>
      <c r="BJ475" s="30">
        <f t="shared" si="216"/>
        <v>146</v>
      </c>
      <c r="BK475" s="30">
        <v>2200000</v>
      </c>
      <c r="BL475" s="30">
        <v>1400000</v>
      </c>
      <c r="BM475" s="30" t="str">
        <f t="shared" si="217"/>
        <v>No</v>
      </c>
      <c r="BN475" s="30" t="str">
        <f t="shared" si="218"/>
        <v>No</v>
      </c>
      <c r="BO475" s="30">
        <v>2020</v>
      </c>
      <c r="BP475" s="30">
        <v>463</v>
      </c>
      <c r="BQ475" s="30" t="str">
        <f>VLOOKUP(AQ475,Table3[#All],2,FALSE)</f>
        <v>NFI</v>
      </c>
    </row>
    <row r="476" spans="1:69" ht="28.5" customHeight="1" x14ac:dyDescent="0.25">
      <c r="A476" s="65" t="s">
        <v>171</v>
      </c>
      <c r="B476" s="65" t="s">
        <v>755</v>
      </c>
      <c r="C476" s="65" t="s">
        <v>755</v>
      </c>
      <c r="D476" s="65" t="s">
        <v>202</v>
      </c>
      <c r="E476" s="65" t="s">
        <v>837</v>
      </c>
      <c r="F476" s="65" t="s">
        <v>222</v>
      </c>
      <c r="G476" s="65" t="s">
        <v>177</v>
      </c>
      <c r="H476" s="65"/>
      <c r="I476" s="65"/>
      <c r="J476" s="65"/>
      <c r="K476" s="65"/>
      <c r="L476" s="65"/>
      <c r="M476" s="65" t="s">
        <v>83</v>
      </c>
      <c r="N476" s="65" t="s">
        <v>84</v>
      </c>
      <c r="O476" s="65" t="s">
        <v>701</v>
      </c>
      <c r="P476" s="65" t="s">
        <v>848</v>
      </c>
      <c r="Q476" s="65" t="s">
        <v>115</v>
      </c>
      <c r="R476" s="65" t="s">
        <v>167</v>
      </c>
      <c r="S476" s="65" t="s">
        <v>347</v>
      </c>
      <c r="T476" s="32">
        <v>43800</v>
      </c>
      <c r="U476" s="21">
        <v>43951</v>
      </c>
      <c r="V476" s="65">
        <v>3.2143670000000002</v>
      </c>
      <c r="W476" s="65">
        <v>43.198048</v>
      </c>
      <c r="X476" s="65" t="s">
        <v>189</v>
      </c>
      <c r="Y476" s="1">
        <v>272</v>
      </c>
      <c r="Z476" s="1">
        <v>272</v>
      </c>
      <c r="AA476" s="65">
        <v>42</v>
      </c>
      <c r="AB476" s="65">
        <v>40</v>
      </c>
      <c r="AC476" s="65">
        <v>44</v>
      </c>
      <c r="AD476" s="65">
        <v>90</v>
      </c>
      <c r="AE476" s="65">
        <v>98</v>
      </c>
      <c r="AF476" s="65" t="s">
        <v>194</v>
      </c>
      <c r="AH476" s="26" t="s">
        <v>204</v>
      </c>
      <c r="AI476" s="26" t="s">
        <v>204</v>
      </c>
      <c r="AN476" s="65"/>
      <c r="AO476" s="26" t="str">
        <f t="shared" si="200"/>
        <v>WRRS</v>
      </c>
      <c r="AP476" s="26" t="str">
        <f t="shared" si="201"/>
        <v>WRRS</v>
      </c>
      <c r="AQ476" s="26" t="str">
        <f t="shared" si="202"/>
        <v>NFI KITS</v>
      </c>
      <c r="AR476" s="26" t="str">
        <f t="shared" si="203"/>
        <v>SHF</v>
      </c>
      <c r="AS476" s="71" t="str">
        <f>_xlfn.IFNA(VLOOKUP(TRIM(AF476),Lookups!$R$1:$S$12,2,0),"N/A")</f>
        <v>Flood</v>
      </c>
      <c r="AT476" s="29" t="str">
        <f t="shared" si="204"/>
        <v>Completed</v>
      </c>
      <c r="AU476" s="72" t="str">
        <f>IF(TRIM(X476)="", "N/A",VLOOKUP(TRIM(X476),Lookups!$V$1:$W$8,2,0))</f>
        <v>NIDP</v>
      </c>
      <c r="AV476" s="26" t="str">
        <f t="shared" si="205"/>
        <v>Rural</v>
      </c>
      <c r="AW476" s="26" t="str">
        <f t="shared" si="206"/>
        <v>In-Kind</v>
      </c>
      <c r="AX476" s="55" t="str">
        <f>IF(TRIM(M476)="","N/A",VLOOKUP(TRIM(M476),Table2[#All],2,0))</f>
        <v>Bay</v>
      </c>
      <c r="AY476" s="55" t="str">
        <f>IF(TRIM(N476)="","N/A",VLOOKUP(TRIM(N476),Table4[#All],2,0))</f>
        <v>Baidoa</v>
      </c>
      <c r="AZ476" s="55" t="str">
        <f t="shared" si="207"/>
        <v>Sagam</v>
      </c>
      <c r="BA476" s="32">
        <f t="shared" si="208"/>
        <v>43830</v>
      </c>
      <c r="BB476" s="32">
        <f t="shared" si="209"/>
        <v>43951</v>
      </c>
      <c r="BC476" s="31">
        <f t="shared" si="210"/>
        <v>2020</v>
      </c>
      <c r="BD476" s="33">
        <f t="shared" si="199"/>
        <v>43830</v>
      </c>
      <c r="BE476" s="30">
        <f t="shared" si="211"/>
        <v>272</v>
      </c>
      <c r="BF476" s="30">
        <f t="shared" si="212"/>
        <v>42</v>
      </c>
      <c r="BG476" s="30">
        <f t="shared" si="213"/>
        <v>44</v>
      </c>
      <c r="BH476" s="30">
        <f t="shared" si="214"/>
        <v>40</v>
      </c>
      <c r="BI476" s="30">
        <f t="shared" si="215"/>
        <v>98</v>
      </c>
      <c r="BJ476" s="30">
        <f t="shared" si="216"/>
        <v>98</v>
      </c>
      <c r="BK476" s="30">
        <v>2200000</v>
      </c>
      <c r="BL476" s="30">
        <v>1400000</v>
      </c>
      <c r="BM476" s="30" t="str">
        <f t="shared" si="217"/>
        <v>No</v>
      </c>
      <c r="BN476" s="30" t="str">
        <f t="shared" si="218"/>
        <v>No</v>
      </c>
      <c r="BO476" s="30">
        <v>2020</v>
      </c>
      <c r="BP476" s="30">
        <v>463</v>
      </c>
      <c r="BQ476" s="30" t="str">
        <f>VLOOKUP(AQ476,Table3[#All],2,FALSE)</f>
        <v>NFI</v>
      </c>
    </row>
    <row r="477" spans="1:69" ht="28.5" customHeight="1" x14ac:dyDescent="0.25">
      <c r="C477" s="18"/>
      <c r="D477" s="18"/>
      <c r="E477" s="18"/>
      <c r="F477" s="18"/>
      <c r="G477" s="18"/>
      <c r="H477" s="18"/>
      <c r="I477" s="18"/>
      <c r="J477" s="18"/>
      <c r="K477" s="18"/>
      <c r="L477" s="18"/>
      <c r="M477" s="18"/>
      <c r="N477" s="18"/>
      <c r="O477" s="18"/>
      <c r="P477" s="57"/>
      <c r="Q477" s="18"/>
      <c r="R477" s="18"/>
      <c r="S477" s="18"/>
      <c r="T477" s="20"/>
      <c r="V477" s="18"/>
      <c r="W477" s="18"/>
      <c r="X477" s="18"/>
    </row>
    <row r="478" spans="1:69" ht="28.5" customHeight="1" x14ac:dyDescent="0.25">
      <c r="C478" s="18"/>
      <c r="D478" s="18"/>
      <c r="E478" s="18"/>
      <c r="F478" s="18"/>
      <c r="G478" s="18"/>
      <c r="H478" s="18"/>
      <c r="I478" s="18"/>
      <c r="J478" s="18"/>
      <c r="K478" s="18"/>
      <c r="L478" s="18"/>
      <c r="M478" s="18"/>
      <c r="N478" s="18"/>
      <c r="O478" s="18"/>
      <c r="P478" s="57"/>
      <c r="Q478" s="18"/>
      <c r="R478" s="18"/>
      <c r="S478" s="18"/>
      <c r="T478" s="20"/>
      <c r="V478" s="18"/>
      <c r="W478" s="18"/>
      <c r="X478" s="18"/>
    </row>
    <row r="479" spans="1:69" ht="28.5" customHeight="1" x14ac:dyDescent="0.25">
      <c r="C479" s="18"/>
      <c r="D479" s="18"/>
      <c r="E479" s="18"/>
      <c r="F479" s="18"/>
      <c r="G479" s="18"/>
      <c r="H479" s="18"/>
      <c r="I479" s="18"/>
      <c r="J479" s="18"/>
      <c r="K479" s="18"/>
      <c r="L479" s="18"/>
      <c r="M479" s="18"/>
      <c r="N479" s="18"/>
      <c r="O479" s="18"/>
      <c r="P479" s="57"/>
      <c r="Q479" s="18"/>
      <c r="R479" s="18"/>
      <c r="S479" s="18"/>
      <c r="T479" s="20"/>
      <c r="V479" s="18"/>
      <c r="W479" s="18"/>
      <c r="X479" s="18"/>
    </row>
    <row r="480" spans="1:69" ht="28.5" customHeight="1" x14ac:dyDescent="0.25">
      <c r="C480" s="18"/>
      <c r="D480" s="18"/>
      <c r="E480" s="18"/>
      <c r="F480" s="18"/>
      <c r="G480" s="18"/>
      <c r="H480" s="18"/>
      <c r="I480" s="18"/>
      <c r="J480" s="18"/>
      <c r="K480" s="18"/>
      <c r="L480" s="18"/>
      <c r="M480" s="18"/>
      <c r="N480" s="18"/>
      <c r="O480" s="18"/>
      <c r="P480" s="57"/>
      <c r="Q480" s="18"/>
      <c r="R480" s="18"/>
      <c r="S480" s="18"/>
      <c r="T480" s="20"/>
      <c r="V480" s="18"/>
      <c r="W480" s="18"/>
      <c r="X480" s="18"/>
    </row>
    <row r="481" spans="3:24" ht="28.5" customHeight="1" x14ac:dyDescent="0.25">
      <c r="C481" s="18"/>
      <c r="D481" s="18"/>
      <c r="E481" s="18"/>
      <c r="F481" s="18"/>
      <c r="G481" s="18"/>
      <c r="H481" s="18"/>
      <c r="I481" s="18"/>
      <c r="J481" s="18"/>
      <c r="K481" s="18"/>
      <c r="L481" s="18"/>
      <c r="M481" s="18"/>
      <c r="N481" s="18"/>
      <c r="O481" s="18"/>
      <c r="P481" s="57"/>
      <c r="Q481" s="18"/>
      <c r="R481" s="18"/>
      <c r="S481" s="18"/>
      <c r="T481" s="20"/>
      <c r="V481" s="18"/>
      <c r="W481" s="18"/>
      <c r="X481" s="18"/>
    </row>
    <row r="482" spans="3:24" ht="28.5" customHeight="1" x14ac:dyDescent="0.25">
      <c r="C482" s="18"/>
      <c r="D482" s="18"/>
      <c r="E482" s="18"/>
      <c r="F482" s="18"/>
      <c r="G482" s="18"/>
      <c r="H482" s="18"/>
      <c r="I482" s="18"/>
      <c r="J482" s="18"/>
      <c r="K482" s="18"/>
      <c r="L482" s="18"/>
      <c r="M482" s="18"/>
      <c r="N482" s="18"/>
      <c r="O482" s="18"/>
      <c r="P482" s="57"/>
      <c r="Q482" s="18"/>
      <c r="R482" s="18"/>
      <c r="S482" s="18"/>
      <c r="T482" s="20"/>
      <c r="V482" s="18"/>
      <c r="W482" s="18"/>
      <c r="X482" s="18"/>
    </row>
    <row r="483" spans="3:24" ht="28.5" customHeight="1" x14ac:dyDescent="0.25">
      <c r="C483" s="18"/>
      <c r="D483" s="18"/>
      <c r="E483" s="18"/>
      <c r="F483" s="18"/>
      <c r="G483" s="18"/>
      <c r="H483" s="18"/>
      <c r="I483" s="18"/>
      <c r="J483" s="18"/>
      <c r="K483" s="18"/>
      <c r="L483" s="18"/>
      <c r="M483" s="18"/>
      <c r="N483" s="18"/>
      <c r="O483" s="18"/>
      <c r="P483" s="57"/>
      <c r="Q483" s="18"/>
      <c r="R483" s="18"/>
      <c r="S483" s="18"/>
      <c r="T483" s="20"/>
      <c r="V483" s="18"/>
      <c r="W483" s="18"/>
      <c r="X483" s="18"/>
    </row>
    <row r="484" spans="3:24" ht="28.5" customHeight="1" x14ac:dyDescent="0.25">
      <c r="C484" s="18"/>
      <c r="D484" s="18"/>
      <c r="E484" s="18"/>
      <c r="F484" s="18"/>
      <c r="G484" s="18"/>
      <c r="H484" s="18"/>
      <c r="I484" s="18"/>
      <c r="J484" s="18"/>
      <c r="K484" s="18"/>
      <c r="L484" s="18"/>
      <c r="M484" s="18"/>
      <c r="N484" s="18"/>
      <c r="O484" s="18"/>
      <c r="P484" s="57"/>
      <c r="Q484" s="18"/>
      <c r="R484" s="18"/>
      <c r="S484" s="18"/>
      <c r="T484" s="20"/>
      <c r="V484" s="18"/>
      <c r="W484" s="18"/>
      <c r="X484" s="18"/>
    </row>
    <row r="485" spans="3:24" ht="28.5" customHeight="1" x14ac:dyDescent="0.25">
      <c r="C485" s="18"/>
      <c r="D485" s="18"/>
      <c r="E485" s="18"/>
      <c r="F485" s="18"/>
      <c r="G485" s="18"/>
      <c r="H485" s="18"/>
      <c r="I485" s="18"/>
      <c r="J485" s="18"/>
      <c r="K485" s="18"/>
      <c r="L485" s="18"/>
      <c r="M485" s="18"/>
      <c r="N485" s="18"/>
      <c r="O485" s="18"/>
      <c r="P485" s="57"/>
      <c r="Q485" s="18"/>
      <c r="R485" s="18"/>
      <c r="S485" s="18"/>
      <c r="T485" s="20"/>
      <c r="V485" s="18"/>
      <c r="W485" s="18"/>
      <c r="X485" s="18"/>
    </row>
    <row r="486" spans="3:24" ht="28.5" customHeight="1" x14ac:dyDescent="0.25">
      <c r="C486" s="18"/>
      <c r="D486" s="18"/>
      <c r="E486" s="18"/>
      <c r="F486" s="18"/>
      <c r="G486" s="18"/>
      <c r="H486" s="18"/>
      <c r="I486" s="18"/>
      <c r="J486" s="18"/>
      <c r="K486" s="18"/>
      <c r="L486" s="18"/>
      <c r="M486" s="18"/>
      <c r="N486" s="18"/>
      <c r="O486" s="18"/>
      <c r="P486" s="57"/>
      <c r="Q486" s="18"/>
      <c r="R486" s="18"/>
      <c r="S486" s="18"/>
      <c r="T486" s="20"/>
      <c r="V486" s="18"/>
      <c r="W486" s="18"/>
      <c r="X486" s="18"/>
    </row>
    <row r="487" spans="3:24" ht="28.5" customHeight="1" x14ac:dyDescent="0.25">
      <c r="C487" s="18"/>
      <c r="D487" s="18"/>
      <c r="E487" s="18"/>
      <c r="F487" s="18"/>
      <c r="G487" s="18"/>
      <c r="H487" s="18"/>
      <c r="I487" s="18"/>
      <c r="J487" s="18"/>
      <c r="K487" s="18"/>
      <c r="L487" s="18"/>
      <c r="M487" s="18"/>
      <c r="N487" s="18"/>
      <c r="O487" s="18"/>
      <c r="P487" s="57"/>
      <c r="Q487" s="18"/>
      <c r="R487" s="18"/>
      <c r="S487" s="18"/>
      <c r="T487" s="20"/>
      <c r="V487" s="18"/>
      <c r="W487" s="18"/>
      <c r="X487" s="18"/>
    </row>
    <row r="488" spans="3:24" ht="28.5" customHeight="1" x14ac:dyDescent="0.25">
      <c r="C488" s="18"/>
      <c r="D488" s="18"/>
      <c r="E488" s="18"/>
      <c r="F488" s="18"/>
      <c r="G488" s="18"/>
      <c r="H488" s="18"/>
      <c r="I488" s="18"/>
      <c r="J488" s="18"/>
      <c r="K488" s="18"/>
      <c r="L488" s="18"/>
      <c r="M488" s="18"/>
      <c r="N488" s="18"/>
      <c r="O488" s="18"/>
      <c r="P488" s="57"/>
      <c r="Q488" s="18"/>
      <c r="R488" s="18"/>
      <c r="S488" s="18"/>
      <c r="T488" s="20"/>
      <c r="V488" s="18"/>
      <c r="W488" s="18"/>
      <c r="X488" s="18"/>
    </row>
    <row r="489" spans="3:24" ht="28.5" customHeight="1" x14ac:dyDescent="0.25">
      <c r="C489" s="18"/>
      <c r="D489" s="18"/>
      <c r="E489" s="18"/>
      <c r="F489" s="18"/>
      <c r="G489" s="18"/>
      <c r="H489" s="18"/>
      <c r="I489" s="18"/>
      <c r="J489" s="18"/>
      <c r="K489" s="18"/>
      <c r="L489" s="18"/>
      <c r="M489" s="18"/>
      <c r="N489" s="18"/>
      <c r="O489" s="18"/>
      <c r="P489" s="57"/>
      <c r="Q489" s="18"/>
      <c r="R489" s="18"/>
      <c r="S489" s="18"/>
      <c r="T489" s="20"/>
      <c r="V489" s="18"/>
      <c r="W489" s="18"/>
      <c r="X489" s="18"/>
    </row>
    <row r="490" spans="3:24" ht="28.5" customHeight="1" x14ac:dyDescent="0.25">
      <c r="C490" s="18"/>
      <c r="D490" s="18"/>
      <c r="E490" s="18"/>
      <c r="F490" s="18"/>
      <c r="G490" s="18"/>
      <c r="H490" s="18"/>
      <c r="I490" s="18"/>
      <c r="J490" s="18"/>
      <c r="K490" s="18"/>
      <c r="L490" s="18"/>
      <c r="M490" s="18"/>
      <c r="N490" s="18"/>
      <c r="O490" s="18"/>
      <c r="P490" s="57"/>
      <c r="Q490" s="18"/>
      <c r="R490" s="18"/>
      <c r="S490" s="18"/>
      <c r="T490" s="20"/>
      <c r="V490" s="18"/>
      <c r="W490" s="18"/>
      <c r="X490" s="18"/>
    </row>
    <row r="491" spans="3:24" ht="28.5" customHeight="1" x14ac:dyDescent="0.25">
      <c r="C491" s="18"/>
      <c r="D491" s="18"/>
      <c r="E491" s="18"/>
      <c r="F491" s="18"/>
      <c r="G491" s="18"/>
      <c r="H491" s="18"/>
      <c r="I491" s="18"/>
      <c r="J491" s="18"/>
      <c r="K491" s="18"/>
      <c r="L491" s="18"/>
      <c r="M491" s="18"/>
      <c r="N491" s="18"/>
      <c r="O491" s="18"/>
      <c r="P491" s="57"/>
      <c r="Q491" s="18"/>
      <c r="R491" s="18"/>
      <c r="S491" s="18"/>
      <c r="T491" s="20"/>
      <c r="V491" s="18"/>
      <c r="W491" s="18"/>
      <c r="X491" s="18"/>
    </row>
    <row r="492" spans="3:24" ht="28.5" customHeight="1" x14ac:dyDescent="0.25">
      <c r="C492" s="18"/>
      <c r="D492" s="18"/>
      <c r="E492" s="18"/>
      <c r="F492" s="18"/>
      <c r="G492" s="18"/>
      <c r="H492" s="18"/>
      <c r="I492" s="18"/>
      <c r="J492" s="18"/>
      <c r="K492" s="18"/>
      <c r="L492" s="18"/>
      <c r="M492" s="18"/>
      <c r="N492" s="18"/>
      <c r="O492" s="18"/>
      <c r="P492" s="57"/>
      <c r="Q492" s="18"/>
      <c r="R492" s="18"/>
      <c r="S492" s="18"/>
      <c r="T492" s="20"/>
      <c r="V492" s="18"/>
      <c r="W492" s="18"/>
      <c r="X492" s="18"/>
    </row>
    <row r="493" spans="3:24" ht="28.5" customHeight="1" x14ac:dyDescent="0.25">
      <c r="C493" s="18"/>
      <c r="D493" s="18"/>
      <c r="E493" s="18"/>
      <c r="F493" s="18"/>
      <c r="G493" s="18"/>
      <c r="H493" s="18"/>
      <c r="I493" s="18"/>
      <c r="J493" s="18"/>
      <c r="K493" s="18"/>
      <c r="L493" s="18"/>
      <c r="M493" s="18"/>
      <c r="N493" s="18"/>
      <c r="O493" s="18"/>
      <c r="P493" s="57"/>
      <c r="Q493" s="18"/>
      <c r="R493" s="18"/>
      <c r="S493" s="18"/>
      <c r="T493" s="20"/>
      <c r="V493" s="18"/>
      <c r="W493" s="18"/>
      <c r="X493" s="18"/>
    </row>
    <row r="494" spans="3:24" ht="28.5" customHeight="1" x14ac:dyDescent="0.25">
      <c r="C494" s="18"/>
      <c r="D494" s="18"/>
      <c r="E494" s="18"/>
      <c r="F494" s="18"/>
      <c r="G494" s="18"/>
      <c r="H494" s="18"/>
      <c r="I494" s="18"/>
      <c r="J494" s="18"/>
      <c r="K494" s="18"/>
      <c r="L494" s="18"/>
      <c r="M494" s="18"/>
      <c r="N494" s="18"/>
      <c r="O494" s="18"/>
      <c r="P494" s="57"/>
      <c r="Q494" s="18"/>
      <c r="R494" s="18"/>
      <c r="S494" s="18"/>
      <c r="T494" s="20"/>
      <c r="V494" s="18"/>
      <c r="W494" s="18"/>
      <c r="X494" s="18"/>
    </row>
    <row r="495" spans="3:24" ht="28.5" customHeight="1" x14ac:dyDescent="0.25">
      <c r="C495" s="18"/>
      <c r="D495" s="18"/>
      <c r="E495" s="18"/>
      <c r="F495" s="18"/>
      <c r="G495" s="18"/>
      <c r="H495" s="18"/>
      <c r="I495" s="18"/>
      <c r="J495" s="18"/>
      <c r="K495" s="18"/>
      <c r="L495" s="18"/>
      <c r="M495" s="18"/>
      <c r="N495" s="18"/>
      <c r="O495" s="18"/>
      <c r="P495" s="57"/>
      <c r="Q495" s="18"/>
      <c r="R495" s="18"/>
      <c r="S495" s="18"/>
      <c r="T495" s="20"/>
      <c r="V495" s="18"/>
      <c r="W495" s="18"/>
      <c r="X495" s="18"/>
    </row>
    <row r="496" spans="3:24" ht="28.5" customHeight="1" x14ac:dyDescent="0.25">
      <c r="C496" s="18"/>
      <c r="D496" s="18"/>
      <c r="E496" s="18"/>
      <c r="F496" s="18"/>
      <c r="G496" s="18"/>
      <c r="H496" s="18"/>
      <c r="I496" s="18"/>
      <c r="J496" s="18"/>
      <c r="K496" s="18"/>
      <c r="L496" s="18"/>
      <c r="M496" s="18"/>
      <c r="N496" s="18"/>
      <c r="O496" s="18"/>
      <c r="P496" s="57"/>
      <c r="Q496" s="18"/>
      <c r="R496" s="18"/>
      <c r="S496" s="18"/>
      <c r="T496" s="20"/>
      <c r="V496" s="18"/>
      <c r="W496" s="18"/>
      <c r="X496" s="18"/>
    </row>
    <row r="497" spans="3:24" ht="28.5" customHeight="1" x14ac:dyDescent="0.25">
      <c r="C497" s="18"/>
      <c r="D497" s="18"/>
      <c r="E497" s="18"/>
      <c r="F497" s="18"/>
      <c r="G497" s="18"/>
      <c r="H497" s="18"/>
      <c r="I497" s="18"/>
      <c r="J497" s="18"/>
      <c r="K497" s="18"/>
      <c r="L497" s="18"/>
      <c r="M497" s="18"/>
      <c r="N497" s="18"/>
      <c r="O497" s="18"/>
      <c r="P497" s="57"/>
      <c r="Q497" s="18"/>
      <c r="R497" s="18"/>
      <c r="S497" s="18"/>
      <c r="T497" s="20"/>
      <c r="V497" s="18"/>
      <c r="W497" s="18"/>
      <c r="X497" s="18"/>
    </row>
    <row r="498" spans="3:24" ht="28.5" customHeight="1" x14ac:dyDescent="0.25">
      <c r="C498" s="18"/>
      <c r="D498" s="18"/>
      <c r="E498" s="18"/>
      <c r="F498" s="18"/>
      <c r="G498" s="18"/>
      <c r="H498" s="18"/>
      <c r="I498" s="18"/>
      <c r="J498" s="18"/>
      <c r="K498" s="18"/>
      <c r="L498" s="18"/>
      <c r="M498" s="18"/>
      <c r="N498" s="18"/>
      <c r="O498" s="18"/>
      <c r="P498" s="57"/>
      <c r="Q498" s="18"/>
      <c r="R498" s="18"/>
      <c r="S498" s="18"/>
      <c r="T498" s="20"/>
      <c r="V498" s="18"/>
      <c r="W498" s="18"/>
      <c r="X498" s="18"/>
    </row>
    <row r="499" spans="3:24" ht="28.5" customHeight="1" x14ac:dyDescent="0.25">
      <c r="C499" s="18"/>
      <c r="D499" s="18"/>
      <c r="E499" s="18"/>
      <c r="F499" s="18"/>
      <c r="G499" s="18"/>
      <c r="H499" s="18"/>
      <c r="I499" s="18"/>
      <c r="J499" s="18"/>
      <c r="K499" s="18"/>
      <c r="L499" s="18"/>
      <c r="M499" s="18"/>
      <c r="N499" s="18"/>
      <c r="O499" s="18"/>
      <c r="P499" s="57"/>
      <c r="Q499" s="18"/>
      <c r="R499" s="18"/>
      <c r="S499" s="18"/>
      <c r="T499" s="20"/>
      <c r="V499" s="18"/>
      <c r="W499" s="18"/>
      <c r="X499" s="18"/>
    </row>
    <row r="500" spans="3:24" ht="28.5" customHeight="1" x14ac:dyDescent="0.25">
      <c r="C500" s="18"/>
      <c r="D500" s="18"/>
      <c r="E500" s="18"/>
      <c r="F500" s="18"/>
      <c r="G500" s="18"/>
      <c r="H500" s="18"/>
      <c r="I500" s="18"/>
      <c r="J500" s="18"/>
      <c r="K500" s="18"/>
      <c r="L500" s="18"/>
      <c r="M500" s="18"/>
      <c r="N500" s="18"/>
      <c r="O500" s="18"/>
      <c r="P500" s="57"/>
      <c r="Q500" s="18"/>
      <c r="R500" s="18"/>
      <c r="S500" s="18"/>
      <c r="T500" s="20"/>
      <c r="V500" s="18"/>
      <c r="W500" s="18"/>
      <c r="X500" s="18"/>
    </row>
    <row r="501" spans="3:24" ht="28.5" customHeight="1" x14ac:dyDescent="0.25">
      <c r="C501" s="18"/>
      <c r="D501" s="18"/>
      <c r="E501" s="18"/>
      <c r="F501" s="18"/>
      <c r="G501" s="18"/>
      <c r="H501" s="18"/>
      <c r="I501" s="18"/>
      <c r="J501" s="18"/>
      <c r="K501" s="18"/>
      <c r="L501" s="18"/>
      <c r="M501" s="18"/>
      <c r="N501" s="18"/>
      <c r="O501" s="18"/>
      <c r="P501" s="57"/>
      <c r="Q501" s="18"/>
      <c r="R501" s="18"/>
      <c r="S501" s="18"/>
      <c r="T501" s="20"/>
      <c r="V501" s="18"/>
      <c r="W501" s="18"/>
      <c r="X501" s="18"/>
    </row>
    <row r="502" spans="3:24" ht="28.5" customHeight="1" x14ac:dyDescent="0.25">
      <c r="C502" s="18"/>
      <c r="D502" s="18"/>
      <c r="E502" s="18"/>
      <c r="F502" s="18"/>
      <c r="G502" s="18"/>
      <c r="H502" s="18"/>
      <c r="I502" s="18"/>
      <c r="J502" s="18"/>
      <c r="K502" s="18"/>
      <c r="L502" s="18"/>
      <c r="M502" s="18"/>
      <c r="N502" s="18"/>
      <c r="O502" s="18"/>
      <c r="P502" s="57"/>
      <c r="Q502" s="18"/>
      <c r="R502" s="18"/>
      <c r="S502" s="18"/>
      <c r="T502" s="20"/>
      <c r="V502" s="18"/>
      <c r="W502" s="18"/>
      <c r="X502" s="18"/>
    </row>
    <row r="503" spans="3:24" ht="28.5" customHeight="1" x14ac:dyDescent="0.25">
      <c r="C503" s="18"/>
      <c r="D503" s="18"/>
      <c r="E503" s="18"/>
      <c r="F503" s="18"/>
      <c r="G503" s="18"/>
      <c r="H503" s="18"/>
      <c r="I503" s="18"/>
      <c r="J503" s="18"/>
      <c r="K503" s="18"/>
      <c r="L503" s="18"/>
      <c r="M503" s="18"/>
      <c r="N503" s="18"/>
      <c r="O503" s="18"/>
      <c r="P503" s="57"/>
      <c r="Q503" s="18"/>
      <c r="R503" s="18"/>
      <c r="S503" s="18"/>
      <c r="T503" s="20"/>
      <c r="V503" s="18"/>
      <c r="W503" s="18"/>
      <c r="X503" s="18"/>
    </row>
    <row r="504" spans="3:24" ht="28.5" customHeight="1" x14ac:dyDescent="0.25">
      <c r="C504" s="18"/>
      <c r="D504" s="18"/>
      <c r="E504" s="18"/>
      <c r="F504" s="18"/>
      <c r="G504" s="18"/>
      <c r="H504" s="18"/>
      <c r="I504" s="18"/>
      <c r="J504" s="18"/>
      <c r="K504" s="18"/>
      <c r="L504" s="18"/>
      <c r="M504" s="18"/>
      <c r="N504" s="18"/>
      <c r="O504" s="18"/>
      <c r="P504" s="57"/>
      <c r="Q504" s="18"/>
      <c r="R504" s="18"/>
      <c r="S504" s="18"/>
      <c r="T504" s="20"/>
      <c r="V504" s="18"/>
      <c r="W504" s="18"/>
      <c r="X504" s="18"/>
    </row>
    <row r="505" spans="3:24" ht="28.5" customHeight="1" x14ac:dyDescent="0.25">
      <c r="C505" s="18"/>
      <c r="D505" s="18"/>
      <c r="E505" s="18"/>
      <c r="F505" s="18"/>
      <c r="G505" s="18"/>
      <c r="H505" s="18"/>
      <c r="I505" s="18"/>
      <c r="J505" s="18"/>
      <c r="K505" s="18"/>
      <c r="L505" s="18"/>
      <c r="M505" s="18"/>
      <c r="N505" s="18"/>
      <c r="O505" s="18"/>
      <c r="P505" s="57"/>
      <c r="Q505" s="18"/>
      <c r="R505" s="18"/>
      <c r="S505" s="18"/>
      <c r="T505" s="20"/>
      <c r="V505" s="18"/>
      <c r="W505" s="18"/>
      <c r="X505" s="18"/>
    </row>
    <row r="506" spans="3:24" ht="28.5" customHeight="1" x14ac:dyDescent="0.25">
      <c r="C506" s="18"/>
      <c r="D506" s="18"/>
      <c r="E506" s="18"/>
      <c r="F506" s="18"/>
      <c r="G506" s="18"/>
      <c r="H506" s="18"/>
      <c r="I506" s="18"/>
      <c r="J506" s="18"/>
      <c r="K506" s="18"/>
      <c r="L506" s="18"/>
      <c r="M506" s="18"/>
      <c r="N506" s="18"/>
      <c r="O506" s="18"/>
      <c r="P506" s="57"/>
      <c r="Q506" s="18"/>
      <c r="R506" s="18"/>
      <c r="S506" s="18"/>
      <c r="T506" s="20"/>
      <c r="V506" s="18"/>
      <c r="W506" s="18"/>
      <c r="X506" s="18"/>
    </row>
    <row r="507" spans="3:24" ht="28.5" customHeight="1" x14ac:dyDescent="0.25">
      <c r="C507" s="18"/>
      <c r="D507" s="18"/>
      <c r="E507" s="18"/>
      <c r="F507" s="18"/>
      <c r="G507" s="18"/>
      <c r="H507" s="18"/>
      <c r="I507" s="18"/>
      <c r="J507" s="18"/>
      <c r="K507" s="18"/>
      <c r="L507" s="18"/>
      <c r="M507" s="18"/>
      <c r="N507" s="18"/>
      <c r="O507" s="18"/>
      <c r="P507" s="57"/>
      <c r="Q507" s="18"/>
      <c r="R507" s="18"/>
      <c r="S507" s="18"/>
      <c r="T507" s="20"/>
      <c r="V507" s="18"/>
      <c r="W507" s="18"/>
      <c r="X507" s="18"/>
    </row>
    <row r="508" spans="3:24" ht="28.5" customHeight="1" x14ac:dyDescent="0.25">
      <c r="C508" s="18"/>
      <c r="D508" s="18"/>
      <c r="E508" s="18"/>
      <c r="F508" s="18"/>
      <c r="G508" s="18"/>
      <c r="H508" s="18"/>
      <c r="I508" s="18"/>
      <c r="J508" s="18"/>
      <c r="K508" s="18"/>
      <c r="L508" s="18"/>
      <c r="M508" s="18"/>
      <c r="N508" s="18"/>
      <c r="O508" s="18"/>
      <c r="P508" s="57"/>
      <c r="Q508" s="18"/>
      <c r="R508" s="18"/>
      <c r="S508" s="18"/>
      <c r="T508" s="20"/>
      <c r="V508" s="18"/>
      <c r="W508" s="18"/>
      <c r="X508" s="18"/>
    </row>
    <row r="509" spans="3:24" ht="28.5" customHeight="1" x14ac:dyDescent="0.25">
      <c r="C509" s="18"/>
      <c r="D509" s="18"/>
      <c r="E509" s="18"/>
      <c r="F509" s="18"/>
      <c r="G509" s="18"/>
      <c r="H509" s="18"/>
      <c r="I509" s="18"/>
      <c r="J509" s="18"/>
      <c r="K509" s="18"/>
      <c r="L509" s="18"/>
      <c r="M509" s="18"/>
      <c r="N509" s="18"/>
      <c r="O509" s="18"/>
      <c r="P509" s="57"/>
      <c r="Q509" s="18"/>
      <c r="R509" s="18"/>
      <c r="S509" s="18"/>
      <c r="T509" s="20"/>
      <c r="V509" s="18"/>
      <c r="W509" s="18"/>
      <c r="X509" s="18"/>
    </row>
    <row r="510" spans="3:24" ht="28.5" customHeight="1" x14ac:dyDescent="0.25">
      <c r="C510" s="18"/>
      <c r="D510" s="18"/>
      <c r="E510" s="18"/>
      <c r="F510" s="18"/>
      <c r="G510" s="18"/>
      <c r="H510" s="18"/>
      <c r="I510" s="18"/>
      <c r="J510" s="18"/>
      <c r="K510" s="18"/>
      <c r="L510" s="18"/>
      <c r="M510" s="18"/>
      <c r="N510" s="18"/>
      <c r="O510" s="18"/>
      <c r="P510" s="57"/>
      <c r="Q510" s="18"/>
      <c r="R510" s="18"/>
      <c r="S510" s="18"/>
      <c r="T510" s="20"/>
      <c r="V510" s="18"/>
      <c r="W510" s="18"/>
      <c r="X510" s="18"/>
    </row>
    <row r="511" spans="3:24" ht="28.5" customHeight="1" x14ac:dyDescent="0.25">
      <c r="C511" s="18"/>
      <c r="D511" s="18"/>
      <c r="E511" s="18"/>
      <c r="F511" s="18"/>
      <c r="G511" s="18"/>
      <c r="H511" s="18"/>
      <c r="I511" s="18"/>
      <c r="J511" s="18"/>
      <c r="K511" s="18"/>
      <c r="L511" s="18"/>
      <c r="M511" s="18"/>
      <c r="N511" s="18"/>
      <c r="O511" s="18"/>
      <c r="P511" s="57"/>
      <c r="Q511" s="18"/>
      <c r="R511" s="18"/>
      <c r="S511" s="18"/>
      <c r="T511" s="20"/>
      <c r="V511" s="18"/>
      <c r="W511" s="18"/>
      <c r="X511" s="18"/>
    </row>
    <row r="512" spans="3:24" ht="28.5" customHeight="1" x14ac:dyDescent="0.25">
      <c r="C512" s="18"/>
      <c r="D512" s="18"/>
      <c r="E512" s="18"/>
      <c r="F512" s="18"/>
      <c r="G512" s="18"/>
      <c r="H512" s="18"/>
      <c r="I512" s="18"/>
      <c r="J512" s="18"/>
      <c r="K512" s="18"/>
      <c r="L512" s="18"/>
      <c r="M512" s="18"/>
      <c r="N512" s="18"/>
      <c r="O512" s="18"/>
      <c r="P512" s="57"/>
      <c r="Q512" s="18"/>
      <c r="R512" s="18"/>
      <c r="S512" s="18"/>
      <c r="T512" s="20"/>
      <c r="V512" s="18"/>
      <c r="W512" s="18"/>
      <c r="X512" s="18"/>
    </row>
    <row r="513" spans="3:24" ht="28.5" customHeight="1" x14ac:dyDescent="0.25">
      <c r="C513" s="18"/>
      <c r="D513" s="18"/>
      <c r="E513" s="18"/>
      <c r="F513" s="18"/>
      <c r="G513" s="18"/>
      <c r="H513" s="18"/>
      <c r="I513" s="18"/>
      <c r="J513" s="18"/>
      <c r="K513" s="18"/>
      <c r="L513" s="18"/>
      <c r="M513" s="18"/>
      <c r="N513" s="18"/>
      <c r="O513" s="18"/>
      <c r="P513" s="57"/>
      <c r="Q513" s="18"/>
      <c r="R513" s="18"/>
      <c r="S513" s="18"/>
      <c r="T513" s="20"/>
      <c r="V513" s="18"/>
      <c r="W513" s="18"/>
      <c r="X513" s="18"/>
    </row>
    <row r="514" spans="3:24" ht="28.5" customHeight="1" x14ac:dyDescent="0.25">
      <c r="C514" s="18"/>
      <c r="D514" s="18"/>
      <c r="E514" s="18"/>
      <c r="F514" s="18"/>
      <c r="G514" s="18"/>
      <c r="H514" s="18"/>
      <c r="I514" s="18"/>
      <c r="J514" s="18"/>
      <c r="K514" s="18"/>
      <c r="L514" s="18"/>
      <c r="M514" s="18"/>
      <c r="N514" s="18"/>
      <c r="O514" s="18"/>
      <c r="P514" s="57"/>
      <c r="Q514" s="18"/>
      <c r="R514" s="18"/>
      <c r="S514" s="18"/>
      <c r="T514" s="20"/>
      <c r="V514" s="18"/>
      <c r="W514" s="18"/>
      <c r="X514" s="18"/>
    </row>
    <row r="515" spans="3:24" ht="28.5" customHeight="1" x14ac:dyDescent="0.25">
      <c r="C515" s="18"/>
      <c r="D515" s="18"/>
      <c r="E515" s="18"/>
      <c r="F515" s="18"/>
      <c r="G515" s="18"/>
      <c r="H515" s="18"/>
      <c r="I515" s="18"/>
      <c r="J515" s="18"/>
      <c r="K515" s="18"/>
      <c r="L515" s="18"/>
      <c r="M515" s="18"/>
      <c r="N515" s="18"/>
      <c r="O515" s="18"/>
      <c r="P515" s="57"/>
      <c r="Q515" s="18"/>
      <c r="R515" s="18"/>
      <c r="S515" s="18"/>
      <c r="T515" s="20"/>
      <c r="V515" s="18"/>
      <c r="W515" s="18"/>
      <c r="X515" s="18"/>
    </row>
    <row r="516" spans="3:24" ht="28.5" customHeight="1" x14ac:dyDescent="0.25">
      <c r="C516" s="18"/>
      <c r="D516" s="18"/>
      <c r="E516" s="18"/>
      <c r="F516" s="18"/>
      <c r="G516" s="18"/>
      <c r="H516" s="18"/>
      <c r="I516" s="18"/>
      <c r="J516" s="18"/>
      <c r="K516" s="18"/>
      <c r="L516" s="18"/>
      <c r="M516" s="18"/>
      <c r="N516" s="18"/>
      <c r="O516" s="18"/>
      <c r="P516" s="57"/>
      <c r="Q516" s="18"/>
      <c r="R516" s="18"/>
      <c r="S516" s="18"/>
      <c r="T516" s="20"/>
      <c r="V516" s="18"/>
      <c r="W516" s="18"/>
      <c r="X516" s="18"/>
    </row>
    <row r="517" spans="3:24" ht="28.5" customHeight="1" x14ac:dyDescent="0.25">
      <c r="C517" s="18"/>
      <c r="D517" s="18"/>
      <c r="E517" s="18"/>
      <c r="F517" s="18"/>
      <c r="G517" s="18"/>
      <c r="H517" s="18"/>
      <c r="I517" s="18"/>
      <c r="J517" s="18"/>
      <c r="K517" s="18"/>
      <c r="L517" s="18"/>
      <c r="M517" s="18"/>
      <c r="N517" s="18"/>
      <c r="O517" s="18"/>
      <c r="P517" s="57"/>
      <c r="Q517" s="18"/>
      <c r="R517" s="18"/>
      <c r="S517" s="18"/>
      <c r="T517" s="20"/>
      <c r="V517" s="18"/>
      <c r="W517" s="18"/>
      <c r="X517" s="18"/>
    </row>
    <row r="518" spans="3:24" ht="28.5" customHeight="1" x14ac:dyDescent="0.25">
      <c r="C518" s="18"/>
      <c r="D518" s="18"/>
      <c r="E518" s="18"/>
      <c r="F518" s="18"/>
      <c r="G518" s="18"/>
      <c r="H518" s="18"/>
      <c r="I518" s="18"/>
      <c r="J518" s="18"/>
      <c r="K518" s="18"/>
      <c r="L518" s="18"/>
      <c r="M518" s="18"/>
      <c r="N518" s="18"/>
      <c r="O518" s="18"/>
      <c r="P518" s="57"/>
      <c r="Q518" s="18"/>
      <c r="R518" s="18"/>
      <c r="S518" s="18"/>
      <c r="T518" s="20"/>
      <c r="V518" s="18"/>
      <c r="W518" s="18"/>
      <c r="X518" s="18"/>
    </row>
    <row r="519" spans="3:24" ht="28.5" customHeight="1" x14ac:dyDescent="0.25">
      <c r="C519" s="18"/>
      <c r="D519" s="18"/>
      <c r="E519" s="18"/>
      <c r="F519" s="18"/>
      <c r="G519" s="18"/>
      <c r="H519" s="18"/>
      <c r="I519" s="18"/>
      <c r="J519" s="18"/>
      <c r="K519" s="18"/>
      <c r="L519" s="18"/>
      <c r="M519" s="18"/>
      <c r="N519" s="18"/>
      <c r="O519" s="18"/>
      <c r="P519" s="57"/>
      <c r="Q519" s="18"/>
      <c r="R519" s="18"/>
      <c r="S519" s="18"/>
      <c r="T519" s="20"/>
      <c r="V519" s="18"/>
      <c r="W519" s="18"/>
      <c r="X519" s="18"/>
    </row>
    <row r="520" spans="3:24" ht="28.5" customHeight="1" x14ac:dyDescent="0.25">
      <c r="C520" s="18"/>
      <c r="D520" s="18"/>
      <c r="E520" s="18"/>
      <c r="F520" s="18"/>
      <c r="G520" s="18"/>
      <c r="H520" s="18"/>
      <c r="I520" s="18"/>
      <c r="J520" s="18"/>
      <c r="K520" s="18"/>
      <c r="L520" s="18"/>
      <c r="M520" s="18"/>
      <c r="N520" s="18"/>
      <c r="O520" s="18"/>
      <c r="P520" s="57"/>
      <c r="Q520" s="18"/>
      <c r="R520" s="18"/>
      <c r="S520" s="18"/>
      <c r="T520" s="20"/>
      <c r="V520" s="18"/>
      <c r="W520" s="18"/>
      <c r="X520" s="18"/>
    </row>
    <row r="521" spans="3:24" ht="28.5" customHeight="1" x14ac:dyDescent="0.25">
      <c r="C521" s="18"/>
      <c r="D521" s="18"/>
      <c r="E521" s="18"/>
      <c r="F521" s="18"/>
      <c r="G521" s="18"/>
      <c r="H521" s="18"/>
      <c r="I521" s="18"/>
      <c r="J521" s="18"/>
      <c r="K521" s="18"/>
      <c r="L521" s="18"/>
      <c r="M521" s="18"/>
      <c r="N521" s="18"/>
      <c r="O521" s="18"/>
      <c r="P521" s="57"/>
      <c r="Q521" s="18"/>
      <c r="R521" s="18"/>
      <c r="S521" s="18"/>
      <c r="T521" s="20"/>
      <c r="V521" s="18"/>
      <c r="W521" s="18"/>
      <c r="X521" s="18"/>
    </row>
    <row r="522" spans="3:24" ht="28.5" customHeight="1" x14ac:dyDescent="0.25">
      <c r="C522" s="18"/>
      <c r="D522" s="18"/>
      <c r="E522" s="18"/>
      <c r="F522" s="18"/>
      <c r="G522" s="18"/>
      <c r="H522" s="18"/>
      <c r="I522" s="18"/>
      <c r="J522" s="18"/>
      <c r="K522" s="18"/>
      <c r="L522" s="18"/>
      <c r="M522" s="18"/>
      <c r="N522" s="18"/>
      <c r="O522" s="18"/>
      <c r="P522" s="57"/>
      <c r="Q522" s="18"/>
      <c r="R522" s="18"/>
      <c r="S522" s="18"/>
      <c r="T522" s="20"/>
      <c r="V522" s="18"/>
      <c r="W522" s="18"/>
      <c r="X522" s="18"/>
    </row>
    <row r="523" spans="3:24" ht="28.5" customHeight="1" x14ac:dyDescent="0.25">
      <c r="C523" s="18"/>
      <c r="D523" s="18"/>
      <c r="E523" s="18"/>
      <c r="F523" s="18"/>
      <c r="G523" s="18"/>
      <c r="H523" s="18"/>
      <c r="I523" s="18"/>
      <c r="J523" s="18"/>
      <c r="K523" s="18"/>
      <c r="L523" s="18"/>
      <c r="M523" s="18"/>
      <c r="N523" s="18"/>
      <c r="O523" s="18"/>
      <c r="P523" s="57"/>
      <c r="Q523" s="18"/>
      <c r="R523" s="18"/>
      <c r="S523" s="18"/>
      <c r="T523" s="20"/>
      <c r="V523" s="18"/>
      <c r="W523" s="18"/>
      <c r="X523" s="18"/>
    </row>
    <row r="524" spans="3:24" ht="28.5" customHeight="1" x14ac:dyDescent="0.25">
      <c r="C524" s="18"/>
      <c r="D524" s="18"/>
      <c r="E524" s="18"/>
      <c r="F524" s="18"/>
      <c r="G524" s="18"/>
      <c r="H524" s="18"/>
      <c r="I524" s="18"/>
      <c r="J524" s="18"/>
      <c r="K524" s="18"/>
      <c r="L524" s="18"/>
      <c r="M524" s="18"/>
      <c r="N524" s="18"/>
      <c r="O524" s="18"/>
      <c r="P524" s="57"/>
      <c r="Q524" s="18"/>
      <c r="R524" s="18"/>
      <c r="S524" s="18"/>
      <c r="T524" s="20"/>
      <c r="V524" s="18"/>
      <c r="W524" s="18"/>
      <c r="X524" s="18"/>
    </row>
    <row r="525" spans="3:24" ht="28.5" customHeight="1" x14ac:dyDescent="0.25">
      <c r="C525" s="18"/>
      <c r="D525" s="18"/>
      <c r="E525" s="18"/>
      <c r="F525" s="18"/>
      <c r="G525" s="18"/>
      <c r="H525" s="18"/>
      <c r="I525" s="18"/>
      <c r="J525" s="18"/>
      <c r="K525" s="18"/>
      <c r="L525" s="18"/>
      <c r="M525" s="18"/>
      <c r="N525" s="18"/>
      <c r="O525" s="18"/>
      <c r="P525" s="57"/>
      <c r="Q525" s="18"/>
      <c r="R525" s="18"/>
      <c r="S525" s="18"/>
      <c r="T525" s="20"/>
      <c r="V525" s="18"/>
      <c r="W525" s="18"/>
      <c r="X525" s="18"/>
    </row>
    <row r="526" spans="3:24" ht="28.5" customHeight="1" x14ac:dyDescent="0.25">
      <c r="C526" s="18"/>
      <c r="D526" s="18"/>
      <c r="E526" s="18"/>
      <c r="F526" s="18"/>
      <c r="G526" s="18"/>
      <c r="H526" s="18"/>
      <c r="I526" s="18"/>
      <c r="J526" s="18"/>
      <c r="K526" s="18"/>
      <c r="L526" s="18"/>
      <c r="M526" s="18"/>
      <c r="N526" s="18"/>
      <c r="O526" s="18"/>
      <c r="P526" s="57"/>
      <c r="Q526" s="18"/>
      <c r="R526" s="18"/>
      <c r="S526" s="18"/>
      <c r="T526" s="20"/>
      <c r="V526" s="18"/>
      <c r="W526" s="18"/>
      <c r="X526" s="18"/>
    </row>
    <row r="527" spans="3:24" ht="28.5" customHeight="1" x14ac:dyDescent="0.25">
      <c r="C527" s="18"/>
      <c r="D527" s="18"/>
      <c r="E527" s="18"/>
      <c r="F527" s="18"/>
      <c r="G527" s="18"/>
      <c r="H527" s="18"/>
      <c r="I527" s="18"/>
      <c r="J527" s="18"/>
      <c r="K527" s="18"/>
      <c r="L527" s="18"/>
      <c r="M527" s="18"/>
      <c r="N527" s="18"/>
      <c r="O527" s="18"/>
      <c r="P527" s="57"/>
      <c r="Q527" s="18"/>
      <c r="R527" s="18"/>
      <c r="S527" s="18"/>
      <c r="T527" s="20"/>
      <c r="V527" s="18"/>
      <c r="W527" s="18"/>
      <c r="X527" s="18"/>
    </row>
    <row r="528" spans="3:24" ht="28.5" customHeight="1" x14ac:dyDescent="0.25">
      <c r="C528" s="18"/>
      <c r="D528" s="18"/>
      <c r="E528" s="18"/>
      <c r="F528" s="18"/>
      <c r="G528" s="18"/>
      <c r="H528" s="18"/>
      <c r="I528" s="18"/>
      <c r="J528" s="18"/>
      <c r="K528" s="18"/>
      <c r="L528" s="18"/>
      <c r="M528" s="18"/>
      <c r="N528" s="18"/>
      <c r="O528" s="18"/>
      <c r="P528" s="57"/>
      <c r="Q528" s="18"/>
      <c r="R528" s="18"/>
      <c r="S528" s="18"/>
      <c r="T528" s="20"/>
      <c r="V528" s="18"/>
      <c r="W528" s="18"/>
      <c r="X528" s="18"/>
    </row>
    <row r="529" spans="3:24" ht="28.5" customHeight="1" x14ac:dyDescent="0.25">
      <c r="C529" s="18"/>
      <c r="D529" s="18"/>
      <c r="E529" s="18"/>
      <c r="F529" s="18"/>
      <c r="G529" s="18"/>
      <c r="H529" s="18"/>
      <c r="I529" s="18"/>
      <c r="J529" s="18"/>
      <c r="K529" s="18"/>
      <c r="L529" s="18"/>
      <c r="M529" s="18"/>
      <c r="N529" s="18"/>
      <c r="O529" s="18"/>
      <c r="P529" s="57"/>
      <c r="Q529" s="18"/>
      <c r="R529" s="18"/>
      <c r="S529" s="18"/>
      <c r="T529" s="20"/>
      <c r="V529" s="18"/>
      <c r="W529" s="18"/>
      <c r="X529" s="18"/>
    </row>
    <row r="530" spans="3:24" ht="28.5" customHeight="1" x14ac:dyDescent="0.25">
      <c r="C530" s="18"/>
      <c r="D530" s="18"/>
      <c r="E530" s="18"/>
      <c r="F530" s="18"/>
      <c r="G530" s="18"/>
      <c r="H530" s="18"/>
      <c r="I530" s="18"/>
      <c r="J530" s="18"/>
      <c r="K530" s="18"/>
      <c r="L530" s="18"/>
      <c r="M530" s="18"/>
      <c r="N530" s="18"/>
      <c r="O530" s="18"/>
      <c r="P530" s="57"/>
      <c r="Q530" s="18"/>
      <c r="R530" s="18"/>
      <c r="S530" s="18"/>
      <c r="T530" s="20"/>
      <c r="V530" s="18"/>
      <c r="W530" s="18"/>
      <c r="X530" s="18"/>
    </row>
    <row r="531" spans="3:24" ht="28.5" customHeight="1" x14ac:dyDescent="0.25">
      <c r="C531" s="18"/>
      <c r="D531" s="18"/>
      <c r="E531" s="18"/>
      <c r="F531" s="18"/>
      <c r="G531" s="18"/>
      <c r="H531" s="18"/>
      <c r="I531" s="18"/>
      <c r="J531" s="18"/>
      <c r="K531" s="18"/>
      <c r="L531" s="18"/>
      <c r="M531" s="18"/>
      <c r="N531" s="18"/>
      <c r="O531" s="18"/>
      <c r="P531" s="57"/>
      <c r="Q531" s="18"/>
      <c r="R531" s="18"/>
      <c r="S531" s="18"/>
      <c r="T531" s="20"/>
      <c r="V531" s="18"/>
      <c r="W531" s="18"/>
      <c r="X531" s="18"/>
    </row>
    <row r="532" spans="3:24" ht="28.5" customHeight="1" x14ac:dyDescent="0.25">
      <c r="C532" s="18"/>
      <c r="D532" s="18"/>
      <c r="E532" s="18"/>
      <c r="F532" s="18"/>
      <c r="G532" s="18"/>
      <c r="H532" s="18"/>
      <c r="I532" s="18"/>
      <c r="J532" s="18"/>
      <c r="K532" s="18"/>
      <c r="L532" s="18"/>
      <c r="M532" s="18"/>
      <c r="N532" s="18"/>
      <c r="O532" s="18"/>
      <c r="P532" s="57"/>
      <c r="Q532" s="18"/>
      <c r="R532" s="18"/>
      <c r="S532" s="18"/>
      <c r="T532" s="20"/>
      <c r="V532" s="18"/>
      <c r="W532" s="18"/>
      <c r="X532" s="18"/>
    </row>
    <row r="533" spans="3:24" ht="28.5" customHeight="1" x14ac:dyDescent="0.25">
      <c r="C533" s="18"/>
      <c r="D533" s="18"/>
      <c r="E533" s="18"/>
      <c r="F533" s="18"/>
      <c r="G533" s="18"/>
      <c r="H533" s="18"/>
      <c r="I533" s="18"/>
      <c r="J533" s="18"/>
      <c r="K533" s="18"/>
      <c r="L533" s="18"/>
      <c r="M533" s="18"/>
      <c r="N533" s="18"/>
      <c r="O533" s="18"/>
      <c r="P533" s="57"/>
      <c r="Q533" s="18"/>
      <c r="R533" s="18"/>
      <c r="S533" s="18"/>
      <c r="T533" s="20"/>
      <c r="V533" s="18"/>
      <c r="W533" s="18"/>
      <c r="X533" s="18"/>
    </row>
    <row r="534" spans="3:24" ht="28.5" customHeight="1" x14ac:dyDescent="0.25">
      <c r="C534" s="18"/>
      <c r="D534" s="18"/>
      <c r="E534" s="18"/>
      <c r="F534" s="18"/>
      <c r="G534" s="18"/>
      <c r="H534" s="18"/>
      <c r="I534" s="18"/>
      <c r="J534" s="18"/>
      <c r="K534" s="18"/>
      <c r="L534" s="18"/>
      <c r="M534" s="18"/>
      <c r="N534" s="18"/>
      <c r="O534" s="18"/>
      <c r="P534" s="57"/>
      <c r="Q534" s="18"/>
      <c r="R534" s="18"/>
      <c r="S534" s="18"/>
      <c r="T534" s="20"/>
      <c r="V534" s="18"/>
      <c r="W534" s="18"/>
      <c r="X534" s="18"/>
    </row>
    <row r="535" spans="3:24" ht="28.5" customHeight="1" x14ac:dyDescent="0.25">
      <c r="C535" s="18"/>
      <c r="D535" s="18"/>
      <c r="E535" s="18"/>
      <c r="F535" s="18"/>
      <c r="G535" s="18"/>
      <c r="H535" s="18"/>
      <c r="I535" s="18"/>
      <c r="J535" s="18"/>
      <c r="K535" s="18"/>
      <c r="L535" s="18"/>
      <c r="M535" s="18"/>
      <c r="N535" s="18"/>
      <c r="O535" s="18"/>
      <c r="P535" s="57"/>
      <c r="Q535" s="18"/>
      <c r="R535" s="18"/>
      <c r="S535" s="18"/>
      <c r="T535" s="20"/>
      <c r="V535" s="18"/>
      <c r="W535" s="18"/>
      <c r="X535" s="18"/>
    </row>
    <row r="536" spans="3:24" ht="28.5" customHeight="1" x14ac:dyDescent="0.25">
      <c r="C536" s="18"/>
      <c r="D536" s="18"/>
      <c r="E536" s="18"/>
      <c r="F536" s="18"/>
      <c r="G536" s="18"/>
      <c r="H536" s="18"/>
      <c r="I536" s="18"/>
      <c r="J536" s="18"/>
      <c r="K536" s="18"/>
      <c r="L536" s="18"/>
      <c r="M536" s="18"/>
      <c r="N536" s="18"/>
      <c r="O536" s="18"/>
      <c r="P536" s="57"/>
      <c r="Q536" s="18"/>
      <c r="R536" s="18"/>
      <c r="S536" s="18"/>
      <c r="T536" s="20"/>
      <c r="V536" s="18"/>
      <c r="W536" s="18"/>
      <c r="X536" s="18"/>
    </row>
    <row r="537" spans="3:24" ht="28.5" customHeight="1" x14ac:dyDescent="0.25">
      <c r="C537" s="18"/>
      <c r="D537" s="18"/>
      <c r="E537" s="18"/>
      <c r="F537" s="18"/>
      <c r="G537" s="18"/>
      <c r="H537" s="18"/>
      <c r="I537" s="18"/>
      <c r="J537" s="18"/>
      <c r="K537" s="18"/>
      <c r="L537" s="18"/>
      <c r="M537" s="18"/>
      <c r="N537" s="18"/>
      <c r="O537" s="18"/>
      <c r="P537" s="57"/>
      <c r="Q537" s="18"/>
      <c r="R537" s="18"/>
      <c r="S537" s="18"/>
      <c r="T537" s="20"/>
      <c r="V537" s="18"/>
      <c r="W537" s="18"/>
      <c r="X537" s="18"/>
    </row>
    <row r="538" spans="3:24" ht="28.5" customHeight="1" x14ac:dyDescent="0.25">
      <c r="C538" s="18"/>
      <c r="D538" s="18"/>
      <c r="E538" s="18"/>
      <c r="F538" s="18"/>
      <c r="G538" s="18"/>
      <c r="H538" s="18"/>
      <c r="I538" s="18"/>
      <c r="J538" s="18"/>
      <c r="K538" s="18"/>
      <c r="L538" s="18"/>
      <c r="M538" s="18"/>
      <c r="N538" s="18"/>
      <c r="O538" s="18"/>
      <c r="P538" s="57"/>
      <c r="Q538" s="18"/>
      <c r="R538" s="18"/>
      <c r="S538" s="18"/>
      <c r="T538" s="20"/>
      <c r="V538" s="18"/>
      <c r="W538" s="18"/>
      <c r="X538" s="18"/>
    </row>
    <row r="539" spans="3:24" ht="28.5" customHeight="1" x14ac:dyDescent="0.25">
      <c r="C539" s="18"/>
      <c r="D539" s="18"/>
      <c r="E539" s="18"/>
      <c r="F539" s="18"/>
      <c r="G539" s="18"/>
      <c r="H539" s="18"/>
      <c r="I539" s="18"/>
      <c r="J539" s="18"/>
      <c r="K539" s="18"/>
      <c r="L539" s="18"/>
      <c r="M539" s="18"/>
      <c r="N539" s="18"/>
      <c r="O539" s="18"/>
      <c r="P539" s="57"/>
      <c r="Q539" s="18"/>
      <c r="R539" s="18"/>
      <c r="S539" s="18"/>
      <c r="T539" s="20"/>
      <c r="V539" s="18"/>
      <c r="W539" s="18"/>
      <c r="X539" s="18"/>
    </row>
    <row r="540" spans="3:24" ht="28.5" customHeight="1" x14ac:dyDescent="0.25">
      <c r="C540" s="18"/>
      <c r="D540" s="18"/>
      <c r="E540" s="18"/>
      <c r="F540" s="18"/>
      <c r="G540" s="18"/>
      <c r="H540" s="18"/>
      <c r="I540" s="18"/>
      <c r="J540" s="18"/>
      <c r="K540" s="18"/>
      <c r="L540" s="18"/>
      <c r="M540" s="18"/>
      <c r="N540" s="18"/>
      <c r="O540" s="18"/>
      <c r="P540" s="57"/>
      <c r="Q540" s="18"/>
      <c r="R540" s="18"/>
      <c r="S540" s="18"/>
      <c r="T540" s="20"/>
      <c r="V540" s="18"/>
      <c r="W540" s="18"/>
      <c r="X540" s="18"/>
    </row>
    <row r="541" spans="3:24" ht="28.5" customHeight="1" x14ac:dyDescent="0.25">
      <c r="C541" s="18"/>
      <c r="D541" s="18"/>
      <c r="E541" s="18"/>
      <c r="F541" s="18"/>
      <c r="G541" s="18"/>
      <c r="H541" s="18"/>
      <c r="I541" s="18"/>
      <c r="J541" s="18"/>
      <c r="K541" s="18"/>
      <c r="L541" s="18"/>
      <c r="M541" s="18"/>
      <c r="N541" s="18"/>
      <c r="O541" s="18"/>
      <c r="P541" s="57"/>
      <c r="Q541" s="18"/>
      <c r="R541" s="18"/>
      <c r="S541" s="18"/>
      <c r="T541" s="20"/>
      <c r="V541" s="18"/>
      <c r="W541" s="18"/>
      <c r="X541" s="18"/>
    </row>
    <row r="542" spans="3:24" ht="28.5" customHeight="1" x14ac:dyDescent="0.25">
      <c r="C542" s="18"/>
      <c r="D542" s="18"/>
      <c r="E542" s="18"/>
      <c r="F542" s="18"/>
      <c r="G542" s="18"/>
      <c r="H542" s="18"/>
      <c r="I542" s="18"/>
      <c r="J542" s="18"/>
      <c r="K542" s="18"/>
      <c r="L542" s="18"/>
      <c r="M542" s="18"/>
      <c r="N542" s="18"/>
      <c r="O542" s="18"/>
      <c r="P542" s="57"/>
      <c r="Q542" s="18"/>
      <c r="R542" s="18"/>
      <c r="S542" s="18"/>
      <c r="T542" s="20"/>
      <c r="V542" s="18"/>
      <c r="W542" s="18"/>
      <c r="X542" s="18"/>
    </row>
    <row r="543" spans="3:24" ht="28.5" customHeight="1" x14ac:dyDescent="0.25">
      <c r="C543" s="18"/>
      <c r="D543" s="18"/>
      <c r="E543" s="18"/>
      <c r="F543" s="18"/>
      <c r="G543" s="18"/>
      <c r="H543" s="18"/>
      <c r="I543" s="18"/>
      <c r="J543" s="18"/>
      <c r="K543" s="18"/>
      <c r="L543" s="18"/>
      <c r="M543" s="18"/>
      <c r="N543" s="18"/>
      <c r="O543" s="18"/>
      <c r="P543" s="57"/>
      <c r="Q543" s="18"/>
      <c r="R543" s="18"/>
      <c r="S543" s="18"/>
      <c r="T543" s="20"/>
      <c r="V543" s="18"/>
      <c r="W543" s="18"/>
      <c r="X543" s="18"/>
    </row>
    <row r="544" spans="3:24" ht="28.5" customHeight="1" x14ac:dyDescent="0.25">
      <c r="C544" s="18"/>
      <c r="D544" s="18"/>
      <c r="E544" s="18"/>
      <c r="F544" s="18"/>
      <c r="G544" s="18"/>
      <c r="H544" s="18"/>
      <c r="I544" s="18"/>
      <c r="J544" s="18"/>
      <c r="K544" s="18"/>
      <c r="L544" s="18"/>
      <c r="M544" s="18"/>
      <c r="N544" s="18"/>
      <c r="O544" s="18"/>
      <c r="P544" s="57"/>
      <c r="Q544" s="18"/>
      <c r="R544" s="18"/>
      <c r="S544" s="18"/>
      <c r="T544" s="20"/>
      <c r="V544" s="18"/>
      <c r="W544" s="18"/>
      <c r="X544" s="18"/>
    </row>
    <row r="545" spans="3:24" ht="28.5" customHeight="1" x14ac:dyDescent="0.25">
      <c r="C545" s="18"/>
      <c r="D545" s="18"/>
      <c r="E545" s="18"/>
      <c r="F545" s="18"/>
      <c r="G545" s="18"/>
      <c r="H545" s="18"/>
      <c r="I545" s="18"/>
      <c r="J545" s="18"/>
      <c r="K545" s="18"/>
      <c r="L545" s="18"/>
      <c r="M545" s="18"/>
      <c r="N545" s="18"/>
      <c r="O545" s="18"/>
      <c r="P545" s="57"/>
      <c r="Q545" s="18"/>
      <c r="R545" s="18"/>
      <c r="S545" s="18"/>
      <c r="T545" s="20"/>
      <c r="V545" s="18"/>
      <c r="W545" s="18"/>
      <c r="X545" s="18"/>
    </row>
    <row r="546" spans="3:24" ht="28.5" customHeight="1" x14ac:dyDescent="0.25">
      <c r="C546" s="18"/>
      <c r="D546" s="18"/>
      <c r="E546" s="18"/>
      <c r="F546" s="18"/>
      <c r="G546" s="18"/>
      <c r="H546" s="18"/>
      <c r="I546" s="18"/>
      <c r="J546" s="18"/>
      <c r="K546" s="18"/>
      <c r="L546" s="18"/>
      <c r="M546" s="18"/>
      <c r="N546" s="18"/>
      <c r="O546" s="18"/>
      <c r="P546" s="57"/>
      <c r="Q546" s="18"/>
      <c r="R546" s="18"/>
      <c r="S546" s="18"/>
      <c r="T546" s="20"/>
      <c r="V546" s="18"/>
      <c r="W546" s="18"/>
      <c r="X546" s="18"/>
    </row>
    <row r="547" spans="3:24" ht="28.5" customHeight="1" x14ac:dyDescent="0.25">
      <c r="C547" s="18"/>
      <c r="D547" s="18"/>
      <c r="E547" s="18"/>
      <c r="F547" s="18"/>
      <c r="G547" s="18"/>
      <c r="H547" s="18"/>
      <c r="I547" s="18"/>
      <c r="J547" s="18"/>
      <c r="K547" s="18"/>
      <c r="L547" s="18"/>
      <c r="M547" s="18"/>
      <c r="N547" s="18"/>
      <c r="O547" s="18"/>
      <c r="P547" s="57"/>
      <c r="Q547" s="18"/>
      <c r="R547" s="18"/>
      <c r="S547" s="18"/>
      <c r="T547" s="20"/>
      <c r="V547" s="18"/>
      <c r="W547" s="18"/>
      <c r="X547" s="18"/>
    </row>
    <row r="548" spans="3:24" ht="28.5" customHeight="1" x14ac:dyDescent="0.25">
      <c r="C548" s="18"/>
      <c r="D548" s="18"/>
      <c r="E548" s="18"/>
      <c r="F548" s="18"/>
      <c r="G548" s="18"/>
      <c r="H548" s="18"/>
      <c r="I548" s="18"/>
      <c r="J548" s="18"/>
      <c r="K548" s="18"/>
      <c r="L548" s="18"/>
      <c r="M548" s="18"/>
      <c r="N548" s="18"/>
      <c r="O548" s="18"/>
      <c r="P548" s="57"/>
      <c r="Q548" s="18"/>
      <c r="R548" s="18"/>
      <c r="S548" s="18"/>
      <c r="T548" s="20"/>
      <c r="V548" s="18"/>
      <c r="W548" s="18"/>
      <c r="X548" s="18"/>
    </row>
    <row r="549" spans="3:24" ht="28.5" customHeight="1" x14ac:dyDescent="0.25">
      <c r="C549" s="18"/>
      <c r="D549" s="18"/>
      <c r="E549" s="18"/>
      <c r="F549" s="18"/>
      <c r="G549" s="18"/>
      <c r="H549" s="18"/>
      <c r="I549" s="18"/>
      <c r="J549" s="18"/>
      <c r="K549" s="18"/>
      <c r="L549" s="18"/>
      <c r="M549" s="18"/>
      <c r="N549" s="18"/>
      <c r="O549" s="18"/>
      <c r="P549" s="57"/>
      <c r="Q549" s="18"/>
      <c r="R549" s="18"/>
      <c r="S549" s="18"/>
      <c r="T549" s="20"/>
      <c r="V549" s="18"/>
      <c r="W549" s="18"/>
      <c r="X549" s="18"/>
    </row>
    <row r="550" spans="3:24" ht="28.5" customHeight="1" x14ac:dyDescent="0.25">
      <c r="C550" s="18"/>
      <c r="D550" s="18"/>
      <c r="E550" s="18"/>
      <c r="F550" s="18"/>
      <c r="G550" s="18"/>
      <c r="H550" s="18"/>
      <c r="I550" s="18"/>
      <c r="J550" s="18"/>
      <c r="K550" s="18"/>
      <c r="L550" s="18"/>
      <c r="M550" s="18"/>
      <c r="N550" s="18"/>
      <c r="O550" s="18"/>
      <c r="P550" s="57"/>
      <c r="Q550" s="18"/>
      <c r="R550" s="18"/>
      <c r="S550" s="18"/>
      <c r="T550" s="20"/>
      <c r="V550" s="18"/>
      <c r="W550" s="18"/>
      <c r="X550" s="18"/>
    </row>
    <row r="551" spans="3:24" ht="28.5" customHeight="1" x14ac:dyDescent="0.25">
      <c r="C551" s="18"/>
      <c r="D551" s="18"/>
      <c r="E551" s="18"/>
      <c r="F551" s="18"/>
      <c r="G551" s="18"/>
      <c r="H551" s="18"/>
      <c r="I551" s="18"/>
      <c r="J551" s="18"/>
      <c r="K551" s="18"/>
      <c r="L551" s="18"/>
      <c r="M551" s="18"/>
      <c r="N551" s="18"/>
      <c r="O551" s="18"/>
      <c r="P551" s="57"/>
      <c r="Q551" s="18"/>
      <c r="R551" s="18"/>
      <c r="S551" s="18"/>
      <c r="T551" s="20"/>
      <c r="V551" s="18"/>
      <c r="W551" s="18"/>
      <c r="X551" s="18"/>
    </row>
    <row r="552" spans="3:24" ht="28.5" customHeight="1" x14ac:dyDescent="0.25">
      <c r="C552" s="18"/>
      <c r="D552" s="18"/>
      <c r="E552" s="18"/>
      <c r="F552" s="18"/>
      <c r="G552" s="18"/>
      <c r="H552" s="18"/>
      <c r="I552" s="18"/>
      <c r="J552" s="18"/>
      <c r="K552" s="18"/>
      <c r="L552" s="18"/>
      <c r="M552" s="18"/>
      <c r="N552" s="18"/>
      <c r="O552" s="18"/>
      <c r="P552" s="57"/>
      <c r="Q552" s="18"/>
      <c r="R552" s="18"/>
      <c r="S552" s="18"/>
      <c r="T552" s="20"/>
      <c r="V552" s="18"/>
      <c r="W552" s="18"/>
      <c r="X552" s="18"/>
    </row>
    <row r="553" spans="3:24" ht="28.5" customHeight="1" x14ac:dyDescent="0.25">
      <c r="C553" s="18"/>
      <c r="D553" s="18"/>
      <c r="E553" s="18"/>
      <c r="F553" s="18"/>
      <c r="G553" s="18"/>
      <c r="H553" s="18"/>
      <c r="I553" s="18"/>
      <c r="J553" s="18"/>
      <c r="K553" s="18"/>
      <c r="L553" s="18"/>
      <c r="M553" s="18"/>
      <c r="N553" s="18"/>
      <c r="O553" s="18"/>
      <c r="P553" s="57"/>
      <c r="Q553" s="18"/>
      <c r="R553" s="18"/>
      <c r="S553" s="18"/>
      <c r="T553" s="20"/>
      <c r="V553" s="18"/>
      <c r="W553" s="18"/>
      <c r="X553" s="18"/>
    </row>
    <row r="554" spans="3:24" ht="28.5" customHeight="1" x14ac:dyDescent="0.25">
      <c r="C554" s="18"/>
      <c r="D554" s="18"/>
      <c r="E554" s="18"/>
      <c r="F554" s="18"/>
      <c r="G554" s="18"/>
      <c r="H554" s="18"/>
      <c r="I554" s="18"/>
      <c r="J554" s="18"/>
      <c r="K554" s="18"/>
      <c r="L554" s="18"/>
      <c r="M554" s="18"/>
      <c r="N554" s="18"/>
      <c r="O554" s="18"/>
      <c r="P554" s="57"/>
      <c r="Q554" s="18"/>
      <c r="R554" s="18"/>
      <c r="S554" s="18"/>
      <c r="T554" s="20"/>
      <c r="V554" s="18"/>
      <c r="W554" s="18"/>
      <c r="X554" s="18"/>
    </row>
    <row r="555" spans="3:24" ht="28.5" customHeight="1" x14ac:dyDescent="0.25">
      <c r="C555" s="18"/>
      <c r="D555" s="18"/>
      <c r="E555" s="18"/>
      <c r="F555" s="18"/>
      <c r="G555" s="18"/>
      <c r="H555" s="18"/>
      <c r="I555" s="18"/>
      <c r="J555" s="18"/>
      <c r="K555" s="18"/>
      <c r="L555" s="18"/>
      <c r="M555" s="18"/>
      <c r="N555" s="18"/>
      <c r="O555" s="18"/>
      <c r="P555" s="57"/>
      <c r="Q555" s="18"/>
      <c r="R555" s="18"/>
      <c r="S555" s="18"/>
      <c r="T555" s="20"/>
      <c r="V555" s="18"/>
      <c r="W555" s="18"/>
      <c r="X555" s="18"/>
    </row>
    <row r="556" spans="3:24" ht="28.5" customHeight="1" x14ac:dyDescent="0.25">
      <c r="C556" s="18"/>
      <c r="D556" s="18"/>
      <c r="E556" s="18"/>
      <c r="F556" s="18"/>
      <c r="G556" s="18"/>
      <c r="H556" s="18"/>
      <c r="I556" s="18"/>
      <c r="J556" s="18"/>
      <c r="K556" s="18"/>
      <c r="L556" s="18"/>
      <c r="M556" s="18"/>
      <c r="N556" s="18"/>
      <c r="O556" s="18"/>
      <c r="P556" s="57"/>
      <c r="Q556" s="18"/>
      <c r="R556" s="18"/>
      <c r="S556" s="18"/>
      <c r="T556" s="20"/>
      <c r="V556" s="18"/>
      <c r="W556" s="18"/>
      <c r="X556" s="18"/>
    </row>
    <row r="557" spans="3:24" ht="28.5" customHeight="1" x14ac:dyDescent="0.25">
      <c r="C557" s="18"/>
      <c r="D557" s="18"/>
      <c r="E557" s="18"/>
      <c r="F557" s="18"/>
      <c r="G557" s="18"/>
      <c r="H557" s="18"/>
      <c r="I557" s="18"/>
      <c r="J557" s="18"/>
      <c r="K557" s="18"/>
      <c r="L557" s="18"/>
      <c r="M557" s="18"/>
      <c r="N557" s="18"/>
      <c r="O557" s="18"/>
      <c r="P557" s="57"/>
      <c r="Q557" s="18"/>
      <c r="R557" s="18"/>
      <c r="S557" s="18"/>
      <c r="T557" s="20"/>
      <c r="V557" s="18"/>
      <c r="W557" s="18"/>
      <c r="X557" s="18"/>
    </row>
    <row r="558" spans="3:24" ht="28.5" customHeight="1" x14ac:dyDescent="0.25">
      <c r="C558" s="18"/>
      <c r="D558" s="18"/>
      <c r="E558" s="18"/>
      <c r="F558" s="18"/>
      <c r="G558" s="18"/>
      <c r="H558" s="18"/>
      <c r="I558" s="18"/>
      <c r="J558" s="18"/>
      <c r="K558" s="18"/>
      <c r="L558" s="18"/>
      <c r="M558" s="18"/>
      <c r="N558" s="18"/>
      <c r="O558" s="18"/>
      <c r="P558" s="57"/>
      <c r="Q558" s="18"/>
      <c r="R558" s="18"/>
      <c r="S558" s="18"/>
      <c r="T558" s="20"/>
      <c r="V558" s="18"/>
      <c r="W558" s="18"/>
      <c r="X558" s="18"/>
    </row>
    <row r="559" spans="3:24" ht="28.5" customHeight="1" x14ac:dyDescent="0.25">
      <c r="C559" s="18"/>
      <c r="D559" s="18"/>
      <c r="E559" s="18"/>
      <c r="F559" s="18"/>
      <c r="G559" s="18"/>
      <c r="H559" s="18"/>
      <c r="I559" s="18"/>
      <c r="J559" s="18"/>
      <c r="K559" s="18"/>
      <c r="L559" s="18"/>
      <c r="M559" s="18"/>
      <c r="N559" s="18"/>
      <c r="O559" s="18"/>
      <c r="P559" s="57"/>
      <c r="Q559" s="18"/>
      <c r="R559" s="18"/>
      <c r="S559" s="18"/>
      <c r="T559" s="20"/>
      <c r="V559" s="18"/>
      <c r="W559" s="18"/>
      <c r="X559" s="18"/>
    </row>
    <row r="560" spans="3:24" ht="28.5" customHeight="1" x14ac:dyDescent="0.25">
      <c r="C560" s="18"/>
      <c r="D560" s="18"/>
      <c r="E560" s="18"/>
      <c r="F560" s="18"/>
      <c r="G560" s="18"/>
      <c r="H560" s="18"/>
      <c r="I560" s="18"/>
      <c r="J560" s="18"/>
      <c r="K560" s="18"/>
      <c r="L560" s="18"/>
      <c r="M560" s="18"/>
      <c r="N560" s="18"/>
      <c r="O560" s="18"/>
      <c r="P560" s="57"/>
      <c r="Q560" s="18"/>
      <c r="R560" s="18"/>
      <c r="S560" s="18"/>
      <c r="T560" s="20"/>
      <c r="V560" s="18"/>
      <c r="W560" s="18"/>
      <c r="X560" s="18"/>
    </row>
    <row r="561" spans="3:24" ht="28.5" customHeight="1" x14ac:dyDescent="0.25">
      <c r="C561" s="18"/>
      <c r="D561" s="18"/>
      <c r="E561" s="18"/>
      <c r="F561" s="18"/>
      <c r="G561" s="18"/>
      <c r="H561" s="18"/>
      <c r="I561" s="18"/>
      <c r="J561" s="18"/>
      <c r="K561" s="18"/>
      <c r="L561" s="18"/>
      <c r="M561" s="18"/>
      <c r="N561" s="18"/>
      <c r="O561" s="18"/>
      <c r="P561" s="57"/>
      <c r="Q561" s="18"/>
      <c r="R561" s="18"/>
      <c r="S561" s="18"/>
      <c r="T561" s="20"/>
      <c r="V561" s="18"/>
      <c r="W561" s="18"/>
      <c r="X561" s="18"/>
    </row>
    <row r="562" spans="3:24" ht="28.5" customHeight="1" x14ac:dyDescent="0.25">
      <c r="C562" s="18"/>
      <c r="D562" s="18"/>
      <c r="E562" s="18"/>
      <c r="F562" s="18"/>
      <c r="G562" s="18"/>
      <c r="H562" s="18"/>
      <c r="I562" s="18"/>
      <c r="J562" s="18"/>
      <c r="K562" s="18"/>
      <c r="L562" s="18"/>
      <c r="M562" s="18"/>
      <c r="N562" s="18"/>
      <c r="O562" s="18"/>
      <c r="P562" s="57"/>
      <c r="Q562" s="18"/>
      <c r="R562" s="18"/>
      <c r="S562" s="18"/>
      <c r="T562" s="20"/>
      <c r="V562" s="18"/>
      <c r="W562" s="18"/>
      <c r="X562" s="18"/>
    </row>
    <row r="563" spans="3:24" ht="28.5" customHeight="1" x14ac:dyDescent="0.25">
      <c r="C563" s="18"/>
      <c r="D563" s="18"/>
      <c r="E563" s="18"/>
      <c r="F563" s="18"/>
      <c r="G563" s="18"/>
      <c r="H563" s="18"/>
      <c r="I563" s="18"/>
      <c r="J563" s="18"/>
      <c r="K563" s="18"/>
      <c r="L563" s="18"/>
      <c r="M563" s="18"/>
      <c r="N563" s="18"/>
      <c r="O563" s="18"/>
      <c r="P563" s="57"/>
      <c r="Q563" s="18"/>
      <c r="R563" s="18"/>
      <c r="S563" s="18"/>
      <c r="T563" s="20"/>
      <c r="V563" s="18"/>
      <c r="W563" s="18"/>
      <c r="X563" s="18"/>
    </row>
    <row r="564" spans="3:24" ht="28.5" customHeight="1" x14ac:dyDescent="0.25">
      <c r="C564" s="18"/>
      <c r="D564" s="18"/>
      <c r="E564" s="18"/>
      <c r="F564" s="18"/>
      <c r="G564" s="18"/>
      <c r="H564" s="18"/>
      <c r="I564" s="18"/>
      <c r="J564" s="18"/>
      <c r="K564" s="18"/>
      <c r="L564" s="18"/>
      <c r="M564" s="18"/>
      <c r="N564" s="18"/>
      <c r="O564" s="18"/>
      <c r="P564" s="57"/>
      <c r="Q564" s="18"/>
      <c r="R564" s="18"/>
      <c r="S564" s="18"/>
      <c r="T564" s="20"/>
      <c r="V564" s="18"/>
      <c r="W564" s="18"/>
      <c r="X564" s="18"/>
    </row>
    <row r="565" spans="3:24" ht="28.5" customHeight="1" x14ac:dyDescent="0.25">
      <c r="C565" s="18"/>
      <c r="D565" s="18"/>
      <c r="E565" s="18"/>
      <c r="F565" s="18"/>
      <c r="G565" s="18"/>
      <c r="H565" s="18"/>
      <c r="I565" s="18"/>
      <c r="J565" s="18"/>
      <c r="K565" s="18"/>
      <c r="L565" s="18"/>
      <c r="M565" s="18"/>
      <c r="N565" s="18"/>
      <c r="O565" s="18"/>
      <c r="P565" s="57"/>
      <c r="Q565" s="18"/>
      <c r="R565" s="18"/>
      <c r="S565" s="18"/>
      <c r="T565" s="20"/>
      <c r="V565" s="18"/>
      <c r="W565" s="18"/>
      <c r="X565" s="18"/>
    </row>
    <row r="566" spans="3:24" ht="28.5" customHeight="1" x14ac:dyDescent="0.25">
      <c r="C566" s="18"/>
      <c r="D566" s="18"/>
      <c r="E566" s="18"/>
      <c r="F566" s="18"/>
      <c r="G566" s="18"/>
      <c r="H566" s="18"/>
      <c r="I566" s="18"/>
      <c r="J566" s="18"/>
      <c r="K566" s="18"/>
      <c r="L566" s="18"/>
      <c r="M566" s="18"/>
      <c r="N566" s="18"/>
      <c r="O566" s="18"/>
      <c r="P566" s="57"/>
      <c r="Q566" s="18"/>
      <c r="R566" s="18"/>
      <c r="S566" s="18"/>
      <c r="T566" s="20"/>
      <c r="V566" s="18"/>
      <c r="W566" s="18"/>
      <c r="X566" s="18"/>
    </row>
    <row r="567" spans="3:24" ht="28.5" customHeight="1" x14ac:dyDescent="0.25">
      <c r="C567" s="18"/>
      <c r="D567" s="18"/>
      <c r="E567" s="18"/>
      <c r="F567" s="18"/>
      <c r="G567" s="18"/>
      <c r="H567" s="18"/>
      <c r="I567" s="18"/>
      <c r="J567" s="18"/>
      <c r="K567" s="18"/>
      <c r="L567" s="18"/>
      <c r="M567" s="18"/>
      <c r="N567" s="18"/>
      <c r="O567" s="18"/>
      <c r="P567" s="57"/>
      <c r="Q567" s="18"/>
      <c r="R567" s="18"/>
      <c r="S567" s="18"/>
      <c r="T567" s="20"/>
      <c r="V567" s="18"/>
      <c r="W567" s="18"/>
      <c r="X567" s="18"/>
    </row>
    <row r="568" spans="3:24" ht="28.5" customHeight="1" x14ac:dyDescent="0.25">
      <c r="C568" s="18"/>
      <c r="D568" s="18"/>
      <c r="E568" s="18"/>
      <c r="F568" s="18"/>
      <c r="G568" s="18"/>
      <c r="H568" s="18"/>
      <c r="I568" s="18"/>
      <c r="J568" s="18"/>
      <c r="K568" s="18"/>
      <c r="L568" s="18"/>
      <c r="M568" s="18"/>
      <c r="N568" s="18"/>
      <c r="O568" s="18"/>
      <c r="P568" s="57"/>
      <c r="Q568" s="18"/>
      <c r="R568" s="18"/>
      <c r="S568" s="18"/>
      <c r="T568" s="20"/>
      <c r="V568" s="18"/>
      <c r="W568" s="18"/>
      <c r="X568" s="18"/>
    </row>
    <row r="569" spans="3:24" ht="28.5" customHeight="1" x14ac:dyDescent="0.25">
      <c r="C569" s="18"/>
      <c r="D569" s="18"/>
      <c r="E569" s="18"/>
      <c r="F569" s="18"/>
      <c r="G569" s="18"/>
      <c r="H569" s="18"/>
      <c r="I569" s="18"/>
      <c r="J569" s="18"/>
      <c r="K569" s="18"/>
      <c r="L569" s="18"/>
      <c r="M569" s="18"/>
      <c r="N569" s="18"/>
      <c r="O569" s="18"/>
      <c r="P569" s="57"/>
      <c r="Q569" s="18"/>
      <c r="R569" s="18"/>
      <c r="S569" s="18"/>
      <c r="T569" s="20"/>
      <c r="V569" s="18"/>
      <c r="W569" s="18"/>
      <c r="X569" s="18"/>
    </row>
    <row r="570" spans="3:24" ht="28.5" customHeight="1" x14ac:dyDescent="0.25">
      <c r="C570" s="18"/>
      <c r="D570" s="18"/>
      <c r="E570" s="18"/>
      <c r="F570" s="18"/>
      <c r="G570" s="18"/>
      <c r="H570" s="18"/>
      <c r="I570" s="18"/>
      <c r="J570" s="18"/>
      <c r="K570" s="18"/>
      <c r="L570" s="18"/>
      <c r="M570" s="18"/>
      <c r="N570" s="18"/>
      <c r="O570" s="18"/>
      <c r="P570" s="57"/>
      <c r="Q570" s="18"/>
      <c r="R570" s="18"/>
      <c r="S570" s="18"/>
      <c r="T570" s="20"/>
      <c r="V570" s="18"/>
      <c r="W570" s="18"/>
      <c r="X570" s="18"/>
    </row>
    <row r="571" spans="3:24" ht="28.5" customHeight="1" x14ac:dyDescent="0.25">
      <c r="C571" s="18"/>
      <c r="D571" s="18"/>
      <c r="E571" s="18"/>
      <c r="F571" s="18"/>
      <c r="G571" s="18"/>
      <c r="H571" s="18"/>
      <c r="I571" s="18"/>
      <c r="J571" s="18"/>
      <c r="K571" s="18"/>
      <c r="L571" s="18"/>
      <c r="M571" s="18"/>
      <c r="N571" s="18"/>
      <c r="O571" s="18"/>
      <c r="P571" s="57"/>
      <c r="Q571" s="18"/>
      <c r="R571" s="18"/>
      <c r="S571" s="18"/>
      <c r="T571" s="20"/>
      <c r="V571" s="18"/>
      <c r="W571" s="18"/>
      <c r="X571" s="18"/>
    </row>
    <row r="572" spans="3:24" ht="28.5" customHeight="1" x14ac:dyDescent="0.25">
      <c r="C572" s="18"/>
      <c r="D572" s="18"/>
      <c r="E572" s="18"/>
      <c r="F572" s="18"/>
      <c r="G572" s="18"/>
      <c r="H572" s="18"/>
      <c r="I572" s="18"/>
      <c r="J572" s="18"/>
      <c r="K572" s="18"/>
      <c r="L572" s="18"/>
      <c r="M572" s="18"/>
      <c r="N572" s="18"/>
      <c r="O572" s="18"/>
      <c r="P572" s="57"/>
      <c r="Q572" s="18"/>
      <c r="R572" s="18"/>
      <c r="S572" s="18"/>
      <c r="T572" s="20"/>
      <c r="V572" s="18"/>
      <c r="W572" s="18"/>
      <c r="X572" s="18"/>
    </row>
    <row r="573" spans="3:24" ht="28.5" customHeight="1" x14ac:dyDescent="0.25">
      <c r="C573" s="18"/>
      <c r="D573" s="18"/>
      <c r="E573" s="18"/>
      <c r="F573" s="18"/>
      <c r="G573" s="18"/>
      <c r="H573" s="18"/>
      <c r="I573" s="18"/>
      <c r="J573" s="18"/>
      <c r="K573" s="18"/>
      <c r="L573" s="18"/>
      <c r="M573" s="18"/>
      <c r="N573" s="18"/>
      <c r="O573" s="18"/>
      <c r="P573" s="57"/>
      <c r="Q573" s="18"/>
      <c r="R573" s="18"/>
      <c r="S573" s="18"/>
      <c r="T573" s="20"/>
      <c r="V573" s="18"/>
      <c r="W573" s="18"/>
      <c r="X573" s="18"/>
    </row>
    <row r="574" spans="3:24" ht="28.5" customHeight="1" x14ac:dyDescent="0.25">
      <c r="C574" s="18"/>
      <c r="D574" s="18"/>
      <c r="E574" s="18"/>
      <c r="F574" s="18"/>
      <c r="G574" s="18"/>
      <c r="H574" s="18"/>
      <c r="I574" s="18"/>
      <c r="J574" s="18"/>
      <c r="K574" s="18"/>
      <c r="L574" s="18"/>
      <c r="M574" s="18"/>
      <c r="N574" s="18"/>
      <c r="O574" s="18"/>
      <c r="P574" s="57"/>
      <c r="Q574" s="18"/>
      <c r="R574" s="18"/>
      <c r="S574" s="18"/>
      <c r="T574" s="20"/>
      <c r="V574" s="18"/>
      <c r="W574" s="18"/>
      <c r="X574" s="18"/>
    </row>
    <row r="575" spans="3:24" ht="28.5" customHeight="1" x14ac:dyDescent="0.25">
      <c r="C575" s="18"/>
      <c r="D575" s="18"/>
      <c r="E575" s="18"/>
      <c r="F575" s="18"/>
      <c r="G575" s="18"/>
      <c r="H575" s="18"/>
      <c r="I575" s="18"/>
      <c r="J575" s="18"/>
      <c r="K575" s="18"/>
      <c r="L575" s="18"/>
      <c r="M575" s="18"/>
      <c r="N575" s="18"/>
      <c r="O575" s="18"/>
      <c r="P575" s="57"/>
      <c r="Q575" s="18"/>
      <c r="R575" s="18"/>
      <c r="S575" s="18"/>
      <c r="T575" s="20"/>
      <c r="V575" s="18"/>
      <c r="W575" s="18"/>
      <c r="X575" s="18"/>
    </row>
    <row r="576" spans="3:24" ht="28.5" customHeight="1" x14ac:dyDescent="0.25">
      <c r="C576" s="18"/>
      <c r="D576" s="18"/>
      <c r="E576" s="18"/>
      <c r="F576" s="18"/>
      <c r="G576" s="18"/>
      <c r="H576" s="18"/>
      <c r="I576" s="18"/>
      <c r="J576" s="18"/>
      <c r="K576" s="18"/>
      <c r="L576" s="18"/>
      <c r="M576" s="18"/>
      <c r="N576" s="18"/>
      <c r="O576" s="18"/>
      <c r="P576" s="57"/>
      <c r="Q576" s="18"/>
      <c r="R576" s="18"/>
      <c r="S576" s="18"/>
      <c r="T576" s="20"/>
      <c r="V576" s="18"/>
      <c r="W576" s="18"/>
      <c r="X576" s="18"/>
    </row>
    <row r="577" spans="3:24" ht="28.5" customHeight="1" x14ac:dyDescent="0.25">
      <c r="C577" s="18"/>
      <c r="D577" s="18"/>
      <c r="E577" s="18"/>
      <c r="F577" s="18"/>
      <c r="G577" s="18"/>
      <c r="H577" s="18"/>
      <c r="I577" s="18"/>
      <c r="J577" s="18"/>
      <c r="K577" s="18"/>
      <c r="L577" s="18"/>
      <c r="M577" s="18"/>
      <c r="N577" s="18"/>
      <c r="O577" s="18"/>
      <c r="P577" s="57"/>
      <c r="Q577" s="18"/>
      <c r="R577" s="18"/>
      <c r="S577" s="18"/>
      <c r="T577" s="20"/>
      <c r="V577" s="18"/>
      <c r="W577" s="18"/>
      <c r="X577" s="18"/>
    </row>
    <row r="578" spans="3:24" ht="28.5" customHeight="1" x14ac:dyDescent="0.25">
      <c r="C578" s="18"/>
      <c r="D578" s="18"/>
      <c r="E578" s="18"/>
      <c r="F578" s="18"/>
      <c r="G578" s="18"/>
      <c r="H578" s="18"/>
      <c r="I578" s="18"/>
      <c r="J578" s="18"/>
      <c r="K578" s="18"/>
      <c r="L578" s="18"/>
      <c r="M578" s="18"/>
      <c r="N578" s="18"/>
      <c r="O578" s="18"/>
      <c r="P578" s="57"/>
      <c r="Q578" s="18"/>
      <c r="R578" s="18"/>
      <c r="S578" s="18"/>
      <c r="T578" s="20"/>
      <c r="V578" s="18"/>
      <c r="W578" s="18"/>
      <c r="X578" s="18"/>
    </row>
    <row r="579" spans="3:24" ht="28.5" customHeight="1" x14ac:dyDescent="0.25">
      <c r="C579" s="18"/>
      <c r="D579" s="18"/>
      <c r="E579" s="18"/>
      <c r="F579" s="18"/>
      <c r="G579" s="18"/>
      <c r="H579" s="18"/>
      <c r="I579" s="18"/>
      <c r="J579" s="18"/>
      <c r="K579" s="18"/>
      <c r="L579" s="18"/>
      <c r="M579" s="18"/>
      <c r="N579" s="18"/>
      <c r="O579" s="18"/>
      <c r="P579" s="57"/>
      <c r="Q579" s="18"/>
      <c r="R579" s="18"/>
      <c r="S579" s="18"/>
      <c r="T579" s="20"/>
      <c r="V579" s="18"/>
      <c r="W579" s="18"/>
      <c r="X579" s="18"/>
    </row>
    <row r="580" spans="3:24" ht="28.5" customHeight="1" x14ac:dyDescent="0.25">
      <c r="C580" s="18"/>
      <c r="D580" s="18"/>
      <c r="E580" s="18"/>
      <c r="F580" s="18"/>
      <c r="G580" s="18"/>
      <c r="H580" s="18"/>
      <c r="I580" s="18"/>
      <c r="J580" s="18"/>
      <c r="K580" s="18"/>
      <c r="L580" s="18"/>
      <c r="M580" s="18"/>
      <c r="N580" s="18"/>
      <c r="O580" s="18"/>
      <c r="P580" s="57"/>
      <c r="Q580" s="18"/>
      <c r="R580" s="18"/>
      <c r="S580" s="18"/>
      <c r="T580" s="20"/>
      <c r="V580" s="18"/>
      <c r="W580" s="18"/>
      <c r="X580" s="18"/>
    </row>
    <row r="581" spans="3:24" ht="28.5" customHeight="1" x14ac:dyDescent="0.25">
      <c r="C581" s="18"/>
      <c r="D581" s="18"/>
      <c r="E581" s="18"/>
      <c r="F581" s="18"/>
      <c r="G581" s="18"/>
      <c r="H581" s="18"/>
      <c r="I581" s="18"/>
      <c r="J581" s="18"/>
      <c r="K581" s="18"/>
      <c r="L581" s="18"/>
      <c r="M581" s="18"/>
      <c r="N581" s="18"/>
      <c r="O581" s="18"/>
      <c r="P581" s="57"/>
      <c r="Q581" s="18"/>
      <c r="R581" s="18"/>
      <c r="S581" s="18"/>
      <c r="T581" s="20"/>
      <c r="V581" s="18"/>
      <c r="W581" s="18"/>
      <c r="X581" s="18"/>
    </row>
    <row r="582" spans="3:24" ht="28.5" customHeight="1" x14ac:dyDescent="0.25">
      <c r="C582" s="18"/>
      <c r="D582" s="18"/>
      <c r="E582" s="18"/>
      <c r="F582" s="18"/>
      <c r="G582" s="18"/>
      <c r="H582" s="18"/>
      <c r="I582" s="18"/>
      <c r="J582" s="18"/>
      <c r="K582" s="18"/>
      <c r="L582" s="18"/>
      <c r="M582" s="18"/>
      <c r="N582" s="18"/>
      <c r="O582" s="18"/>
      <c r="P582" s="57"/>
      <c r="Q582" s="18"/>
      <c r="R582" s="18"/>
      <c r="S582" s="18"/>
      <c r="T582" s="20"/>
      <c r="V582" s="18"/>
      <c r="W582" s="18"/>
      <c r="X582" s="18"/>
    </row>
    <row r="583" spans="3:24" ht="28.5" customHeight="1" x14ac:dyDescent="0.25">
      <c r="C583" s="18"/>
      <c r="D583" s="18"/>
      <c r="E583" s="18"/>
      <c r="F583" s="18"/>
      <c r="G583" s="18"/>
      <c r="H583" s="18"/>
      <c r="I583" s="18"/>
      <c r="J583" s="18"/>
      <c r="K583" s="18"/>
      <c r="L583" s="18"/>
      <c r="M583" s="18"/>
      <c r="N583" s="18"/>
      <c r="O583" s="18"/>
      <c r="P583" s="57"/>
      <c r="Q583" s="18"/>
      <c r="R583" s="18"/>
      <c r="S583" s="18"/>
      <c r="T583" s="20"/>
      <c r="V583" s="18"/>
      <c r="W583" s="18"/>
      <c r="X583" s="18"/>
    </row>
    <row r="584" spans="3:24" ht="28.5" customHeight="1" x14ac:dyDescent="0.25">
      <c r="C584" s="18"/>
      <c r="D584" s="18"/>
      <c r="E584" s="18"/>
      <c r="F584" s="18"/>
      <c r="G584" s="18"/>
      <c r="H584" s="18"/>
      <c r="I584" s="18"/>
      <c r="J584" s="18"/>
      <c r="K584" s="18"/>
      <c r="L584" s="18"/>
      <c r="M584" s="18"/>
      <c r="N584" s="18"/>
      <c r="O584" s="18"/>
      <c r="P584" s="57"/>
      <c r="Q584" s="18"/>
      <c r="R584" s="18"/>
      <c r="S584" s="18"/>
      <c r="T584" s="20"/>
      <c r="V584" s="18"/>
      <c r="W584" s="18"/>
      <c r="X584" s="18"/>
    </row>
    <row r="585" spans="3:24" ht="28.5" customHeight="1" x14ac:dyDescent="0.25">
      <c r="C585" s="18"/>
      <c r="D585" s="18"/>
      <c r="E585" s="18"/>
      <c r="F585" s="18"/>
      <c r="G585" s="18"/>
      <c r="H585" s="18"/>
      <c r="I585" s="18"/>
      <c r="J585" s="18"/>
      <c r="K585" s="18"/>
      <c r="L585" s="18"/>
      <c r="M585" s="18"/>
      <c r="N585" s="18"/>
      <c r="O585" s="18"/>
      <c r="P585" s="57"/>
      <c r="Q585" s="18"/>
      <c r="R585" s="18"/>
      <c r="S585" s="18"/>
      <c r="T585" s="20"/>
      <c r="V585" s="18"/>
      <c r="W585" s="18"/>
      <c r="X585" s="18"/>
    </row>
    <row r="586" spans="3:24" ht="28.5" customHeight="1" x14ac:dyDescent="0.25">
      <c r="C586" s="18"/>
      <c r="D586" s="18"/>
      <c r="E586" s="18"/>
      <c r="F586" s="18"/>
      <c r="G586" s="18"/>
      <c r="H586" s="18"/>
      <c r="I586" s="18"/>
      <c r="J586" s="18"/>
      <c r="K586" s="18"/>
      <c r="L586" s="18"/>
      <c r="M586" s="18"/>
      <c r="N586" s="18"/>
      <c r="O586" s="18"/>
      <c r="P586" s="57"/>
      <c r="Q586" s="18"/>
      <c r="R586" s="18"/>
      <c r="S586" s="18"/>
      <c r="T586" s="20"/>
      <c r="V586" s="18"/>
      <c r="W586" s="18"/>
      <c r="X586" s="18"/>
    </row>
    <row r="587" spans="3:24" ht="28.5" customHeight="1" x14ac:dyDescent="0.25">
      <c r="C587" s="18"/>
      <c r="D587" s="18"/>
      <c r="E587" s="18"/>
      <c r="F587" s="18"/>
      <c r="G587" s="18"/>
      <c r="H587" s="18"/>
      <c r="I587" s="18"/>
      <c r="J587" s="18"/>
      <c r="K587" s="18"/>
      <c r="L587" s="18"/>
      <c r="M587" s="18"/>
      <c r="N587" s="18"/>
      <c r="O587" s="18"/>
      <c r="P587" s="57"/>
      <c r="Q587" s="18"/>
      <c r="R587" s="18"/>
      <c r="S587" s="18"/>
      <c r="T587" s="20"/>
      <c r="V587" s="18"/>
      <c r="W587" s="18"/>
      <c r="X587" s="18"/>
    </row>
    <row r="588" spans="3:24" ht="28.5" customHeight="1" x14ac:dyDescent="0.25">
      <c r="C588" s="18"/>
      <c r="D588" s="18"/>
      <c r="E588" s="18"/>
      <c r="F588" s="18"/>
      <c r="G588" s="18"/>
      <c r="H588" s="18"/>
      <c r="I588" s="18"/>
      <c r="J588" s="18"/>
      <c r="K588" s="18"/>
      <c r="L588" s="18"/>
      <c r="M588" s="18"/>
      <c r="N588" s="18"/>
      <c r="O588" s="18"/>
      <c r="P588" s="57"/>
      <c r="Q588" s="18"/>
      <c r="R588" s="18"/>
      <c r="S588" s="18"/>
      <c r="T588" s="20"/>
      <c r="V588" s="18"/>
      <c r="W588" s="18"/>
      <c r="X588" s="18"/>
    </row>
    <row r="589" spans="3:24" ht="28.5" customHeight="1" x14ac:dyDescent="0.25">
      <c r="C589" s="18"/>
      <c r="D589" s="18"/>
      <c r="E589" s="18"/>
      <c r="F589" s="18"/>
      <c r="G589" s="18"/>
      <c r="H589" s="18"/>
      <c r="I589" s="18"/>
      <c r="J589" s="18"/>
      <c r="K589" s="18"/>
      <c r="L589" s="18"/>
      <c r="M589" s="18"/>
      <c r="N589" s="18"/>
      <c r="O589" s="18"/>
      <c r="P589" s="57"/>
      <c r="Q589" s="18"/>
      <c r="R589" s="18"/>
      <c r="S589" s="18"/>
      <c r="T589" s="20"/>
      <c r="V589" s="18"/>
      <c r="W589" s="18"/>
      <c r="X589" s="18"/>
    </row>
    <row r="590" spans="3:24" ht="28.5" customHeight="1" x14ac:dyDescent="0.25">
      <c r="C590" s="18"/>
      <c r="D590" s="18"/>
      <c r="E590" s="18"/>
      <c r="F590" s="18"/>
      <c r="G590" s="18"/>
      <c r="H590" s="18"/>
      <c r="I590" s="18"/>
      <c r="J590" s="18"/>
      <c r="K590" s="18"/>
      <c r="L590" s="18"/>
      <c r="M590" s="18"/>
      <c r="N590" s="18"/>
      <c r="O590" s="18"/>
      <c r="P590" s="57"/>
      <c r="Q590" s="18"/>
      <c r="R590" s="18"/>
      <c r="S590" s="18"/>
      <c r="T590" s="20"/>
      <c r="V590" s="18"/>
      <c r="W590" s="18"/>
      <c r="X590" s="18"/>
    </row>
    <row r="591" spans="3:24" ht="28.5" customHeight="1" x14ac:dyDescent="0.25">
      <c r="C591" s="18"/>
      <c r="D591" s="18"/>
      <c r="E591" s="18"/>
      <c r="F591" s="18"/>
      <c r="G591" s="18"/>
      <c r="H591" s="18"/>
      <c r="I591" s="18"/>
      <c r="J591" s="18"/>
      <c r="K591" s="18"/>
      <c r="L591" s="18"/>
      <c r="M591" s="18"/>
      <c r="N591" s="18"/>
      <c r="O591" s="18"/>
      <c r="P591" s="57"/>
      <c r="Q591" s="18"/>
      <c r="R591" s="18"/>
      <c r="S591" s="18"/>
      <c r="T591" s="20"/>
      <c r="V591" s="18"/>
      <c r="W591" s="18"/>
      <c r="X591" s="18"/>
    </row>
    <row r="592" spans="3:24" ht="28.5" customHeight="1" x14ac:dyDescent="0.25">
      <c r="C592" s="18"/>
      <c r="D592" s="18"/>
      <c r="E592" s="18"/>
      <c r="F592" s="18"/>
      <c r="G592" s="18"/>
      <c r="H592" s="18"/>
      <c r="I592" s="18"/>
      <c r="J592" s="18"/>
      <c r="K592" s="18"/>
      <c r="L592" s="18"/>
      <c r="M592" s="18"/>
      <c r="N592" s="18"/>
      <c r="O592" s="18"/>
      <c r="P592" s="57"/>
      <c r="Q592" s="18"/>
      <c r="R592" s="18"/>
      <c r="S592" s="18"/>
      <c r="T592" s="20"/>
      <c r="V592" s="18"/>
      <c r="W592" s="18"/>
      <c r="X592" s="18"/>
    </row>
    <row r="593" spans="3:24" ht="28.5" customHeight="1" x14ac:dyDescent="0.25">
      <c r="C593" s="18"/>
      <c r="D593" s="18"/>
      <c r="E593" s="18"/>
      <c r="F593" s="18"/>
      <c r="G593" s="18"/>
      <c r="H593" s="18"/>
      <c r="I593" s="18"/>
      <c r="J593" s="18"/>
      <c r="K593" s="18"/>
      <c r="L593" s="18"/>
      <c r="M593" s="18"/>
      <c r="N593" s="18"/>
      <c r="O593" s="18"/>
      <c r="P593" s="57"/>
      <c r="Q593" s="18"/>
      <c r="R593" s="18"/>
      <c r="S593" s="18"/>
      <c r="T593" s="20"/>
      <c r="V593" s="18"/>
      <c r="W593" s="18"/>
      <c r="X593" s="18"/>
    </row>
    <row r="594" spans="3:24" ht="28.5" customHeight="1" x14ac:dyDescent="0.25">
      <c r="C594" s="18"/>
      <c r="D594" s="18"/>
      <c r="E594" s="18"/>
      <c r="F594" s="18"/>
      <c r="G594" s="18"/>
      <c r="H594" s="18"/>
      <c r="I594" s="18"/>
      <c r="J594" s="18"/>
      <c r="K594" s="18"/>
      <c r="L594" s="18"/>
      <c r="M594" s="18"/>
      <c r="N594" s="18"/>
      <c r="O594" s="18"/>
      <c r="P594" s="57"/>
      <c r="Q594" s="18"/>
      <c r="R594" s="18"/>
      <c r="S594" s="18"/>
      <c r="T594" s="20"/>
      <c r="V594" s="18"/>
      <c r="W594" s="18"/>
      <c r="X594" s="18"/>
    </row>
    <row r="595" spans="3:24" ht="28.5" customHeight="1" x14ac:dyDescent="0.25">
      <c r="C595" s="18"/>
      <c r="D595" s="18"/>
      <c r="E595" s="18"/>
      <c r="F595" s="18"/>
      <c r="G595" s="18"/>
      <c r="H595" s="18"/>
      <c r="I595" s="18"/>
      <c r="J595" s="18"/>
      <c r="K595" s="18"/>
      <c r="L595" s="18"/>
      <c r="M595" s="18"/>
      <c r="N595" s="18"/>
      <c r="O595" s="18"/>
      <c r="P595" s="57"/>
      <c r="Q595" s="18"/>
      <c r="R595" s="18"/>
      <c r="S595" s="18"/>
      <c r="T595" s="20"/>
      <c r="V595" s="18"/>
      <c r="W595" s="18"/>
      <c r="X595" s="18"/>
    </row>
    <row r="596" spans="3:24" ht="28.5" customHeight="1" x14ac:dyDescent="0.25">
      <c r="C596" s="18"/>
      <c r="D596" s="18"/>
      <c r="E596" s="18"/>
      <c r="F596" s="18"/>
      <c r="G596" s="18"/>
      <c r="H596" s="18"/>
      <c r="I596" s="18"/>
      <c r="J596" s="18"/>
      <c r="K596" s="18"/>
      <c r="L596" s="18"/>
      <c r="M596" s="18"/>
      <c r="N596" s="18"/>
      <c r="O596" s="18"/>
      <c r="P596" s="57"/>
      <c r="Q596" s="18"/>
      <c r="R596" s="18"/>
      <c r="S596" s="18"/>
      <c r="T596" s="20"/>
      <c r="V596" s="18"/>
      <c r="W596" s="18"/>
      <c r="X596" s="18"/>
    </row>
    <row r="597" spans="3:24" ht="28.5" customHeight="1" x14ac:dyDescent="0.25">
      <c r="C597" s="18"/>
      <c r="D597" s="18"/>
      <c r="E597" s="18"/>
      <c r="F597" s="18"/>
      <c r="G597" s="18"/>
      <c r="H597" s="18"/>
      <c r="I597" s="18"/>
      <c r="J597" s="18"/>
      <c r="K597" s="18"/>
      <c r="L597" s="18"/>
      <c r="M597" s="18"/>
      <c r="N597" s="18"/>
      <c r="O597" s="18"/>
      <c r="P597" s="57"/>
      <c r="Q597" s="18"/>
      <c r="R597" s="18"/>
      <c r="S597" s="18"/>
      <c r="T597" s="20"/>
      <c r="V597" s="18"/>
      <c r="W597" s="18"/>
      <c r="X597" s="18"/>
    </row>
    <row r="598" spans="3:24" ht="28.5" customHeight="1" x14ac:dyDescent="0.25">
      <c r="C598" s="18"/>
      <c r="D598" s="18"/>
      <c r="E598" s="18"/>
      <c r="F598" s="18"/>
      <c r="G598" s="18"/>
      <c r="H598" s="18"/>
      <c r="I598" s="18"/>
      <c r="J598" s="18"/>
      <c r="K598" s="18"/>
      <c r="L598" s="18"/>
      <c r="M598" s="18"/>
      <c r="N598" s="18"/>
      <c r="O598" s="18"/>
      <c r="P598" s="57"/>
      <c r="Q598" s="18"/>
      <c r="R598" s="18"/>
      <c r="S598" s="18"/>
      <c r="T598" s="20"/>
      <c r="V598" s="18"/>
      <c r="W598" s="18"/>
      <c r="X598" s="18"/>
    </row>
    <row r="599" spans="3:24" ht="28.5" customHeight="1" x14ac:dyDescent="0.25">
      <c r="C599" s="18"/>
      <c r="D599" s="18"/>
      <c r="E599" s="18"/>
      <c r="F599" s="18"/>
      <c r="G599" s="18"/>
      <c r="H599" s="18"/>
      <c r="I599" s="18"/>
      <c r="J599" s="18"/>
      <c r="K599" s="18"/>
      <c r="L599" s="18"/>
      <c r="M599" s="18"/>
      <c r="N599" s="18"/>
      <c r="O599" s="18"/>
      <c r="P599" s="57"/>
      <c r="Q599" s="18"/>
      <c r="R599" s="18"/>
      <c r="S599" s="18"/>
      <c r="T599" s="20"/>
      <c r="V599" s="18"/>
      <c r="W599" s="18"/>
      <c r="X599" s="18"/>
    </row>
    <row r="600" spans="3:24" ht="28.5" customHeight="1" x14ac:dyDescent="0.25">
      <c r="C600" s="18"/>
      <c r="D600" s="18"/>
      <c r="E600" s="18"/>
      <c r="F600" s="18"/>
      <c r="G600" s="18"/>
      <c r="H600" s="18"/>
      <c r="I600" s="18"/>
      <c r="J600" s="18"/>
      <c r="K600" s="18"/>
      <c r="L600" s="18"/>
      <c r="M600" s="18"/>
      <c r="N600" s="18"/>
      <c r="O600" s="18"/>
      <c r="P600" s="57"/>
      <c r="Q600" s="18"/>
      <c r="R600" s="18"/>
      <c r="S600" s="18"/>
      <c r="T600" s="20"/>
      <c r="V600" s="18"/>
      <c r="W600" s="18"/>
      <c r="X600" s="18"/>
    </row>
    <row r="601" spans="3:24" ht="28.5" customHeight="1" x14ac:dyDescent="0.25">
      <c r="C601" s="18"/>
      <c r="D601" s="18"/>
      <c r="E601" s="18"/>
      <c r="F601" s="18"/>
      <c r="G601" s="18"/>
      <c r="H601" s="18"/>
      <c r="I601" s="18"/>
      <c r="J601" s="18"/>
      <c r="K601" s="18"/>
      <c r="L601" s="18"/>
      <c r="M601" s="18"/>
      <c r="N601" s="18"/>
      <c r="O601" s="18"/>
      <c r="P601" s="57"/>
      <c r="Q601" s="18"/>
      <c r="R601" s="18"/>
      <c r="S601" s="18"/>
      <c r="T601" s="20"/>
      <c r="V601" s="18"/>
      <c r="W601" s="18"/>
      <c r="X601" s="18"/>
    </row>
    <row r="602" spans="3:24" ht="28.5" customHeight="1" x14ac:dyDescent="0.25">
      <c r="C602" s="18"/>
      <c r="D602" s="18"/>
      <c r="E602" s="18"/>
      <c r="F602" s="18"/>
      <c r="G602" s="18"/>
      <c r="H602" s="18"/>
      <c r="I602" s="18"/>
      <c r="J602" s="18"/>
      <c r="K602" s="18"/>
      <c r="L602" s="18"/>
      <c r="M602" s="18"/>
      <c r="N602" s="18"/>
      <c r="O602" s="18"/>
      <c r="P602" s="57"/>
      <c r="Q602" s="18"/>
      <c r="R602" s="18"/>
      <c r="S602" s="18"/>
      <c r="T602" s="20"/>
      <c r="V602" s="18"/>
      <c r="W602" s="18"/>
      <c r="X602" s="18"/>
    </row>
    <row r="603" spans="3:24" ht="28.5" customHeight="1" x14ac:dyDescent="0.25">
      <c r="C603" s="18"/>
      <c r="D603" s="18"/>
      <c r="E603" s="18"/>
      <c r="F603" s="18"/>
      <c r="G603" s="18"/>
      <c r="H603" s="18"/>
      <c r="I603" s="18"/>
      <c r="J603" s="18"/>
      <c r="K603" s="18"/>
      <c r="L603" s="18"/>
      <c r="M603" s="18"/>
      <c r="N603" s="18"/>
      <c r="O603" s="18"/>
      <c r="P603" s="57"/>
      <c r="Q603" s="18"/>
      <c r="R603" s="18"/>
      <c r="S603" s="18"/>
      <c r="T603" s="20"/>
      <c r="V603" s="18"/>
      <c r="W603" s="18"/>
      <c r="X603" s="18"/>
    </row>
    <row r="604" spans="3:24" ht="28.5" customHeight="1" x14ac:dyDescent="0.25">
      <c r="C604" s="18"/>
      <c r="D604" s="18"/>
      <c r="E604" s="18"/>
      <c r="F604" s="18"/>
      <c r="G604" s="18"/>
      <c r="H604" s="18"/>
      <c r="I604" s="18"/>
      <c r="J604" s="18"/>
      <c r="K604" s="18"/>
      <c r="L604" s="18"/>
      <c r="M604" s="18"/>
      <c r="N604" s="18"/>
      <c r="O604" s="18"/>
      <c r="P604" s="57"/>
      <c r="Q604" s="18"/>
      <c r="R604" s="18"/>
      <c r="S604" s="18"/>
      <c r="T604" s="20"/>
      <c r="V604" s="18"/>
      <c r="W604" s="18"/>
      <c r="X604" s="18"/>
    </row>
    <row r="605" spans="3:24"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3:24"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3:24"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3:24"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sheetData>
  <mergeCells count="3">
    <mergeCell ref="M1:AG2"/>
    <mergeCell ref="H1:L1"/>
    <mergeCell ref="A1:G2"/>
  </mergeCells>
  <phoneticPr fontId="11" type="noConversion"/>
  <dataValidations count="1">
    <dataValidation allowBlank="1" showInputMessage="1" sqref="B3:L3 C4:L19555"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8947D-9356-4B46-995C-130E59EA2ED9}">
  <ds:schemaRefs>
    <ds:schemaRef ds:uri="http://purl.org/dc/elements/1.1/"/>
    <ds:schemaRef ds:uri="http://schemas.microsoft.com/office/2006/metadata/properties"/>
    <ds:schemaRef ds:uri="http://schemas.microsoft.com/office/2006/documentManagement/types"/>
    <ds:schemaRef ds:uri="6df68d03-0d94-44b1-a9a2-765e7690f201"/>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2020-05-12T18:28:43Z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