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20" firstSheet="2" activeTab="13"/>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s>
  <calcPr calcId="144525"/>
</workbook>
</file>

<file path=xl/sharedStrings.xml><?xml version="1.0" encoding="utf-8"?>
<sst xmlns="http://schemas.openxmlformats.org/spreadsheetml/2006/main" count="1089">
  <si>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</si>
  <si>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</si>
  <si>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</si>
  <si>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</si>
  <si>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</si>
  <si>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</si>
  <si>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</si>
  <si>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</si>
  <si>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</si>
  <si>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</si>
  <si>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</si>
  <si>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</si>
  <si>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</si>
  <si>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</si>
  <si>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</si>
  <si>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</si>
  <si>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</si>
  <si>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</si>
  <si>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</si>
  <si>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</si>
  <si>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</si>
  <si>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</si>
  <si>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</si>
  <si>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</si>
  <si>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</si>
  <si>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</si>
  <si>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</si>
  <si>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</si>
  <si>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</si>
  <si>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</si>
  <si>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</si>
  <si>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</si>
  <si>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</si>
  <si>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</si>
  <si>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</si>
  <si>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</si>
  <si>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</si>
  <si>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</si>
  <si>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</si>
  <si>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</si>
  <si>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</si>
  <si>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</si>
  <si>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</si>
  <si>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</si>
  <si>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</si>
  <si>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</si>
  <si>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</si>
  <si>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</si>
  <si>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</si>
  <si>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</si>
  <si>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</si>
  <si>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</si>
  <si>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</si>
  <si>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</si>
  <si>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</si>
  <si>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</si>
  <si>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</si>
  <si>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</si>
  <si>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</si>
  <si>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</si>
  <si>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</si>
  <si>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</si>
  <si>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</si>
  <si>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</si>
  <si>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</si>
  <si>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</si>
  <si>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</si>
  <si>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</si>
  <si>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</si>
  <si>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</si>
  <si>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</si>
  <si>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</si>
  <si>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</si>
  <si>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</si>
  <si>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</si>
  <si>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</si>
  <si>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</si>
  <si>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</si>
  <si>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</si>
  <si>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</si>
  <si>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</si>
  <si>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</si>
  <si>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</si>
  <si>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</si>
  <si>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</si>
  <si>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</si>
  <si>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</si>
  <si>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</si>
  <si>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</si>
  <si>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</si>
  <si>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</si>
  <si>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</si>
  <si>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</si>
  <si>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</si>
  <si>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</si>
  <si>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</si>
  <si>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</si>
  <si>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</si>
  <si>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</si>
  <si>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</si>
  <si>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</si>
  <si>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</si>
  <si>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</si>
  <si>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</si>
  <si>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</si>
  <si>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</si>
  <si>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</si>
  <si>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</si>
  <si>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</si>
  <si>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</si>
  <si>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</si>
  <si>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</si>
  <si>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</si>
  <si>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</si>
  <si>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</si>
  <si>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</si>
  <si>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</si>
  <si>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</si>
  <si>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</si>
  <si>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</si>
  <si>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</si>
  <si>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</si>
  <si>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</si>
  <si>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</si>
  <si>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</si>
  <si>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</si>
  <si>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</si>
  <si>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</si>
  <si>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</si>
  <si>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</si>
  <si>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</si>
  <si>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</si>
  <si>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</si>
  <si>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</si>
  <si>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</si>
  <si>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</si>
  <si>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</si>
  <si>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</si>
  <si>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</si>
  <si>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</si>
  <si>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</si>
  <si>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</si>
  <si>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</si>
  <si>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</si>
  <si>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</si>
  <si>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</si>
  <si>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</si>
  <si>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</si>
  <si>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</si>
  <si>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</si>
  <si>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</si>
  <si>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</si>
  <si>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</si>
  <si>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</si>
  <si>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</si>
  <si>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</si>
  <si>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</si>
  <si>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</si>
  <si>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</si>
  <si>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</si>
  <si>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</si>
  <si>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</si>
  <si>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</si>
  <si>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</si>
  <si>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</si>
  <si>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</si>
  <si>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</si>
  <si>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</si>
  <si>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</si>
  <si>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</si>
  <si>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</si>
  <si>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</si>
  <si>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</si>
  <si>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</si>
  <si>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</si>
  <si>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</si>
  <si>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</si>
  <si>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</si>
  <si>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</si>
  <si>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</si>
  <si>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</si>
  <si>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</si>
  <si>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</si>
  <si>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</si>
  <si>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</si>
  <si>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</si>
  <si>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</si>
  <si>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Sea</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</si>
  <si>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</si>
  <si>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</si>
  <si>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</si>
  <si>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</si>
  <si>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</si>
  <si>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</si>
  <si>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</si>
  <si>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</si>
  <si>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</si>
  <si>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</si>
  <si>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</si>
  <si>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</si>
  <si>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</si>
  <si>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</si>
  <si>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</si>
  <si>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</si>
  <si>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</si>
  <si>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</si>
  <si>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</si>
  <si>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</si>
  <si>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</si>
  <si>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</si>
  <si>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</si>
  <si>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</si>
  <si>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</si>
  <si>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</si>
  <si>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</si>
  <si>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</si>
  <si>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</si>
  <si>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</si>
  <si>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</si>
  <si>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</si>
  <si>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</si>
  <si>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</si>
  <si>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</si>
  <si>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</si>
  <si>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</si>
  <si>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</si>
  <si>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</si>
  <si>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</si>
  <si>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</si>
  <si>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</si>
  <si>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</si>
  <si>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</si>
  <si>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</si>
  <si>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</si>
  <si>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</si>
  <si>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</si>
  <si>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</si>
  <si>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</si>
  <si>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</si>
  <si>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</si>
  <si>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</si>
  <si>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</si>
  <si>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</si>
  <si>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</si>
  <si>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</si>
  <si>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</si>
  <si>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</si>
  <si>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</si>
  <si>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</si>
  <si>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</si>
  <si>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</si>
  <si>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</si>
  <si>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</si>
  <si>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</si>
  <si>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</si>
  <si>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</si>
  <si>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</si>
  <si>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</si>
  <si>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</si>
  <si>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</si>
  <si>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</si>
  <si>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</si>
  <si>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</si>
  <si>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</si>
  <si>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</si>
  <si>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</si>
  <si>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</si>
  <si>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</si>
  <si>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</si>
  <si>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</si>
  <si>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</si>
  <si>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</si>
  <si>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</si>
  <si>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</si>
  <si>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</si>
  <si>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</si>
  <si>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</si>
  <si>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</si>
  <si>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</si>
  <si>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</si>
  <si>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</si>
  <si>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</si>
  <si>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</si>
  <si>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</si>
  <si>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</si>
  <si>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</si>
  <si>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</si>
  <si>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</si>
  <si>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</si>
  <si>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</si>
  <si>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</si>
  <si>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</si>
  <si>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</si>
  <si>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</si>
  <si>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</si>
  <si>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</si>
  <si>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</si>
  <si>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</si>
  <si>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</si>
  <si>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</si>
  <si>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</si>
  <si>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</si>
  <si>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</si>
  <si>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</si>
  <si>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</si>
  <si>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</si>
  <si>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</si>
  <si>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</si>
  <si>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</si>
  <si>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</si>
  <si>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</si>
  <si>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</si>
  <si>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</si>
  <si>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</si>
  <si>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</si>
  <si>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</si>
  <si>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</si>
  <si>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</si>
  <si>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</si>
  <si>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</si>
  <si>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</si>
  <si>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</si>
  <si>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</si>
  <si>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</si>
  <si>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</si>
  <si>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</si>
  <si>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</si>
  <si>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</si>
  <si>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</si>
  <si>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</si>
  <si>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</si>
  <si>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</si>
  <si>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</si>
  <si>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</si>
  <si>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</si>
  <si>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</si>
  <si>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</si>
  <si>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</si>
  <si>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</si>
  <si>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</si>
  <si>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</si>
  <si>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</si>
  <si>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</si>
  <si>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</si>
  <si>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</si>
  <si>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</si>
  <si>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</si>
  <si>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</si>
  <si>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</si>
  <si>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</si>
  <si>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</si>
  <si>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</si>
  <si>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</si>
  <si>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</si>
  <si>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</si>
  <si>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</si>
  <si>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</si>
  <si>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</si>
  <si>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</si>
  <si>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</si>
  <si>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</si>
  <si>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</si>
  <si>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</si>
  <si>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</si>
  <si>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</si>
  <si>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</si>
  <si>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</si>
  <si>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</si>
  <si>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</si>
  <si>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</si>
  <si>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</si>
  <si>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</si>
  <si>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</si>
  <si>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</si>
  <si>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</si>
  <si>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</si>
  <si>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</si>
  <si>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</si>
  <si>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</si>
  <si>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</si>
  <si>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</si>
  <si>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</si>
  <si>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</si>
  <si>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</si>
  <si>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</si>
  <si>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</si>
  <si>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</si>
  <si>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</si>
  <si>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</si>
  <si>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</si>
  <si>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</si>
  <si>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</si>
  <si>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</si>
  <si>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</si>
  <si>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</si>
  <si>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</si>
  <si>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</si>
  <si>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</si>
  <si>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</si>
  <si>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</si>
  <si>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</si>
  <si>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</si>
  <si>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</si>
  <si>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</si>
  <si>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</si>
  <si>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</si>
  <si>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</si>
  <si>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</si>
  <si>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</si>
  <si>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</si>
  <si>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</si>
  <si>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</si>
  <si>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</si>
  <si>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</si>
  <si>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</si>
  <si>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</si>
  <si>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</si>
  <si>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</si>
  <si>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</si>
  <si>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</si>
  <si>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</si>
  <si>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</si>
  <si>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</si>
  <si>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</si>
  <si>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</si>
  <si>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</si>
  <si>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</si>
  <si>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</si>
  <si>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</si>
  <si>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</si>
  <si>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</si>
  <si>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</si>
  <si>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Steppe</t>
  </si>
  <si>
    <t>Defiles</t>
  </si>
  <si>
    <t>Level No</t>
  </si>
  <si>
    <t>Temples</t>
  </si>
  <si>
    <t>Total</t>
  </si>
  <si>
    <t>Time</t>
  </si>
  <si>
    <t>Storm Distance</t>
  </si>
  <si>
    <t>Environment</t>
  </si>
  <si>
    <t>Weather</t>
  </si>
  <si>
    <t>5-7</t>
  </si>
  <si>
    <t>Dawn</t>
  </si>
  <si>
    <t>&gt;7</t>
  </si>
  <si>
    <t>just a distant shadow</t>
  </si>
  <si>
    <t>Oasis</t>
  </si>
  <si>
    <t>Drizzle caresses the dry ground</t>
  </si>
  <si>
    <t>7-11</t>
  </si>
  <si>
    <t>Morning</t>
  </si>
  <si>
    <t>6</t>
  </si>
  <si>
    <t>a whisper on the wind</t>
  </si>
  <si>
    <t>Wastelands</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</si>
  <si>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</si>
  <si>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</si>
  <si>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</si>
  <si>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</si>
  <si>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</si>
  <si>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</si>
  <si>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</si>
  <si>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</si>
  <si>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</si>
  <si>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</si>
  <si>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</si>
  <si>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</si>
  <si>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</si>
  <si>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</si>
  <si>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</si>
  <si>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</si>
  <si>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</si>
  <si>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</si>
  <si>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</si>
  <si>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</si>
  <si>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</si>
  <si>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</si>
  <si>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</si>
  <si>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</si>
  <si>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</si>
  <si>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</si>
  <si>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</si>
  <si>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</si>
  <si>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</si>
  <si>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</si>
  <si>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</si>
  <si>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</si>
  <si>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</si>
  <si>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</si>
  <si>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</si>
  <si>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</si>
  <si>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</si>
  <si>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</si>
  <si>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</si>
  <si>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</si>
  <si>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</si>
  <si>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</si>
  <si>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</si>
  <si>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</si>
  <si>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</si>
  <si>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</si>
  <si>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</si>
  <si>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</si>
  <si>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</si>
  <si>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</si>
  <si>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</si>
  <si>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</si>
  <si>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</si>
  <si>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</si>
  <si>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</si>
  <si>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</si>
  <si>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</si>
  <si>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</si>
  <si>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</si>
  <si>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</si>
  <si>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</si>
  <si>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</si>
  <si>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</si>
  <si>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</si>
  <si>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</si>
  <si>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</si>
  <si>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</si>
  <si>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</si>
  <si>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</si>
  <si>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</si>
  <si>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</si>
  <si>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</si>
  <si>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</si>
  <si>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</si>
  <si>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</si>
  <si>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</si>
  <si>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</si>
  <si>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</si>
  <si>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</si>
  <si>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</si>
  <si>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</si>
  <si>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</si>
  <si>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</si>
  <si>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</si>
  <si>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</si>
  <si>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</si>
  <si>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</si>
  <si>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</si>
  <si>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</si>
  <si>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(Fettle)</t>
  </si>
  <si>
    <t>Cooldown Modifier (Will)</t>
  </si>
  <si>
    <t>Adrenaline Recovery (Focus)</t>
  </si>
  <si>
    <t>Speed (Grit)</t>
  </si>
  <si>
    <t>Grit</t>
  </si>
  <si>
    <t>Fettle</t>
  </si>
  <si>
    <t>Will</t>
  </si>
  <si>
    <t>Focus</t>
  </si>
  <si>
    <t>Villain</t>
  </si>
  <si>
    <t>Compassion</t>
  </si>
  <si>
    <t>healer</t>
  </si>
  <si>
    <t>Deserter</t>
  </si>
  <si>
    <t>Suffering</t>
  </si>
  <si>
    <t>conditioner</t>
  </si>
  <si>
    <t>Rage</t>
  </si>
  <si>
    <t>tank</t>
  </si>
  <si>
    <t>Watcher</t>
  </si>
  <si>
    <t>Empathy</t>
  </si>
  <si>
    <t>storyteller</t>
  </si>
  <si>
    <t>Survivor</t>
  </si>
  <si>
    <t>Curiosity</t>
  </si>
  <si>
    <t>explorer</t>
  </si>
  <si>
    <t>Protector</t>
  </si>
  <si>
    <t>dps</t>
  </si>
  <si>
    <t>Despair</t>
  </si>
  <si>
    <t>finder</t>
  </si>
  <si>
    <t>Ghost</t>
  </si>
  <si>
    <t>Complacency</t>
  </si>
  <si>
    <t>Wanderer</t>
  </si>
  <si>
    <t>MAX VALUES</t>
  </si>
  <si>
    <t>Playstyle</t>
  </si>
  <si>
    <t>Requires Target</t>
  </si>
  <si>
    <t>Apply To Magazine</t>
  </si>
  <si>
    <t>Cost</t>
  </si>
  <si>
    <t>Description</t>
  </si>
  <si>
    <t>Splinter</t>
  </si>
  <si>
    <t>Create a vortex that draws enemies together</t>
  </si>
  <si>
    <t>Gouge</t>
  </si>
  <si>
    <t>Ignite area on hit.</t>
  </si>
  <si>
    <t>Sweep</t>
  </si>
  <si>
    <t>Release a shockwave, pushing enemies back</t>
  </si>
  <si>
    <t>Swarm</t>
  </si>
  <si>
    <t>Release a burt of bullets in a circle around you</t>
  </si>
  <si>
    <t>Refill</t>
  </si>
  <si>
    <t>Refill magazine without reloading.</t>
  </si>
  <si>
    <t>Compel</t>
  </si>
  <si>
    <t>Shots release a small shockwave, pushing enemies back</t>
  </si>
  <si>
    <t>Hairpin</t>
  </si>
  <si>
    <t>Shots seek nearby enemies for the rest of the magazine</t>
  </si>
  <si>
    <t>Impact</t>
  </si>
  <si>
    <t>Remaining shots in magazine explode.</t>
  </si>
  <si>
    <t>Shots leave a fire trail.</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</si>
  <si>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</si>
  <si>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</si>
  <si>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</si>
  <si>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</si>
  <si>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</si>
  <si>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</si>
  <si>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</si>
  <si>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</si>
  <si>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</si>
  <si>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</si>
  <si>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</si>
  <si>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</si>
  <si>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</si>
  <si>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</si>
  <si>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</si>
  <si>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</si>
  <si>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</si>
  <si>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</si>
  <si>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</si>
  <si>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</si>
  <si>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</si>
  <si>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</si>
  <si>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</si>
  <si>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</si>
  <si>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</si>
  <si>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Knockback (hard) all enemies within 5m</t>
  </si>
  <si>
    <t>Aegis</t>
  </si>
  <si>
    <t>The Survivor</t>
  </si>
  <si>
    <t>Defence</t>
  </si>
  <si>
    <t>Gain shield for 5 seconds</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</si>
  <si>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</si>
  <si>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</si>
  <si>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</si>
  <si>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</si>
  <si>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</si>
  <si>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</si>
  <si>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</si>
  <si>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</si>
  <si>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</si>
  <si>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</si>
  <si>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</si>
  <si>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</si>
  <si>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</si>
  <si>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</si>
  <si>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</si>
  <si>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</si>
  <si>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</si>
  <si>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</si>
  <si>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</si>
  <si>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</si>
  <si>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</si>
  <si>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</si>
  <si>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</si>
  <si>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</si>
  <si>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</si>
  <si>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</si>
  <si>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</si>
  <si>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</si>
  <si>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Must have skill unlocked</t>
  </si>
  <si>
    <t>Requirement Text</t>
  </si>
  <si>
    <t>Target Value</t>
  </si>
  <si>
    <t>Effect</t>
  </si>
  <si>
    <t>Value</t>
  </si>
  <si>
    <t>Power</t>
  </si>
  <si>
    <t>Deal num damage to enemies</t>
  </si>
  <si>
    <t>10000</t>
  </si>
  <si>
    <t>+1 Maximum Fettle</t>
  </si>
  <si>
    <t>Weakness</t>
  </si>
  <si>
    <t>-1 Maximum Fettle</t>
  </si>
  <si>
    <t>-1</t>
  </si>
  <si>
    <t>FALSE</t>
  </si>
  <si>
    <t>Vigilance</t>
  </si>
  <si>
    <t>Find num items</t>
  </si>
  <si>
    <t>20</t>
  </si>
  <si>
    <t>+1 Maximum Focus</t>
  </si>
  <si>
    <t>Obliviousness</t>
  </si>
  <si>
    <t>-1 Maximum Focus</t>
  </si>
  <si>
    <t>Use skills num times</t>
  </si>
  <si>
    <t>100</t>
  </si>
  <si>
    <t>+1 Maximum Will</t>
  </si>
  <si>
    <t>Fear</t>
  </si>
  <si>
    <t>-1 Maximum Will</t>
  </si>
  <si>
    <t>TRUE</t>
  </si>
  <si>
    <t>Stamina</t>
  </si>
  <si>
    <t>Discover num regions</t>
  </si>
  <si>
    <t>10</t>
  </si>
  <si>
    <t>+1 Maximum Grit</t>
  </si>
  <si>
    <t>Sloth</t>
  </si>
  <si>
    <t>-1 Maximum Grit</t>
  </si>
  <si>
    <t>Insight</t>
  </si>
  <si>
    <t>Gain num essence</t>
  </si>
  <si>
    <t>500</t>
  </si>
  <si>
    <t>Essence recovers more durability on weapons</t>
  </si>
  <si>
    <t>Ignorance</t>
  </si>
  <si>
    <t>Weapons lose durability faster</t>
  </si>
  <si>
    <t>0.25</t>
  </si>
  <si>
    <t>Revival</t>
  </si>
  <si>
    <t>Take num damage</t>
  </si>
  <si>
    <t>Immortality</t>
  </si>
  <si>
    <t>When taking fatal damage, rally with a small amount of health</t>
  </si>
  <si>
    <t>Frailty</t>
  </si>
  <si>
    <t>Start combat with less health</t>
  </si>
  <si>
    <t>0.1</t>
  </si>
  <si>
    <t>Apathy</t>
  </si>
  <si>
    <t>Kill num enemies</t>
  </si>
  <si>
    <t>Barbarity</t>
  </si>
  <si>
    <t>Gain willpower when claiming a region</t>
  </si>
  <si>
    <t>Timidity</t>
  </si>
  <si>
    <t>Killing enemies causes you damage</t>
  </si>
  <si>
    <t>0.02</t>
  </si>
  <si>
    <t>Finesse</t>
  </si>
  <si>
    <t>Claim num regions using only your weapon</t>
  </si>
  <si>
    <t>Automatically reload when magazine is exhausted</t>
  </si>
  <si>
    <t>Clumsiness</t>
  </si>
  <si>
    <t>Small chance reloading fails</t>
  </si>
  <si>
    <t>0.05</t>
  </si>
  <si>
    <t>Ingenuity</t>
  </si>
  <si>
    <t>Kill an enemy with the last magazine round num times</t>
  </si>
  <si>
    <t>Deviousness</t>
  </si>
  <si>
    <t>Instantly reload if the last round kills an enemy</t>
  </si>
  <si>
    <t>Ineptitude</t>
  </si>
  <si>
    <t>Scavenging</t>
  </si>
  <si>
    <t>Find num resources</t>
  </si>
  <si>
    <t>50</t>
  </si>
  <si>
    <t>Fortitude</t>
  </si>
  <si>
    <t>+1 Resource on finding resource</t>
  </si>
  <si>
    <t>Blindness</t>
  </si>
  <si>
    <t>-1 Resource on finding resource</t>
  </si>
  <si>
    <t>Gathering</t>
  </si>
  <si>
    <t>Find num food sources</t>
  </si>
  <si>
    <t>Fullness</t>
  </si>
  <si>
    <t>Food sates your hunger more</t>
  </si>
  <si>
    <t>Emptiness</t>
  </si>
  <si>
    <t>Water causes you to become hungry</t>
  </si>
  <si>
    <t>Divining</t>
  </si>
  <si>
    <t>Find num water sources</t>
  </si>
  <si>
    <t>Wellness</t>
  </si>
  <si>
    <t>Water quenches your thirst more</t>
  </si>
  <si>
    <t>Dryness</t>
  </si>
  <si>
    <t>Food causes you to become thirsty</t>
  </si>
  <si>
    <t>Fire</t>
  </si>
  <si>
    <t>Set num enemies on fire</t>
  </si>
  <si>
    <t>The Inferno</t>
  </si>
  <si>
    <t>Occasionally explode with fire on taking damage</t>
  </si>
  <si>
    <t>Flammability</t>
  </si>
  <si>
    <t>Take double damage from burning</t>
  </si>
  <si>
    <t>Inflict decay on num enemies</t>
  </si>
  <si>
    <t>The Void</t>
  </si>
  <si>
    <t>Occasionally explode with decay on taking damage</t>
  </si>
  <si>
    <t>Fragility</t>
  </si>
  <si>
    <t>Take double damage from decay</t>
  </si>
  <si>
    <t>Sickness</t>
  </si>
  <si>
    <t>Cause num enemies to become sick</t>
  </si>
  <si>
    <t>The Pit</t>
  </si>
  <si>
    <t>Killing sick enemies spreads it to nearby enemies</t>
  </si>
  <si>
    <t>Sickliness</t>
  </si>
  <si>
    <t>Less sickness is required to damage you</t>
  </si>
  <si>
    <t>Mastery</t>
  </si>
  <si>
    <t>Consume num adrenaline</t>
  </si>
  <si>
    <t>1000</t>
  </si>
  <si>
    <t>Small chance for free skill activation</t>
  </si>
  <si>
    <t>Distraction</t>
  </si>
  <si>
    <t>Small chance skill becomes disabled in combat</t>
  </si>
  <si>
    <t>Prowess</t>
  </si>
  <si>
    <t>Kill an enemy with skills num times</t>
  </si>
  <si>
    <t>Alertness</t>
  </si>
  <si>
    <t>Large chance skill cools down instantly if it kills an enemy</t>
  </si>
  <si>
    <t>0.5</t>
  </si>
  <si>
    <t>Absence</t>
  </si>
  <si>
    <t>Internal Name</t>
  </si>
  <si>
    <t>Attribute</t>
  </si>
  <si>
    <t>Bonus</t>
  </si>
  <si>
    <t>Windhand</t>
  </si>
  <si>
    <t>ReloadSpeed</t>
  </si>
  <si>
    <t>-0.05</t>
  </si>
  <si>
    <t>Bandolier</t>
  </si>
  <si>
    <t>Muzzlegrinder</t>
  </si>
  <si>
    <t>Godsgaze</t>
  </si>
  <si>
    <t>Blazeburn</t>
  </si>
  <si>
    <t>FireRate</t>
  </si>
  <si>
    <t>Symbol of Air</t>
  </si>
  <si>
    <t>Hellfire Amulet</t>
  </si>
  <si>
    <t>BurnChance</t>
  </si>
  <si>
    <t>0.025</t>
  </si>
  <si>
    <t>Taint of the Abyss</t>
  </si>
  <si>
    <t>DecayChance</t>
  </si>
  <si>
    <t>Cursed Marrow</t>
  </si>
  <si>
    <t>SicknessChance</t>
  </si>
  <si>
    <t>Enemy Type</t>
  </si>
  <si>
    <t>Health</t>
  </si>
  <si>
    <t>Healt at Max Armour</t>
  </si>
  <si>
    <t>Speed</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</si>
  <si>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</si>
  <si>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</si>
  <si>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</si>
  <si>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</si>
  <si>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</si>
  <si>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</si>
  <si>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</si>
  <si>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</si>
  <si>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</si>
  <si>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</si>
  <si>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</si>
  <si>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</si>
  <si>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</si>
  <si>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</si>
  <si>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</si>
  <si>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</si>
  <si>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</si>
  <si>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</si>
  <si>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</si>
  <si>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</si>
  <si>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</si>
  <si>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</si>
  <si>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</si>
  <si>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</si>
  <si>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</si>
  <si>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</si>
  <si>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</si>
  <si>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</si>
  <si>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</si>
  <si>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</si>
  <si>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</si>
  <si>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</si>
  <si>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</si>
  <si>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</si>
  <si>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</si>
  <si>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</si>
  <si>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</si>
  <si>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</si>
  <si>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</si>
  <si>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</si>
  <si>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</si>
  <si>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</si>
  <si>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</si>
  <si>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</si>
  <si>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</si>
  <si>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</si>
  <si>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</si>
  <si>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</si>
  <si>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</si>
  <si>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</si>
  <si>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</si>
  <si>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</si>
  <si>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</si>
  <si>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</si>
  <si>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</si>
  <si>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</si>
  <si>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</si>
  <si>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</si>
  <si>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</si>
  <si>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</si>
  <si>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</si>
  <si>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</si>
  <si>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</si>
  <si>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</si>
  <si>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</si>
  <si>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</si>
  <si>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</si>
  <si>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</si>
  <si>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</si>
  <si>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</si>
  <si>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</si>
  <si>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</si>
  <si>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</si>
  <si>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</si>
  <si>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</si>
  <si>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</si>
  <si>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</si>
  <si>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</si>
  <si>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</si>
  <si>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</si>
  <si>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</si>
  <si>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</si>
  <si>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</si>
  <si>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</si>
  <si>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</si>
  <si>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</si>
  <si>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</si>
  <si>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</si>
  <si>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</si>
  <si>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IsBuilding</t>
  </si>
  <si>
    <t>Quantity</t>
  </si>
  <si>
    <t>Fuel</t>
  </si>
  <si>
    <t>Meat</t>
  </si>
  <si>
    <t>Salt</t>
  </si>
  <si>
    <t>Dried Meat</t>
  </si>
  <si>
    <t>Leather</t>
  </si>
  <si>
    <t>Skin</t>
  </si>
  <si>
    <t>Leather Plate</t>
  </si>
  <si>
    <t>Radiance</t>
  </si>
  <si>
    <t>Scrap</t>
  </si>
  <si>
    <t>Trap</t>
  </si>
  <si>
    <t>Water Collector</t>
  </si>
  <si>
    <t>(+ water in rain/hail)</t>
  </si>
  <si>
    <t>Charcoal</t>
  </si>
  <si>
    <t>Reinforced Leather Plate</t>
  </si>
  <si>
    <t>Deathbloom</t>
  </si>
  <si>
    <t>Hollowroot</t>
  </si>
  <si>
    <t>Tonic of Strength</t>
  </si>
  <si>
    <t>Shaman Fron</t>
  </si>
  <si>
    <t>Sageleaf</t>
  </si>
  <si>
    <t>Tonic of Willpower</t>
  </si>
  <si>
    <t>Mother's Tear</t>
  </si>
  <si>
    <t>Glowcap</t>
  </si>
  <si>
    <t>Tonic of Perception</t>
  </si>
  <si>
    <t>Fleetfoot</t>
  </si>
  <si>
    <t>Aquiris</t>
  </si>
  <si>
    <t>Tonic of Endurance</t>
  </si>
  <si>
    <t>Metal</t>
  </si>
  <si>
    <t>Condenser</t>
  </si>
  <si>
    <t>(+ water in mist/fog)</t>
  </si>
  <si>
    <t>Metal Plate</t>
  </si>
  <si>
    <t>Purifier</t>
  </si>
  <si>
    <t>deathwater -&gt; water</t>
  </si>
  <si>
    <t>Smoker</t>
  </si>
  <si>
    <t>rotmeat -&gt; meat</t>
  </si>
  <si>
    <t>Meteor</t>
  </si>
  <si>
    <t>Alloy</t>
  </si>
  <si>
    <t>Essence Filter</t>
  </si>
  <si>
    <t>(+ essence)</t>
  </si>
  <si>
    <t>Alloy Plate</t>
  </si>
  <si>
    <t>Essence</t>
  </si>
  <si>
    <t>Living Metal Plate</t>
  </si>
  <si>
    <t>Drop Rate</t>
  </si>
  <si>
    <t>Sum</t>
  </si>
  <si>
    <t>Drop Rate Sum</t>
  </si>
  <si>
    <t>Permanent</t>
  </si>
  <si>
    <t>Thirst</t>
  </si>
  <si>
    <t>Quenches your thirst a little</t>
  </si>
  <si>
    <t>Deathwater</t>
  </si>
  <si>
    <t>Doesn't quench your thirst</t>
  </si>
  <si>
    <t>Earthmilk</t>
  </si>
  <si>
    <t>Quenches your thirst a lot</t>
  </si>
  <si>
    <t>Plant</t>
  </si>
  <si>
    <t>Rotmeat</t>
  </si>
  <si>
    <t>Hunger</t>
  </si>
  <si>
    <t>Doesn't sate your hunger</t>
  </si>
  <si>
    <t>Resource</t>
  </si>
  <si>
    <t>Sates your hunger a little</t>
  </si>
  <si>
    <t>Blubber</t>
  </si>
  <si>
    <t>Sates your hunger a lot</t>
  </si>
  <si>
    <t>Recover some fettle</t>
  </si>
  <si>
    <t>Recover a lot of fettle</t>
  </si>
  <si>
    <t>Shaman Frond</t>
  </si>
  <si>
    <t>Recover some will</t>
  </si>
  <si>
    <t>Recover a lot of will</t>
  </si>
  <si>
    <t>Recover some focus</t>
  </si>
  <si>
    <t>Recover a lot of focus</t>
  </si>
  <si>
    <t>Recover some grit</t>
  </si>
  <si>
    <t>Recover a lot of grit</t>
  </si>
  <si>
    <t>Cinderberry</t>
  </si>
  <si>
    <t>Increase burn chance</t>
  </si>
  <si>
    <t>Blightberry</t>
  </si>
  <si>
    <t>Increase sickness chance</t>
  </si>
  <si>
    <t>Rotberry</t>
  </si>
  <si>
    <t>Increase decay chance</t>
  </si>
  <si>
    <t>Cerulean Bloom</t>
  </si>
  <si>
    <t>SkillRechargeBonus</t>
  </si>
  <si>
    <t>Decrease skill recharge time</t>
  </si>
  <si>
    <t>Crimson Bloom</t>
  </si>
  <si>
    <t>AdrenalineRechargeBonus</t>
  </si>
  <si>
    <t>Increase adrenaline gain</t>
  </si>
  <si>
    <t>0</t>
  </si>
  <si>
    <t>Potion</t>
  </si>
  <si>
    <t>Permanently increase fettle</t>
  </si>
  <si>
    <t>Permanently increase will</t>
  </si>
  <si>
    <t>Permanently increase focus</t>
  </si>
  <si>
    <t>Permanently increase grit</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</si>
  <si>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</si>
  <si>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</si>
  <si>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</si>
  <si>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</si>
  <si>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</si>
  <si>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</si>
  <si>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</si>
  <si>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</si>
  <si>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</si>
  <si>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</si>
  <si>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</si>
  <si>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</si>
  <si>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</si>
  <si>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</si>
  <si>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</si>
  <si>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</si>
  <si>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</si>
  <si>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</si>
  <si>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</si>
  <si>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</si>
  <si>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</si>
  <si>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</si>
  <si>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</si>
  <si>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</si>
  <si>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</si>
  <si>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</si>
  <si>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</si>
  <si>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</si>
  <si>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</si>
  <si>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</si>
  <si>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</si>
  <si>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</si>
  <si>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</si>
  <si>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</si>
  <si>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</si>
  <si>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</si>
  <si>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</si>
  <si>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</si>
  <si>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</si>
  <si>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</si>
  <si>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</si>
  <si>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</si>
  <si>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</si>
  <si>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</si>
  <si>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</si>
  <si>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</si>
  <si>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</si>
  <si>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</si>
  <si>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</si>
  <si>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</si>
  <si>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</si>
  <si>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</si>
  <si>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</si>
  <si>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</si>
  <si>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</si>
  <si>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</si>
  <si>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</si>
  <si>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</si>
  <si>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</si>
  <si>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</si>
  <si>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</si>
  <si>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</si>
  <si>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</si>
  <si>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</si>
  <si>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</si>
  <si>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</si>
  <si>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</si>
  <si>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</si>
  <si>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</si>
  <si>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</si>
  <si>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</si>
  <si>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</si>
  <si>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</si>
  <si>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</si>
  <si>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</si>
  <si>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</si>
  <si>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</si>
  <si>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</si>
  <si>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</si>
  <si>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</si>
  <si>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</si>
  <si>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</si>
  <si>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</si>
  <si>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</si>
  <si>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</si>
  <si>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</si>
  <si>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</si>
  <si>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</si>
  <si>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</si>
  <si>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</si>
  <si>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</si>
  <si>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</si>
  <si>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</si>
  <si>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</si>
  <si>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</si>
  <si>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</si>
  <si>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</si>
  <si>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</si>
  <si>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</si>
  <si>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</si>
  <si>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</si>
  <si>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</si>
  <si>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</si>
  <si>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</si>
  <si>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</si>
  <si>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</si>
  <si>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Wanderer's Journal: The Desert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</si>
  <si>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</si>
  <si>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Wanderer's Journal: The Desert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</si>
  <si>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</si>
  <si>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Wanderer's Journal: The Desert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</si>
  <si>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</si>
  <si>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Wanderer's Journal: The Desert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</si>
  <si>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</si>
  <si>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Wanderer's Journal: The Desert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</si>
  <si>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</si>
  <si>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Wanderer's Journal: The Mountains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</si>
  <si>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</si>
  <si>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Wanderer's Journal: The Mountains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</si>
  <si>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</si>
  <si>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Wanderer's Journal: The Mountains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</si>
  <si>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</si>
  <si>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Wanderer's Journal: The Mountains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</si>
  <si>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</si>
  <si>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Main Story</t>
  </si>
  <si>
    <t>I know why you are here, Wanderer, even if you do not. You are here because you are needed. It is not often that this world has visitors. No, you did not mishear me, you are in a different world now. Wherever you came from is just a memory now, and perhaps not even that. Do not fear the darkness, you are simply dreaming. When you wake you will find yourself somewhere that you will not want to be. I am truly sorry for this, Wanderer. I need something from you, and when it is done I vow to return you to where you came.[br]What I ask is no trivial thing, and I will say to you now that you may not survive, but I cannot help this. When you open your eyes, you will see a dead world. It is a stagnant place, where civilisation and prosperity have given way to death and decay. I come from a time when gods walked upon this earth, but now they are gone- sleeping dreamlessly in their hidden tombs. Wanderer, you must find a way to wake them. You must journey across these lands, find their tombs, and bring the gods back to this world so that they may return the world to its former glory.[br]There will be obstacles in your path- both physical and psychological. In the great wildernesses of my world there is a corruption- we call it essence- that contorts reality so as to be unrecognisable. You will encounter those who have fallen victim to the essence, and who will stop at nothing to stop you in your quest. They will sense, as I can, that you are foreign, and do not belong here.[br]When you wake you will see a gate- dormant for now- amid a boundless expanse of sand we call The Whispering Desert. In the desert there is a temple, and in the temple is a key. Find the temple, take the key, and return to the gate. It will open for you. I do not know what will come next, but if you pass through the gate I will be waiting for you on the other side.</t>
  </si>
  <si>
    <t>You have done well. You have set Eo’s soul free. Already I can feel her voice on the wind, she has already begun cleansing the essence from the earth, I know it. Our victory is small however- for there are still four more gods to awaken, and these will not be so easy. The gate you passed through was not just an entrance to Eo’s tomb, but also passage to another gate. Each gate is built in a different dominion, in the ashes of the five ancient kingdoms.[br]This gate has brought you to the kingdom of Hythinea, the warrior. Her domain was built along the backbone of the world, atop the highest peaks, and in the deepest dells. The once grassy slopes are now barren, and tempestuous winds scour the sharp rocks day and night.[br]This was my home. Before I was known as The Necromancer, when the sun rose high and the sky was still blue. I have kept my faith all these years, believing that someone like you would come to save us. I was there when the gates were built. I watched the sands encroach and the deserts split our kingdoms apart. I remember when the last flowers faded. I remember when the rivers dried up. I remember the day when men lost their voices, and the sounds of animals were replaced with the roars of engines and the screams of the dying. I have waited here a long time, Wanderer, but I knew that you would come.[br]You will succeed in your quest, it is your destiny. You will survive, and you will triumph. I have seen it repeated again and again in my dreams. You will save me, Wanderer. I have carved your fate into the ruins of our cities. I see in the gods in your eyes, I see passion, and I see survival. So go now, go into the Mountains of Hythinea, where the cold winds blow and the sun can barely reach. Find the keys to the gate, and bring this world back to life.</t>
  </si>
</sst>
</file>

<file path=xl/styles.xml><?xml version="1.0" encoding="utf-8"?>
<styleSheet xmlns="http://schemas.openxmlformats.org/spreadsheetml/2006/main">
  <numFmts count="8">
    <numFmt numFmtId="42" formatCode="_-&quot;£&quot;* #,##0_-;\-&quot;£&quot;* #,##0_-;_-&quot;£&quot;* &quot;-&quot;_-;_-@_-"/>
    <numFmt numFmtId="41" formatCode="_-* #,##0_-;\-* #,##0_-;_-* &quot;-&quot;_-;_-@_-"/>
    <numFmt numFmtId="43" formatCode="_-* #,##0.00_-;\-* #,##0.00_-;_-* &quot;-&quot;??_-;_-@_-"/>
    <numFmt numFmtId="44" formatCode="_-&quot;£&quot;* #,##0.00_-;\-&quot;£&quot;* #,##0.00_-;_-&quot;£&quot;* &quot;-&quot;??_-;_-@_-"/>
    <numFmt numFmtId="176" formatCode="0.00_ "/>
    <numFmt numFmtId="177" formatCode="0_ "/>
    <numFmt numFmtId="178" formatCode="0.0"/>
    <numFmt numFmtId="179" formatCode="0.0_ "/>
  </numFmts>
  <fonts count="27">
    <font>
      <sz val="11"/>
      <color theme="1"/>
      <name val="Calibri"/>
      <charset val="134"/>
      <scheme val="minor"/>
    </font>
    <font>
      <b/>
      <sz val="11"/>
      <color theme="1"/>
      <name val="Calibri"/>
      <charset val="134"/>
      <scheme val="minor"/>
    </font>
    <font>
      <sz val="11"/>
      <color theme="1"/>
      <name val="Calibri"/>
      <charset val="134"/>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rgb="FFFF0000"/>
      <name val="Calibri"/>
      <charset val="0"/>
      <scheme val="minor"/>
    </font>
    <font>
      <b/>
      <sz val="18"/>
      <color theme="3"/>
      <name val="Calibri"/>
      <charset val="134"/>
      <scheme val="minor"/>
    </font>
    <font>
      <b/>
      <sz val="11"/>
      <color theme="1"/>
      <name val="Calibri"/>
      <charset val="0"/>
      <scheme val="minor"/>
    </font>
    <font>
      <b/>
      <sz val="15"/>
      <color theme="3"/>
      <name val="Calibri"/>
      <charset val="134"/>
      <scheme val="minor"/>
    </font>
    <font>
      <b/>
      <sz val="13"/>
      <color theme="3"/>
      <name val="Calibri"/>
      <charset val="134"/>
      <scheme val="minor"/>
    </font>
    <font>
      <sz val="11"/>
      <color rgb="FF9C0006"/>
      <name val="Calibri"/>
      <charset val="0"/>
      <scheme val="minor"/>
    </font>
    <font>
      <sz val="11"/>
      <color theme="1"/>
      <name val="Calibri"/>
      <charset val="0"/>
      <scheme val="minor"/>
    </font>
    <font>
      <b/>
      <sz val="11"/>
      <color rgb="FFFFFFFF"/>
      <name val="Calibri"/>
      <charset val="0"/>
      <scheme val="minor"/>
    </font>
    <font>
      <u/>
      <sz val="11"/>
      <color rgb="FF0000FF"/>
      <name val="Calibri"/>
      <charset val="0"/>
      <scheme val="minor"/>
    </font>
    <font>
      <sz val="11"/>
      <color theme="0"/>
      <name val="Calibri"/>
      <charset val="0"/>
      <scheme val="minor"/>
    </font>
    <font>
      <u/>
      <sz val="11"/>
      <color rgb="FF800080"/>
      <name val="Calibri"/>
      <charset val="0"/>
      <scheme val="minor"/>
    </font>
    <font>
      <sz val="11"/>
      <color rgb="FF3F3F76"/>
      <name val="Calibri"/>
      <charset val="0"/>
      <scheme val="minor"/>
    </font>
    <font>
      <b/>
      <sz val="11"/>
      <color theme="3"/>
      <name val="Calibri"/>
      <charset val="134"/>
      <scheme val="minor"/>
    </font>
    <font>
      <sz val="11"/>
      <color rgb="FF9C6500"/>
      <name val="Calibri"/>
      <charset val="0"/>
      <scheme val="minor"/>
    </font>
    <font>
      <i/>
      <sz val="11"/>
      <color rgb="FF7F7F7F"/>
      <name val="Calibri"/>
      <charset val="0"/>
      <scheme val="minor"/>
    </font>
    <font>
      <b/>
      <sz val="11"/>
      <color rgb="FF3F3F3F"/>
      <name val="Calibri"/>
      <charset val="0"/>
      <scheme val="minor"/>
    </font>
    <font>
      <sz val="11"/>
      <color rgb="FF006100"/>
      <name val="Calibri"/>
      <charset val="0"/>
      <scheme val="minor"/>
    </font>
    <font>
      <sz val="11"/>
      <color rgb="FFFA7D00"/>
      <name val="Calibri"/>
      <charset val="0"/>
      <scheme val="minor"/>
    </font>
    <font>
      <b/>
      <sz val="11"/>
      <color rgb="FFFA7D00"/>
      <name val="Calibri"/>
      <charset val="0"/>
      <scheme val="minor"/>
    </font>
  </fonts>
  <fills count="53">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solid">
        <fgColor theme="5" tint="0.4"/>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7"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rgb="FFFFCC9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FEB9C"/>
        <bgColor indexed="64"/>
      </patternFill>
    </fill>
    <fill>
      <patternFill patternType="solid">
        <fgColor theme="6" tint="0.799981688894314"/>
        <bgColor indexed="64"/>
      </patternFill>
    </fill>
    <fill>
      <patternFill patternType="solid">
        <fgColor theme="5"/>
        <bgColor indexed="64"/>
      </patternFill>
    </fill>
    <fill>
      <patternFill patternType="solid">
        <fgColor theme="7"/>
        <bgColor indexed="64"/>
      </patternFill>
    </fill>
    <fill>
      <patternFill patternType="solid">
        <fgColor theme="6" tint="0.399975585192419"/>
        <bgColor indexed="64"/>
      </patternFill>
    </fill>
    <fill>
      <patternFill patternType="solid">
        <fgColor theme="4"/>
        <bgColor indexed="64"/>
      </patternFill>
    </fill>
    <fill>
      <patternFill patternType="solid">
        <fgColor rgb="FFF2F2F2"/>
        <bgColor indexed="64"/>
      </patternFill>
    </fill>
    <fill>
      <patternFill patternType="solid">
        <fgColor rgb="FFC6EFCE"/>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14" fillId="23"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24" borderId="37" applyNumberFormat="0" applyAlignment="0" applyProtection="0">
      <alignment vertical="center"/>
    </xf>
    <xf numFmtId="0" fontId="12" fillId="0" borderId="36" applyNumberFormat="0" applyFill="0" applyAlignment="0" applyProtection="0">
      <alignment vertical="center"/>
    </xf>
    <xf numFmtId="0" fontId="0" fillId="25" borderId="38" applyNumberFormat="0" applyFont="0" applyAlignment="0" applyProtection="0">
      <alignment vertical="center"/>
    </xf>
    <xf numFmtId="0" fontId="16" fillId="0" borderId="0" applyNumberFormat="0" applyFill="0" applyBorder="0" applyAlignment="0" applyProtection="0">
      <alignment vertical="center"/>
    </xf>
    <xf numFmtId="0" fontId="17" fillId="26" borderId="0" applyNumberFormat="0" applyBorder="0" applyAlignment="0" applyProtection="0">
      <alignment vertical="center"/>
    </xf>
    <xf numFmtId="0" fontId="18" fillId="0" borderId="0" applyNumberFormat="0" applyFill="0" applyBorder="0" applyAlignment="0" applyProtection="0">
      <alignment vertical="center"/>
    </xf>
    <xf numFmtId="0" fontId="14" fillId="28" borderId="0" applyNumberFormat="0" applyBorder="0" applyAlignment="0" applyProtection="0">
      <alignment vertical="center"/>
    </xf>
    <xf numFmtId="0" fontId="8" fillId="0" borderId="0" applyNumberFormat="0" applyFill="0" applyBorder="0" applyAlignment="0" applyProtection="0">
      <alignment vertical="center"/>
    </xf>
    <xf numFmtId="0" fontId="14" fillId="30" borderId="0" applyNumberFormat="0" applyBorder="0" applyAlignment="0" applyProtection="0">
      <alignment vertical="center"/>
    </xf>
    <xf numFmtId="0" fontId="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1" fillId="0" borderId="36" applyNumberFormat="0" applyFill="0" applyAlignment="0" applyProtection="0">
      <alignment vertical="center"/>
    </xf>
    <xf numFmtId="0" fontId="20" fillId="0" borderId="40" applyNumberFormat="0" applyFill="0" applyAlignment="0" applyProtection="0">
      <alignment vertical="center"/>
    </xf>
    <xf numFmtId="0" fontId="20" fillId="0" borderId="0" applyNumberFormat="0" applyFill="0" applyBorder="0" applyAlignment="0" applyProtection="0">
      <alignment vertical="center"/>
    </xf>
    <xf numFmtId="0" fontId="19" fillId="29" borderId="39" applyNumberFormat="0" applyAlignment="0" applyProtection="0">
      <alignment vertical="center"/>
    </xf>
    <xf numFmtId="0" fontId="17" fillId="36" borderId="0" applyNumberFormat="0" applyBorder="0" applyAlignment="0" applyProtection="0">
      <alignment vertical="center"/>
    </xf>
    <xf numFmtId="0" fontId="24" fillId="39" borderId="0" applyNumberFormat="0" applyBorder="0" applyAlignment="0" applyProtection="0">
      <alignment vertical="center"/>
    </xf>
    <xf numFmtId="0" fontId="23" fillId="38" borderId="41" applyNumberFormat="0" applyAlignment="0" applyProtection="0">
      <alignment vertical="center"/>
    </xf>
    <xf numFmtId="0" fontId="14" fillId="40" borderId="0" applyNumberFormat="0" applyBorder="0" applyAlignment="0" applyProtection="0">
      <alignment vertical="center"/>
    </xf>
    <xf numFmtId="0" fontId="26" fillId="38" borderId="39" applyNumberFormat="0" applyAlignment="0" applyProtection="0">
      <alignment vertical="center"/>
    </xf>
    <xf numFmtId="0" fontId="25" fillId="0" borderId="42" applyNumberFormat="0" applyFill="0" applyAlignment="0" applyProtection="0">
      <alignment vertical="center"/>
    </xf>
    <xf numFmtId="0" fontId="10" fillId="0" borderId="35" applyNumberFormat="0" applyFill="0" applyAlignment="0" applyProtection="0">
      <alignment vertical="center"/>
    </xf>
    <xf numFmtId="0" fontId="13" fillId="22" borderId="0" applyNumberFormat="0" applyBorder="0" applyAlignment="0" applyProtection="0">
      <alignment vertical="center"/>
    </xf>
    <xf numFmtId="0" fontId="21" fillId="32" borderId="0" applyNumberFormat="0" applyBorder="0" applyAlignment="0" applyProtection="0">
      <alignment vertical="center"/>
    </xf>
    <xf numFmtId="0" fontId="17" fillId="37" borderId="0" applyNumberFormat="0" applyBorder="0" applyAlignment="0" applyProtection="0">
      <alignment vertical="center"/>
    </xf>
    <xf numFmtId="0" fontId="14" fillId="42" borderId="0" applyNumberFormat="0" applyBorder="0" applyAlignment="0" applyProtection="0">
      <alignment vertical="center"/>
    </xf>
    <xf numFmtId="0" fontId="17" fillId="45" borderId="0" applyNumberFormat="0" applyBorder="0" applyAlignment="0" applyProtection="0">
      <alignment vertical="center"/>
    </xf>
    <xf numFmtId="0" fontId="17" fillId="34" borderId="0" applyNumberFormat="0" applyBorder="0" applyAlignment="0" applyProtection="0">
      <alignment vertical="center"/>
    </xf>
    <xf numFmtId="0" fontId="14" fillId="44" borderId="0" applyNumberFormat="0" applyBorder="0" applyAlignment="0" applyProtection="0">
      <alignment vertical="center"/>
    </xf>
    <xf numFmtId="0" fontId="14" fillId="47" borderId="0" applyNumberFormat="0" applyBorder="0" applyAlignment="0" applyProtection="0">
      <alignment vertical="center"/>
    </xf>
    <xf numFmtId="0" fontId="17" fillId="31" borderId="0" applyNumberFormat="0" applyBorder="0" applyAlignment="0" applyProtection="0">
      <alignment vertical="center"/>
    </xf>
    <xf numFmtId="0" fontId="17" fillId="43" borderId="0" applyNumberFormat="0" applyBorder="0" applyAlignment="0" applyProtection="0">
      <alignment vertical="center"/>
    </xf>
    <xf numFmtId="0" fontId="14" fillId="33" borderId="0" applyNumberFormat="0" applyBorder="0" applyAlignment="0" applyProtection="0">
      <alignment vertical="center"/>
    </xf>
    <xf numFmtId="0" fontId="17" fillId="35" borderId="0" applyNumberFormat="0" applyBorder="0" applyAlignment="0" applyProtection="0">
      <alignment vertical="center"/>
    </xf>
    <xf numFmtId="0" fontId="14" fillId="49" borderId="0" applyNumberFormat="0" applyBorder="0" applyAlignment="0" applyProtection="0">
      <alignment vertical="center"/>
    </xf>
    <xf numFmtId="0" fontId="14" fillId="46" borderId="0" applyNumberFormat="0" applyBorder="0" applyAlignment="0" applyProtection="0">
      <alignment vertical="center"/>
    </xf>
    <xf numFmtId="0" fontId="17" fillId="27" borderId="0" applyNumberFormat="0" applyBorder="0" applyAlignment="0" applyProtection="0">
      <alignment vertical="center"/>
    </xf>
    <xf numFmtId="0" fontId="14" fillId="51" borderId="0" applyNumberFormat="0" applyBorder="0" applyAlignment="0" applyProtection="0">
      <alignment vertical="center"/>
    </xf>
    <xf numFmtId="0" fontId="17" fillId="41" borderId="0" applyNumberFormat="0" applyBorder="0" applyAlignment="0" applyProtection="0">
      <alignment vertical="center"/>
    </xf>
    <xf numFmtId="0" fontId="17" fillId="52" borderId="0" applyNumberFormat="0" applyBorder="0" applyAlignment="0" applyProtection="0">
      <alignment vertical="center"/>
    </xf>
    <xf numFmtId="0" fontId="14" fillId="50" borderId="0" applyNumberFormat="0" applyBorder="0" applyAlignment="0" applyProtection="0">
      <alignment vertical="center"/>
    </xf>
    <xf numFmtId="0" fontId="17" fillId="48" borderId="0" applyNumberFormat="0" applyBorder="0" applyAlignment="0" applyProtection="0">
      <alignment vertical="center"/>
    </xf>
  </cellStyleXfs>
  <cellXfs count="315">
    <xf numFmtId="0" fontId="0" fillId="0" borderId="0" xfId="0">
      <alignment vertical="center"/>
    </xf>
    <xf numFmtId="0" fontId="1" fillId="0" borderId="0" xfId="0" applyFont="1">
      <alignment vertical="center"/>
    </xf>
    <xf numFmtId="0" fontId="2" fillId="0" borderId="0" xfId="0" applyFont="1">
      <alignment vertical="center"/>
    </xf>
    <xf numFmtId="0" fontId="1"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1"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Fill="1" applyAlignment="1">
      <alignment horizontal="left" vertical="center"/>
    </xf>
    <xf numFmtId="49" fontId="0" fillId="0" borderId="0" xfId="0" applyNumberFormat="1" applyAlignment="1">
      <alignment horizontal="left" vertical="center"/>
    </xf>
    <xf numFmtId="0" fontId="0" fillId="0" borderId="0" xfId="0" applyNumberFormat="1" applyAlignment="1">
      <alignment horizontal="center" vertical="center"/>
    </xf>
    <xf numFmtId="0" fontId="1" fillId="0" borderId="0" xfId="0" applyNumberFormat="1" applyFont="1">
      <alignment vertical="center"/>
    </xf>
    <xf numFmtId="0" fontId="0" fillId="0" borderId="0" xfId="0" applyNumberFormat="1" applyFont="1">
      <alignment vertical="center"/>
    </xf>
    <xf numFmtId="0" fontId="0" fillId="2" borderId="0" xfId="0" applyFill="1" applyAlignment="1">
      <alignment horizontal="center" vertical="center"/>
    </xf>
    <xf numFmtId="0" fontId="0" fillId="2" borderId="0" xfId="0" applyFill="1">
      <alignment vertical="center"/>
    </xf>
    <xf numFmtId="0" fontId="0"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lignment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5" borderId="0" xfId="0" applyFill="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0" fillId="2" borderId="0" xfId="0" applyNumberFormat="1" applyFill="1" applyAlignment="1">
      <alignment horizontal="center" vertical="center"/>
    </xf>
    <xf numFmtId="49" fontId="1" fillId="2" borderId="0" xfId="0" applyNumberFormat="1" applyFont="1" applyFill="1">
      <alignment vertical="center"/>
    </xf>
    <xf numFmtId="49" fontId="0" fillId="3" borderId="0" xfId="0" applyNumberFormat="1" applyFill="1">
      <alignment vertical="center"/>
    </xf>
    <xf numFmtId="49" fontId="0" fillId="3" borderId="0" xfId="0" applyNumberFormat="1" applyFill="1" applyAlignment="1">
      <alignment horizontal="center" vertical="center"/>
    </xf>
    <xf numFmtId="49" fontId="1" fillId="3" borderId="0" xfId="0" applyNumberFormat="1" applyFont="1" applyFill="1">
      <alignment vertical="center"/>
    </xf>
    <xf numFmtId="49" fontId="0" fillId="10" borderId="0" xfId="0" applyNumberFormat="1" applyFill="1" applyAlignment="1">
      <alignment horizontal="center" vertical="center"/>
    </xf>
    <xf numFmtId="49" fontId="1" fillId="2" borderId="0" xfId="0" applyNumberFormat="1" applyFont="1" applyFill="1" applyAlignment="1">
      <alignment horizontal="center" vertical="center"/>
    </xf>
    <xf numFmtId="49" fontId="1" fillId="3" borderId="0" xfId="0" applyNumberFormat="1" applyFont="1" applyFill="1" applyAlignment="1">
      <alignment horizontal="center" vertical="center"/>
    </xf>
    <xf numFmtId="0" fontId="0" fillId="0" borderId="0" xfId="0" applyAlignment="1">
      <alignment horizontal="center" vertical="center"/>
    </xf>
    <xf numFmtId="0" fontId="3"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1" borderId="8" xfId="0" applyFont="1" applyFill="1" applyBorder="1" applyAlignment="1">
      <alignment horizontal="center" vertical="center"/>
    </xf>
    <xf numFmtId="0" fontId="0" fillId="11"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1" borderId="8" xfId="0" applyFill="1" applyBorder="1" applyAlignment="1">
      <alignment horizontal="center" vertical="center"/>
    </xf>
    <xf numFmtId="0" fontId="0" fillId="11"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7"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2" fillId="0" borderId="0" xfId="0" applyFont="1" applyAlignment="1">
      <alignment vertical="center"/>
    </xf>
    <xf numFmtId="0" fontId="0" fillId="0" borderId="0" xfId="0" applyAlignment="1">
      <alignment vertical="center"/>
    </xf>
    <xf numFmtId="0" fontId="0" fillId="12" borderId="0" xfId="0" applyFill="1" applyAlignment="1">
      <alignment horizontal="center" vertical="center"/>
    </xf>
    <xf numFmtId="0" fontId="0" fillId="12"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3"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3" borderId="0" xfId="0" applyFont="1" applyFill="1" applyAlignment="1">
      <alignment horizontal="center" vertical="center"/>
    </xf>
    <xf numFmtId="0" fontId="1" fillId="14" borderId="0" xfId="0" applyFont="1" applyFill="1" applyAlignment="1">
      <alignment horizontal="center" vertical="center"/>
    </xf>
    <xf numFmtId="0" fontId="1" fillId="10" borderId="0" xfId="0" applyFont="1" applyFill="1" applyAlignment="1">
      <alignment horizontal="center" vertical="center"/>
    </xf>
    <xf numFmtId="0" fontId="0" fillId="14" borderId="0" xfId="0" applyFill="1" applyAlignment="1">
      <alignment vertical="center"/>
    </xf>
    <xf numFmtId="0" fontId="0" fillId="10" borderId="0" xfId="0" applyFill="1" applyAlignment="1">
      <alignment vertical="center"/>
    </xf>
    <xf numFmtId="0" fontId="1"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1" fillId="12" borderId="0" xfId="0" applyFont="1" applyFill="1">
      <alignment vertical="center"/>
    </xf>
    <xf numFmtId="0" fontId="1" fillId="12" borderId="0" xfId="0" applyFont="1" applyFill="1" applyAlignment="1">
      <alignment horizontal="center" vertical="center"/>
    </xf>
    <xf numFmtId="0" fontId="0" fillId="6" borderId="0" xfId="0" applyFill="1">
      <alignment vertical="center"/>
    </xf>
    <xf numFmtId="0" fontId="0" fillId="15" borderId="4" xfId="0" applyFill="1" applyBorder="1">
      <alignment vertical="center"/>
    </xf>
    <xf numFmtId="1" fontId="0" fillId="15" borderId="3" xfId="0" applyNumberFormat="1" applyFill="1" applyBorder="1" applyAlignment="1">
      <alignment horizontal="center" vertical="center"/>
    </xf>
    <xf numFmtId="179" fontId="0" fillId="15" borderId="3" xfId="0" applyNumberFormat="1" applyFill="1" applyBorder="1" applyAlignment="1">
      <alignment horizontal="center" vertical="center"/>
    </xf>
    <xf numFmtId="0" fontId="0" fillId="12" borderId="0" xfId="0" applyFill="1">
      <alignment vertical="center"/>
    </xf>
    <xf numFmtId="0" fontId="0" fillId="12" borderId="0" xfId="0" applyNumberFormat="1" applyFill="1">
      <alignment vertical="center"/>
    </xf>
    <xf numFmtId="0" fontId="0" fillId="15" borderId="0" xfId="0" applyNumberFormat="1" applyFill="1">
      <alignment vertical="center"/>
    </xf>
    <xf numFmtId="0" fontId="0" fillId="15" borderId="0" xfId="0" applyFill="1">
      <alignment vertical="center"/>
    </xf>
    <xf numFmtId="1" fontId="0" fillId="15" borderId="5" xfId="0" applyNumberFormat="1" applyFill="1" applyBorder="1" applyAlignment="1">
      <alignment horizontal="center" vertical="center"/>
    </xf>
    <xf numFmtId="178" fontId="0" fillId="15" borderId="0" xfId="0" applyNumberFormat="1" applyFill="1" applyAlignment="1">
      <alignment horizontal="center" vertical="center"/>
    </xf>
    <xf numFmtId="2" fontId="0" fillId="0" borderId="0" xfId="0" applyNumberFormat="1">
      <alignment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6"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6" borderId="1" xfId="0" applyFont="1" applyFill="1" applyBorder="1" applyAlignment="1">
      <alignment horizontal="center" vertical="center"/>
    </xf>
    <xf numFmtId="2" fontId="0" fillId="3" borderId="3" xfId="0" applyNumberFormat="1" applyFill="1" applyBorder="1">
      <alignment vertical="center"/>
    </xf>
    <xf numFmtId="2" fontId="0" fillId="14" borderId="5" xfId="0" applyNumberFormat="1" applyFill="1" applyBorder="1">
      <alignment vertical="center"/>
    </xf>
    <xf numFmtId="2" fontId="0" fillId="3" borderId="15" xfId="0" applyNumberFormat="1" applyFill="1" applyBorder="1">
      <alignment vertical="center"/>
    </xf>
    <xf numFmtId="2" fontId="0" fillId="14" borderId="16" xfId="0" applyNumberFormat="1" applyFill="1" applyBorder="1">
      <alignment vertical="center"/>
    </xf>
    <xf numFmtId="2" fontId="0" fillId="3" borderId="1" xfId="0" applyNumberFormat="1" applyFill="1" applyBorder="1">
      <alignment vertical="center"/>
    </xf>
    <xf numFmtId="2" fontId="0" fillId="14"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7"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4"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4" borderId="7" xfId="0" applyFill="1" applyBorder="1" applyAlignment="1">
      <alignment horizontal="center" vertical="center"/>
    </xf>
    <xf numFmtId="2" fontId="0" fillId="14" borderId="0" xfId="0" applyNumberFormat="1" applyFill="1">
      <alignment vertical="center"/>
    </xf>
    <xf numFmtId="2" fontId="0" fillId="14" borderId="10" xfId="0" applyNumberFormat="1" applyFill="1" applyBorder="1">
      <alignment vertical="center"/>
    </xf>
    <xf numFmtId="2" fontId="0" fillId="3" borderId="22" xfId="0" applyNumberFormat="1" applyFill="1" applyBorder="1">
      <alignment vertical="center"/>
    </xf>
    <xf numFmtId="2" fontId="0" fillId="14"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6" borderId="11" xfId="0" applyFill="1" applyBorder="1" applyAlignment="1">
      <alignment horizontal="center" vertical="center"/>
    </xf>
    <xf numFmtId="0" fontId="0" fillId="16" borderId="11" xfId="0" applyFill="1" applyBorder="1" applyAlignment="1">
      <alignment horizontal="center" vertical="center" wrapText="1"/>
    </xf>
    <xf numFmtId="0" fontId="0" fillId="16" borderId="1" xfId="0" applyFill="1" applyBorder="1" applyAlignment="1">
      <alignment horizontal="center" vertical="center"/>
    </xf>
    <xf numFmtId="0" fontId="0" fillId="16" borderId="1" xfId="0" applyFill="1" applyBorder="1" applyAlignment="1">
      <alignment horizontal="center" vertical="center" wrapText="1"/>
    </xf>
    <xf numFmtId="2" fontId="0" fillId="16" borderId="3" xfId="0" applyNumberFormat="1" applyFill="1" applyBorder="1">
      <alignment vertical="center"/>
    </xf>
    <xf numFmtId="2" fontId="0" fillId="16" borderId="15" xfId="0" applyNumberFormat="1" applyFill="1" applyBorder="1">
      <alignment vertical="center"/>
    </xf>
    <xf numFmtId="2" fontId="0" fillId="16" borderId="1" xfId="0" applyNumberFormat="1" applyFill="1" applyBorder="1">
      <alignment vertical="center"/>
    </xf>
    <xf numFmtId="0" fontId="0" fillId="18" borderId="0" xfId="0" applyFill="1">
      <alignment vertical="center"/>
    </xf>
    <xf numFmtId="0" fontId="4" fillId="19" borderId="6" xfId="0" applyFont="1" applyFill="1" applyBorder="1">
      <alignment vertical="center"/>
    </xf>
    <xf numFmtId="2" fontId="4" fillId="19" borderId="23" xfId="0" applyNumberFormat="1" applyFont="1" applyFill="1" applyBorder="1">
      <alignment vertical="center"/>
    </xf>
    <xf numFmtId="2" fontId="4" fillId="19" borderId="7" xfId="0" applyNumberFormat="1" applyFont="1" applyFill="1" applyBorder="1">
      <alignment vertical="center"/>
    </xf>
    <xf numFmtId="2" fontId="4" fillId="19" borderId="24" xfId="0" applyNumberFormat="1" applyFont="1" applyFill="1" applyBorder="1">
      <alignment vertical="center"/>
    </xf>
    <xf numFmtId="2" fontId="4" fillId="19"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4" borderId="26" xfId="0" applyFill="1" applyBorder="1">
      <alignment vertical="center"/>
    </xf>
    <xf numFmtId="2" fontId="0" fillId="14" borderId="27" xfId="0" applyNumberFormat="1" applyFill="1" applyBorder="1">
      <alignment vertical="center"/>
    </xf>
    <xf numFmtId="2" fontId="0" fillId="14" borderId="21" xfId="0" applyNumberFormat="1" applyFill="1" applyBorder="1">
      <alignment vertical="center"/>
    </xf>
    <xf numFmtId="2" fontId="0" fillId="14" borderId="28" xfId="0" applyNumberFormat="1" applyFill="1" applyBorder="1">
      <alignment vertical="center"/>
    </xf>
    <xf numFmtId="2" fontId="0" fillId="14" borderId="29" xfId="0" applyNumberFormat="1" applyFill="1" applyBorder="1">
      <alignment vertical="center"/>
    </xf>
    <xf numFmtId="0" fontId="0" fillId="16" borderId="12" xfId="0" applyFill="1" applyBorder="1">
      <alignment vertical="center"/>
    </xf>
    <xf numFmtId="2" fontId="0" fillId="16" borderId="30" xfId="0" applyNumberFormat="1" applyFill="1" applyBorder="1">
      <alignment vertical="center"/>
    </xf>
    <xf numFmtId="2" fontId="0" fillId="16" borderId="13" xfId="0" applyNumberFormat="1" applyFill="1" applyBorder="1">
      <alignment vertical="center"/>
    </xf>
    <xf numFmtId="2" fontId="0" fillId="16" borderId="31" xfId="0" applyNumberFormat="1" applyFill="1" applyBorder="1">
      <alignment vertical="center"/>
    </xf>
    <xf numFmtId="2" fontId="0" fillId="16"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9" borderId="25" xfId="0" applyNumberFormat="1" applyFont="1" applyFill="1" applyBorder="1">
      <alignment vertical="center"/>
    </xf>
    <xf numFmtId="2" fontId="5" fillId="19"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4" borderId="29" xfId="0" applyNumberFormat="1" applyFont="1" applyFill="1" applyBorder="1">
      <alignment vertical="center"/>
    </xf>
    <xf numFmtId="2" fontId="5" fillId="14" borderId="21" xfId="0" applyNumberFormat="1" applyFont="1" applyFill="1" applyBorder="1">
      <alignment vertical="center"/>
    </xf>
    <xf numFmtId="2" fontId="5" fillId="16" borderId="32" xfId="0" applyNumberFormat="1" applyFont="1" applyFill="1" applyBorder="1">
      <alignment vertical="center"/>
    </xf>
    <xf numFmtId="2" fontId="5" fillId="16" borderId="13" xfId="0" applyNumberFormat="1" applyFont="1" applyFill="1" applyBorder="1">
      <alignment vertical="center"/>
    </xf>
    <xf numFmtId="0" fontId="0" fillId="0" borderId="34" xfId="0" applyBorder="1">
      <alignment vertical="center"/>
    </xf>
    <xf numFmtId="0" fontId="0" fillId="20" borderId="0" xfId="0" applyFill="1">
      <alignment vertical="center"/>
    </xf>
    <xf numFmtId="2" fontId="5" fillId="6" borderId="5" xfId="0" applyNumberFormat="1" applyFont="1" applyFill="1" applyBorder="1" applyAlignment="1">
      <alignment horizontal="center" vertical="center"/>
    </xf>
    <xf numFmtId="2" fontId="5" fillId="19"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4" borderId="28" xfId="0" applyNumberFormat="1" applyFont="1" applyFill="1" applyBorder="1">
      <alignment vertical="center"/>
    </xf>
    <xf numFmtId="2" fontId="5" fillId="16"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0" fontId="7" fillId="21" borderId="0" xfId="0" applyFont="1" applyFill="1" applyAlignment="1">
      <alignment horizontal="center" vertical="center"/>
    </xf>
    <xf numFmtId="0" fontId="6" fillId="21" borderId="0" xfId="0" applyFont="1" applyFill="1" applyAlignment="1">
      <alignment horizontal="center" vertical="center"/>
    </xf>
    <xf numFmtId="2" fontId="6" fillId="21" borderId="0" xfId="0" applyNumberFormat="1" applyFont="1" applyFill="1" applyAlignment="1">
      <alignment horizontal="center" vertical="center"/>
    </xf>
    <xf numFmtId="2" fontId="7" fillId="21"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5586690" y="5281930"/>
        <a:ext cx="7516495" cy="474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81818181818" defaultRowHeight="14.5"/>
  <cols>
    <col min="1" max="1" width="9.14545454545454" customWidth="1"/>
    <col min="2" max="2" width="10.1454545454545" customWidth="1"/>
    <col min="3" max="3" width="14.7181818181818" customWidth="1"/>
    <col min="4" max="25" width="8.71818181818182" customWidth="1"/>
    <col min="26" max="27" width="8.57272727272727" customWidth="1" outlineLevel="1"/>
    <col min="28" max="28" width="7.71818181818182" customWidth="1" outlineLevel="1"/>
    <col min="29" max="34" width="10.8545454545455" customWidth="1" outlineLevel="1"/>
    <col min="35" max="36" width="9.85454545454546" customWidth="1"/>
    <col min="37" max="37" width="10.5727272727273" customWidth="1"/>
    <col min="38" max="38" width="16" customWidth="1"/>
  </cols>
  <sheetData>
    <row r="1" spans="1:39">
      <c r="A1" s="107" t="s">
        <v>0</v>
      </c>
      <c r="B1" s="107" t="s">
        <v>1</v>
      </c>
      <c r="C1" s="107" t="s">
        <v>2</v>
      </c>
      <c r="D1" s="108" t="s">
        <v>3</v>
      </c>
      <c r="E1" s="108"/>
      <c r="F1" s="108"/>
      <c r="G1" s="108" t="s">
        <v>4</v>
      </c>
      <c r="H1" s="108"/>
      <c r="I1" s="108"/>
      <c r="J1" s="108" t="s">
        <v>5</v>
      </c>
      <c r="K1" s="108"/>
      <c r="L1" s="108"/>
      <c r="M1" s="108" t="s">
        <v>6</v>
      </c>
      <c r="N1" s="108"/>
      <c r="O1" s="108"/>
      <c r="P1" s="108" t="s">
        <v>7</v>
      </c>
      <c r="Q1" s="108"/>
      <c r="R1" s="108"/>
      <c r="S1" s="108" t="s">
        <v>8</v>
      </c>
      <c r="T1" s="108"/>
      <c r="U1" s="108"/>
      <c r="V1" s="108" t="s">
        <v>9</v>
      </c>
      <c r="W1" s="108"/>
      <c r="X1" s="108"/>
      <c r="Y1" s="107" t="s">
        <v>10</v>
      </c>
      <c r="Z1" s="63" t="s">
        <v>11</v>
      </c>
      <c r="AA1" s="63"/>
      <c r="AB1" s="63"/>
      <c r="AC1" s="63" t="s">
        <v>12</v>
      </c>
      <c r="AD1" s="63"/>
      <c r="AE1" s="63"/>
      <c r="AF1" s="63" t="s">
        <v>13</v>
      </c>
      <c r="AG1" s="63"/>
      <c r="AH1" s="63"/>
      <c r="AI1" s="310" t="s">
        <v>14</v>
      </c>
      <c r="AJ1" s="310"/>
      <c r="AK1" s="310"/>
      <c r="AL1" s="310" t="s">
        <v>15</v>
      </c>
      <c r="AM1" t="s">
        <v>16</v>
      </c>
    </row>
    <row r="2" spans="1:38">
      <c r="A2" s="107"/>
      <c r="B2" s="107"/>
      <c r="C2" s="107"/>
      <c r="D2" s="108" t="s">
        <v>17</v>
      </c>
      <c r="E2" s="108" t="s">
        <v>18</v>
      </c>
      <c r="F2" s="108" t="s">
        <v>19</v>
      </c>
      <c r="G2" s="108" t="s">
        <v>17</v>
      </c>
      <c r="H2" s="108" t="s">
        <v>18</v>
      </c>
      <c r="I2" s="108" t="s">
        <v>19</v>
      </c>
      <c r="J2" s="108" t="s">
        <v>17</v>
      </c>
      <c r="K2" s="108" t="s">
        <v>18</v>
      </c>
      <c r="L2" s="108" t="s">
        <v>19</v>
      </c>
      <c r="M2" s="108" t="s">
        <v>17</v>
      </c>
      <c r="N2" s="108" t="s">
        <v>18</v>
      </c>
      <c r="O2" s="108" t="s">
        <v>19</v>
      </c>
      <c r="P2" s="107" t="s">
        <v>17</v>
      </c>
      <c r="Q2" s="107" t="s">
        <v>18</v>
      </c>
      <c r="R2" s="108" t="s">
        <v>19</v>
      </c>
      <c r="S2" s="108" t="s">
        <v>17</v>
      </c>
      <c r="T2" s="108" t="s">
        <v>18</v>
      </c>
      <c r="U2" s="108" t="s">
        <v>19</v>
      </c>
      <c r="V2" s="108" t="s">
        <v>17</v>
      </c>
      <c r="W2" s="108" t="s">
        <v>18</v>
      </c>
      <c r="X2" s="108" t="s">
        <v>19</v>
      </c>
      <c r="Y2" s="107"/>
      <c r="Z2" t="s">
        <v>17</v>
      </c>
      <c r="AA2" t="s">
        <v>18</v>
      </c>
      <c r="AB2" t="s">
        <v>19</v>
      </c>
      <c r="AC2" t="s">
        <v>17</v>
      </c>
      <c r="AD2" t="s">
        <v>18</v>
      </c>
      <c r="AE2" t="s">
        <v>19</v>
      </c>
      <c r="AF2" t="s">
        <v>17</v>
      </c>
      <c r="AG2" t="s">
        <v>18</v>
      </c>
      <c r="AH2" t="s">
        <v>19</v>
      </c>
      <c r="AI2" s="311" t="s">
        <v>17</v>
      </c>
      <c r="AJ2" s="311" t="s">
        <v>18</v>
      </c>
      <c r="AK2" s="310" t="s">
        <v>19</v>
      </c>
      <c r="AL2" s="310"/>
    </row>
    <row r="3" spans="1:38">
      <c r="A3" s="109" t="s">
        <v>20</v>
      </c>
      <c r="B3" s="109" t="b">
        <v>1</v>
      </c>
      <c r="C3" s="109"/>
      <c r="D3" s="109"/>
      <c r="E3" s="109"/>
      <c r="F3" s="109"/>
      <c r="G3" s="109"/>
      <c r="H3" s="109"/>
      <c r="I3" s="109"/>
      <c r="J3" s="109"/>
      <c r="K3" s="109"/>
      <c r="L3" s="109"/>
      <c r="M3" s="109"/>
      <c r="N3" s="109"/>
      <c r="O3" s="109"/>
      <c r="P3" s="109"/>
      <c r="Q3" s="109"/>
      <c r="R3" s="109"/>
      <c r="S3" s="307" t="s">
        <v>21</v>
      </c>
      <c r="T3" s="307"/>
      <c r="U3" s="307"/>
      <c r="V3" s="109"/>
      <c r="W3" s="109"/>
      <c r="X3" s="109"/>
      <c r="Y3" s="309"/>
      <c r="AA3" s="40"/>
      <c r="AB3" s="40"/>
      <c r="AC3" s="40"/>
      <c r="AD3" s="40"/>
      <c r="AE3" s="40"/>
      <c r="AF3" s="40"/>
      <c r="AG3" s="40"/>
      <c r="AH3" s="40"/>
      <c r="AI3" s="311" t="s">
        <v>22</v>
      </c>
      <c r="AJ3" s="311"/>
      <c r="AK3" s="311"/>
      <c r="AL3" s="311"/>
    </row>
    <row r="4" spans="1:39">
      <c r="A4" s="256"/>
      <c r="B4" s="256"/>
      <c r="C4" s="257" t="s">
        <v>23</v>
      </c>
      <c r="D4" s="258">
        <v>1.5</v>
      </c>
      <c r="E4" s="259">
        <v>6</v>
      </c>
      <c r="F4" s="260">
        <f>AVERAGE(D4:E4)</f>
        <v>3.75</v>
      </c>
      <c r="G4" s="261">
        <v>50</v>
      </c>
      <c r="H4" s="259">
        <v>60</v>
      </c>
      <c r="I4" s="260">
        <f>AVERAGE(G4:H4)</f>
        <v>55</v>
      </c>
      <c r="J4" s="261">
        <v>1</v>
      </c>
      <c r="K4" s="259">
        <v>3</v>
      </c>
      <c r="L4" s="260">
        <f>AVERAGE(J4:K4)</f>
        <v>2</v>
      </c>
      <c r="M4" s="261">
        <v>70</v>
      </c>
      <c r="N4" s="259">
        <v>80</v>
      </c>
      <c r="O4" s="260">
        <f>AVERAGE(M4:N4)</f>
        <v>75</v>
      </c>
      <c r="P4" s="261">
        <v>2.5</v>
      </c>
      <c r="Q4" s="259">
        <v>3.5</v>
      </c>
      <c r="R4" s="260">
        <f>AVERAGE(P4:Q4)</f>
        <v>3</v>
      </c>
      <c r="S4" s="289">
        <v>6</v>
      </c>
      <c r="T4" s="290">
        <v>12</v>
      </c>
      <c r="U4" s="302">
        <f>AVERAGE(S4:T4)</f>
        <v>9</v>
      </c>
      <c r="V4" s="261">
        <v>3</v>
      </c>
      <c r="W4" s="259">
        <v>4</v>
      </c>
      <c r="X4" s="260">
        <f>AVERAGE(V4:W4)</f>
        <v>3.5</v>
      </c>
      <c r="Y4" s="259">
        <v>1</v>
      </c>
      <c r="Z4" s="119">
        <f>V4/100*D4*2+(1-V4/100)*D4</f>
        <v>1.545</v>
      </c>
      <c r="AA4" s="119">
        <f>W4/100*E4*2+(1-W4/100)*E4</f>
        <v>6.24</v>
      </c>
      <c r="AB4" s="119">
        <f>AVERAGE(Z4:AA4)</f>
        <v>3.8925</v>
      </c>
      <c r="AC4" s="119">
        <f>S4/J4+P4</f>
        <v>8.5</v>
      </c>
      <c r="AD4" s="119">
        <f>T4/K4+Q4</f>
        <v>7.5</v>
      </c>
      <c r="AE4" s="119">
        <f>AVERAGE(AC4:AD4)</f>
        <v>8</v>
      </c>
      <c r="AF4" s="119">
        <f>S4*Z4*$Y4</f>
        <v>9.27</v>
      </c>
      <c r="AG4" s="119">
        <f>T4*AA4*$Y4</f>
        <v>74.88</v>
      </c>
      <c r="AH4" s="119">
        <f>U4*AB4*$Y4</f>
        <v>35.0325</v>
      </c>
      <c r="AI4" s="312">
        <f>AF4/AC4</f>
        <v>1.09058823529412</v>
      </c>
      <c r="AJ4" s="312">
        <f>AG4/AD4</f>
        <v>9.984</v>
      </c>
      <c r="AK4" s="313">
        <f>AVERAGE(AI4:AJ4)</f>
        <v>5.53729411764706</v>
      </c>
      <c r="AL4" s="313">
        <v>5</v>
      </c>
      <c r="AM4">
        <f>AVERAGE(J4:K4)*AVERAGE(D4:E4)*Y4</f>
        <v>7.5</v>
      </c>
    </row>
    <row r="5" spans="1:39">
      <c r="A5" s="256"/>
      <c r="B5" s="256"/>
      <c r="C5" s="262" t="s">
        <v>24</v>
      </c>
      <c r="D5" s="263">
        <v>2.5</v>
      </c>
      <c r="E5" s="264">
        <v>10</v>
      </c>
      <c r="F5" s="265">
        <f t="shared" ref="F5:F38" si="0">AVERAGE(D5:E5)</f>
        <v>6.25</v>
      </c>
      <c r="G5" s="266">
        <v>55</v>
      </c>
      <c r="H5" s="264">
        <v>65</v>
      </c>
      <c r="I5" s="265">
        <f t="shared" ref="I5:I38" si="1">AVERAGE(G5:H5)</f>
        <v>60</v>
      </c>
      <c r="J5" s="266">
        <v>1.25</v>
      </c>
      <c r="K5" s="264">
        <v>3</v>
      </c>
      <c r="L5" s="265">
        <f t="shared" ref="L5:L38" si="2">AVERAGE(J5:K5)</f>
        <v>2.125</v>
      </c>
      <c r="M5" s="266">
        <v>75</v>
      </c>
      <c r="N5" s="264">
        <v>85</v>
      </c>
      <c r="O5" s="265">
        <f t="shared" ref="O5:O38" si="3">AVERAGE(M5:N5)</f>
        <v>80</v>
      </c>
      <c r="P5" s="266">
        <v>2</v>
      </c>
      <c r="Q5" s="264">
        <v>3</v>
      </c>
      <c r="R5" s="265">
        <f t="shared" ref="R5:R38" si="4">AVERAGE(P5:Q5)</f>
        <v>2.5</v>
      </c>
      <c r="S5" s="291">
        <v>6</v>
      </c>
      <c r="T5" s="292">
        <v>12</v>
      </c>
      <c r="U5" s="303">
        <f t="shared" ref="U5:U38" si="5">AVERAGE(S5:T5)</f>
        <v>9</v>
      </c>
      <c r="V5" s="266">
        <v>4</v>
      </c>
      <c r="W5" s="264">
        <v>5</v>
      </c>
      <c r="X5" s="265">
        <f t="shared" ref="X5:X38" si="6">AVERAGE(V5:W5)</f>
        <v>4.5</v>
      </c>
      <c r="Y5" s="264">
        <v>1</v>
      </c>
      <c r="Z5" s="119">
        <f t="shared" ref="Z5:Z38" si="7">V5/100*D5*2+(1-V5/100)*D5</f>
        <v>2.6</v>
      </c>
      <c r="AA5" s="119">
        <f>W5/100*E5*2+(1-W5/100)*E5</f>
        <v>10.5</v>
      </c>
      <c r="AB5" s="119">
        <f t="shared" ref="AB5:AB38" si="8">AVERAGE(Z5:AA5)</f>
        <v>6.55</v>
      </c>
      <c r="AC5" s="119">
        <f t="shared" ref="AC5:AC38" si="9">S5/J5+P5</f>
        <v>6.8</v>
      </c>
      <c r="AD5" s="119">
        <f>T5/K5+Q5</f>
        <v>7</v>
      </c>
      <c r="AE5" s="119">
        <f t="shared" ref="AE5:AE38" si="10">AVERAGE(AC5:AD5)</f>
        <v>6.9</v>
      </c>
      <c r="AF5" s="119">
        <f t="shared" ref="AF5:AF38" si="11">S5*Z5*$Y5</f>
        <v>15.6</v>
      </c>
      <c r="AG5" s="119">
        <f>T5*AA5*$Y5</f>
        <v>126</v>
      </c>
      <c r="AH5" s="119">
        <f>U5*AB5*$Y5</f>
        <v>58.95</v>
      </c>
      <c r="AI5" s="312">
        <f t="shared" ref="AI5:AI38" si="12">AF5/AC5</f>
        <v>2.29411764705882</v>
      </c>
      <c r="AJ5" s="312">
        <f>AG5/AD5</f>
        <v>18</v>
      </c>
      <c r="AK5" s="313">
        <f t="shared" ref="AK5:AK38" si="13">AVERAGE(AI5:AJ5)</f>
        <v>10.1470588235294</v>
      </c>
      <c r="AL5" s="313">
        <v>10</v>
      </c>
      <c r="AM5">
        <f t="shared" ref="AM5:AM38" si="14">AVERAGE(J5:K5)*AVERAGE(D5:E5)*Y5</f>
        <v>13.28125</v>
      </c>
    </row>
    <row r="6" spans="1:39">
      <c r="A6" s="256"/>
      <c r="B6" s="256"/>
      <c r="C6" s="267" t="s">
        <v>25</v>
      </c>
      <c r="D6" s="268">
        <v>4</v>
      </c>
      <c r="E6" s="269">
        <v>13</v>
      </c>
      <c r="F6" s="270">
        <f t="shared" si="0"/>
        <v>8.5</v>
      </c>
      <c r="G6" s="271">
        <v>60</v>
      </c>
      <c r="H6" s="269">
        <v>70</v>
      </c>
      <c r="I6" s="270">
        <f t="shared" si="1"/>
        <v>65</v>
      </c>
      <c r="J6" s="271">
        <v>1.5</v>
      </c>
      <c r="K6" s="269">
        <v>3</v>
      </c>
      <c r="L6" s="270">
        <f t="shared" si="2"/>
        <v>2.25</v>
      </c>
      <c r="M6" s="271">
        <v>80</v>
      </c>
      <c r="N6" s="269">
        <v>90</v>
      </c>
      <c r="O6" s="270">
        <f t="shared" si="3"/>
        <v>85</v>
      </c>
      <c r="P6" s="271">
        <v>1.5</v>
      </c>
      <c r="Q6" s="269">
        <v>2.5</v>
      </c>
      <c r="R6" s="270">
        <f t="shared" si="4"/>
        <v>2</v>
      </c>
      <c r="S6" s="293">
        <v>6</v>
      </c>
      <c r="T6" s="294">
        <v>12</v>
      </c>
      <c r="U6" s="304">
        <f t="shared" si="5"/>
        <v>9</v>
      </c>
      <c r="V6" s="271">
        <v>5</v>
      </c>
      <c r="W6" s="269">
        <v>6</v>
      </c>
      <c r="X6" s="270">
        <f t="shared" si="6"/>
        <v>5.5</v>
      </c>
      <c r="Y6" s="269">
        <v>1</v>
      </c>
      <c r="Z6" s="119">
        <f t="shared" si="7"/>
        <v>4.2</v>
      </c>
      <c r="AA6" s="119">
        <f>W6/100*E6*2+(1-W6/100)*E6</f>
        <v>13.78</v>
      </c>
      <c r="AB6" s="119">
        <f t="shared" si="8"/>
        <v>8.99</v>
      </c>
      <c r="AC6" s="119">
        <f t="shared" si="9"/>
        <v>5.5</v>
      </c>
      <c r="AD6" s="119">
        <f>T6/K6+Q6</f>
        <v>6.5</v>
      </c>
      <c r="AE6" s="119">
        <f t="shared" si="10"/>
        <v>6</v>
      </c>
      <c r="AF6" s="119">
        <f t="shared" si="11"/>
        <v>25.2</v>
      </c>
      <c r="AG6" s="119">
        <f>T6*AA6*$Y6</f>
        <v>165.36</v>
      </c>
      <c r="AH6" s="119">
        <f>U6*AB6*$Y6</f>
        <v>80.91</v>
      </c>
      <c r="AI6" s="312">
        <f t="shared" si="12"/>
        <v>4.58181818181818</v>
      </c>
      <c r="AJ6" s="312">
        <f>AG6/AD6</f>
        <v>25.44</v>
      </c>
      <c r="AK6" s="313">
        <f t="shared" si="13"/>
        <v>15.0109090909091</v>
      </c>
      <c r="AL6" s="313">
        <v>15</v>
      </c>
      <c r="AM6">
        <f t="shared" si="14"/>
        <v>19.125</v>
      </c>
    </row>
    <row r="7" spans="1:39">
      <c r="A7" s="256"/>
      <c r="B7" s="256"/>
      <c r="C7" s="272" t="s">
        <v>26</v>
      </c>
      <c r="D7" s="273">
        <v>5.5</v>
      </c>
      <c r="E7" s="274">
        <v>15</v>
      </c>
      <c r="F7" s="275">
        <f t="shared" si="0"/>
        <v>10.25</v>
      </c>
      <c r="G7" s="276">
        <v>65</v>
      </c>
      <c r="H7" s="274">
        <v>75</v>
      </c>
      <c r="I7" s="275">
        <f t="shared" si="1"/>
        <v>70</v>
      </c>
      <c r="J7" s="276">
        <v>1.75</v>
      </c>
      <c r="K7" s="274">
        <v>3</v>
      </c>
      <c r="L7" s="275">
        <f t="shared" si="2"/>
        <v>2.375</v>
      </c>
      <c r="M7" s="276">
        <v>85</v>
      </c>
      <c r="N7" s="274">
        <v>95</v>
      </c>
      <c r="O7" s="275">
        <f t="shared" si="3"/>
        <v>90</v>
      </c>
      <c r="P7" s="276">
        <v>1</v>
      </c>
      <c r="Q7" s="274">
        <v>2</v>
      </c>
      <c r="R7" s="275">
        <f t="shared" si="4"/>
        <v>1.5</v>
      </c>
      <c r="S7" s="295">
        <v>6</v>
      </c>
      <c r="T7" s="296">
        <v>12</v>
      </c>
      <c r="U7" s="305">
        <f t="shared" si="5"/>
        <v>9</v>
      </c>
      <c r="V7" s="276">
        <v>6</v>
      </c>
      <c r="W7" s="274">
        <v>7</v>
      </c>
      <c r="X7" s="275">
        <f t="shared" si="6"/>
        <v>6.5</v>
      </c>
      <c r="Y7" s="274">
        <v>1</v>
      </c>
      <c r="Z7" s="119">
        <f t="shared" si="7"/>
        <v>5.83</v>
      </c>
      <c r="AA7" s="119">
        <f>W7/100*E7*2+(1-W7/100)*E7</f>
        <v>16.05</v>
      </c>
      <c r="AB7" s="119">
        <f t="shared" si="8"/>
        <v>10.94</v>
      </c>
      <c r="AC7" s="119">
        <f t="shared" si="9"/>
        <v>4.42857142857143</v>
      </c>
      <c r="AD7" s="119">
        <f>T7/K7+Q7</f>
        <v>6</v>
      </c>
      <c r="AE7" s="119">
        <f t="shared" si="10"/>
        <v>5.21428571428571</v>
      </c>
      <c r="AF7" s="119">
        <f t="shared" si="11"/>
        <v>34.98</v>
      </c>
      <c r="AG7" s="119">
        <f>T7*AA7*$Y7</f>
        <v>192.6</v>
      </c>
      <c r="AH7" s="119">
        <f>U7*AB7*$Y7</f>
        <v>98.46</v>
      </c>
      <c r="AI7" s="312">
        <f t="shared" si="12"/>
        <v>7.89870967741936</v>
      </c>
      <c r="AJ7" s="312">
        <f>AG7/AD7</f>
        <v>32.1</v>
      </c>
      <c r="AK7" s="313">
        <f t="shared" si="13"/>
        <v>19.9993548387097</v>
      </c>
      <c r="AL7" s="313">
        <v>20</v>
      </c>
      <c r="AM7">
        <f t="shared" si="14"/>
        <v>24.34375</v>
      </c>
    </row>
    <row r="8" spans="1:39">
      <c r="A8" s="256"/>
      <c r="B8" s="256"/>
      <c r="C8" s="277" t="s">
        <v>27</v>
      </c>
      <c r="D8" s="278">
        <v>7</v>
      </c>
      <c r="E8" s="279">
        <v>16</v>
      </c>
      <c r="F8" s="280">
        <f t="shared" si="0"/>
        <v>11.5</v>
      </c>
      <c r="G8" s="281">
        <v>70</v>
      </c>
      <c r="H8" s="279">
        <v>80</v>
      </c>
      <c r="I8" s="280">
        <f t="shared" si="1"/>
        <v>75</v>
      </c>
      <c r="J8" s="281">
        <v>2</v>
      </c>
      <c r="K8" s="279">
        <v>3</v>
      </c>
      <c r="L8" s="280">
        <f t="shared" si="2"/>
        <v>2.5</v>
      </c>
      <c r="M8" s="281">
        <v>90</v>
      </c>
      <c r="N8" s="279">
        <v>100</v>
      </c>
      <c r="O8" s="280">
        <f t="shared" si="3"/>
        <v>95</v>
      </c>
      <c r="P8" s="281">
        <v>0.5</v>
      </c>
      <c r="Q8" s="279">
        <v>1.5</v>
      </c>
      <c r="R8" s="280">
        <f t="shared" si="4"/>
        <v>1</v>
      </c>
      <c r="S8" s="297">
        <v>6</v>
      </c>
      <c r="T8" s="298">
        <v>12</v>
      </c>
      <c r="U8" s="306">
        <f t="shared" si="5"/>
        <v>9</v>
      </c>
      <c r="V8" s="281">
        <v>7</v>
      </c>
      <c r="W8" s="279">
        <v>8</v>
      </c>
      <c r="X8" s="280">
        <f t="shared" si="6"/>
        <v>7.5</v>
      </c>
      <c r="Y8" s="279">
        <v>1</v>
      </c>
      <c r="Z8" s="119">
        <f t="shared" si="7"/>
        <v>7.49</v>
      </c>
      <c r="AA8" s="119">
        <f>W8/100*E8*2+(1-W8/100)*E8</f>
        <v>17.28</v>
      </c>
      <c r="AB8" s="119">
        <f t="shared" si="8"/>
        <v>12.385</v>
      </c>
      <c r="AC8" s="119">
        <f t="shared" si="9"/>
        <v>3.5</v>
      </c>
      <c r="AD8" s="119">
        <f>T8/K8+Q8</f>
        <v>5.5</v>
      </c>
      <c r="AE8" s="119">
        <f t="shared" si="10"/>
        <v>4.5</v>
      </c>
      <c r="AF8" s="119">
        <f t="shared" si="11"/>
        <v>44.94</v>
      </c>
      <c r="AG8" s="119">
        <f>T8*AA8*$Y8</f>
        <v>207.36</v>
      </c>
      <c r="AH8" s="119">
        <f>U8*AB8*$Y8</f>
        <v>111.465</v>
      </c>
      <c r="AI8" s="312">
        <f t="shared" si="12"/>
        <v>12.84</v>
      </c>
      <c r="AJ8" s="312">
        <f>AG8/AD8</f>
        <v>37.7018181818182</v>
      </c>
      <c r="AK8" s="313">
        <f t="shared" si="13"/>
        <v>25.2709090909091</v>
      </c>
      <c r="AL8" s="313">
        <v>25</v>
      </c>
      <c r="AM8">
        <f t="shared" si="14"/>
        <v>28.75</v>
      </c>
    </row>
    <row r="9" spans="1:38">
      <c r="A9" s="109" t="s">
        <v>28</v>
      </c>
      <c r="B9" s="109" t="b">
        <v>1</v>
      </c>
      <c r="C9" s="109"/>
      <c r="D9" s="282"/>
      <c r="E9" s="283"/>
      <c r="F9" s="284"/>
      <c r="G9" s="282"/>
      <c r="H9" s="283"/>
      <c r="I9" s="284"/>
      <c r="J9" s="288" t="s">
        <v>21</v>
      </c>
      <c r="K9" s="288"/>
      <c r="L9" s="301"/>
      <c r="M9" s="282"/>
      <c r="N9" s="283"/>
      <c r="O9" s="284"/>
      <c r="P9" s="282"/>
      <c r="Q9" s="283"/>
      <c r="R9" s="284"/>
      <c r="S9" s="282"/>
      <c r="T9" s="283"/>
      <c r="U9" s="284"/>
      <c r="V9" s="282"/>
      <c r="W9" s="308"/>
      <c r="X9" s="284"/>
      <c r="Y9" s="283"/>
      <c r="Z9" s="119"/>
      <c r="AA9" s="119"/>
      <c r="AB9" s="119"/>
      <c r="AC9" s="119"/>
      <c r="AD9" s="119"/>
      <c r="AE9" s="119"/>
      <c r="AF9" s="119"/>
      <c r="AG9" s="119"/>
      <c r="AH9" s="119"/>
      <c r="AI9" s="312" t="s">
        <v>29</v>
      </c>
      <c r="AJ9" s="312"/>
      <c r="AK9" s="312"/>
      <c r="AL9" s="312"/>
    </row>
    <row r="10" spans="1:39">
      <c r="A10" s="256"/>
      <c r="B10" s="256"/>
      <c r="C10" s="257" t="s">
        <v>30</v>
      </c>
      <c r="D10" s="258">
        <v>10</v>
      </c>
      <c r="E10" s="259">
        <v>15</v>
      </c>
      <c r="F10" s="260">
        <f t="shared" si="0"/>
        <v>12.5</v>
      </c>
      <c r="G10" s="261">
        <v>67.5</v>
      </c>
      <c r="H10" s="259">
        <v>75</v>
      </c>
      <c r="I10" s="260">
        <f t="shared" si="1"/>
        <v>71.25</v>
      </c>
      <c r="J10" s="289">
        <v>0.2</v>
      </c>
      <c r="K10" s="290">
        <v>0.5</v>
      </c>
      <c r="L10" s="302">
        <f t="shared" si="2"/>
        <v>0.35</v>
      </c>
      <c r="M10" s="261">
        <v>30</v>
      </c>
      <c r="N10" s="259">
        <v>40</v>
      </c>
      <c r="O10" s="260">
        <f t="shared" si="3"/>
        <v>35</v>
      </c>
      <c r="P10" s="261">
        <v>3.5</v>
      </c>
      <c r="Q10" s="259">
        <v>5</v>
      </c>
      <c r="R10" s="260">
        <f t="shared" si="4"/>
        <v>4.25</v>
      </c>
      <c r="S10" s="261">
        <v>4</v>
      </c>
      <c r="T10" s="259">
        <v>10</v>
      </c>
      <c r="U10" s="260">
        <f t="shared" si="5"/>
        <v>7</v>
      </c>
      <c r="V10" s="261">
        <v>10</v>
      </c>
      <c r="W10" s="259">
        <v>20</v>
      </c>
      <c r="X10" s="260">
        <f t="shared" si="6"/>
        <v>15</v>
      </c>
      <c r="Y10" s="259">
        <v>1</v>
      </c>
      <c r="Z10" s="119">
        <f t="shared" si="7"/>
        <v>11</v>
      </c>
      <c r="AA10" s="119">
        <f>W10/100*E10*2+(1-W10/100)*E10</f>
        <v>18</v>
      </c>
      <c r="AB10" s="119">
        <f t="shared" si="8"/>
        <v>14.5</v>
      </c>
      <c r="AC10" s="119">
        <f t="shared" si="9"/>
        <v>23.5</v>
      </c>
      <c r="AD10" s="119">
        <f>T10/K10+Q10</f>
        <v>25</v>
      </c>
      <c r="AE10" s="119">
        <f t="shared" si="10"/>
        <v>24.25</v>
      </c>
      <c r="AF10" s="119">
        <f t="shared" si="11"/>
        <v>44</v>
      </c>
      <c r="AG10" s="119">
        <f>T10*AA10*$Y10</f>
        <v>180</v>
      </c>
      <c r="AH10" s="119">
        <f>U10*AB10*$Y10</f>
        <v>101.5</v>
      </c>
      <c r="AI10" s="312">
        <f t="shared" si="12"/>
        <v>1.87234042553191</v>
      </c>
      <c r="AJ10" s="312">
        <f>AG10/AD10</f>
        <v>7.2</v>
      </c>
      <c r="AK10" s="313">
        <f t="shared" si="13"/>
        <v>4.53617021276596</v>
      </c>
      <c r="AL10" s="313">
        <v>5</v>
      </c>
      <c r="AM10">
        <f t="shared" si="14"/>
        <v>4.375</v>
      </c>
    </row>
    <row r="11" spans="1:39">
      <c r="A11" s="256"/>
      <c r="B11" s="256"/>
      <c r="C11" s="262" t="s">
        <v>31</v>
      </c>
      <c r="D11" s="263">
        <v>20</v>
      </c>
      <c r="E11" s="264">
        <v>30</v>
      </c>
      <c r="F11" s="265">
        <f t="shared" si="0"/>
        <v>25</v>
      </c>
      <c r="G11" s="266">
        <v>72.5</v>
      </c>
      <c r="H11" s="264">
        <v>80</v>
      </c>
      <c r="I11" s="265">
        <f t="shared" si="1"/>
        <v>76.25</v>
      </c>
      <c r="J11" s="291">
        <v>0.2</v>
      </c>
      <c r="K11" s="292">
        <v>0.5</v>
      </c>
      <c r="L11" s="303">
        <f t="shared" si="2"/>
        <v>0.35</v>
      </c>
      <c r="M11" s="266">
        <v>35</v>
      </c>
      <c r="N11" s="264">
        <v>45</v>
      </c>
      <c r="O11" s="265">
        <f t="shared" si="3"/>
        <v>40</v>
      </c>
      <c r="P11" s="266">
        <v>3.75</v>
      </c>
      <c r="Q11" s="264">
        <v>5.25</v>
      </c>
      <c r="R11" s="265">
        <f t="shared" si="4"/>
        <v>4.5</v>
      </c>
      <c r="S11" s="266">
        <v>4</v>
      </c>
      <c r="T11" s="264">
        <v>9</v>
      </c>
      <c r="U11" s="265">
        <f t="shared" si="5"/>
        <v>6.5</v>
      </c>
      <c r="V11" s="266">
        <v>15</v>
      </c>
      <c r="W11" s="264">
        <v>35</v>
      </c>
      <c r="X11" s="265">
        <f t="shared" si="6"/>
        <v>25</v>
      </c>
      <c r="Y11" s="264">
        <v>1</v>
      </c>
      <c r="Z11" s="119">
        <f t="shared" si="7"/>
        <v>23</v>
      </c>
      <c r="AA11" s="119">
        <f>W11/100*E11*2+(1-W11/100)*E11</f>
        <v>40.5</v>
      </c>
      <c r="AB11" s="119">
        <f t="shared" si="8"/>
        <v>31.75</v>
      </c>
      <c r="AC11" s="119">
        <f t="shared" si="9"/>
        <v>23.75</v>
      </c>
      <c r="AD11" s="119">
        <f>T11/K11+Q11</f>
        <v>23.25</v>
      </c>
      <c r="AE11" s="119">
        <f t="shared" si="10"/>
        <v>23.5</v>
      </c>
      <c r="AF11" s="119">
        <f t="shared" si="11"/>
        <v>92</v>
      </c>
      <c r="AG11" s="119">
        <f>T11*AA11*$Y11</f>
        <v>364.5</v>
      </c>
      <c r="AH11" s="119">
        <f>U11*AB11*$Y11</f>
        <v>206.375</v>
      </c>
      <c r="AI11" s="312">
        <f t="shared" si="12"/>
        <v>3.87368421052632</v>
      </c>
      <c r="AJ11" s="312">
        <f>AG11/AD11</f>
        <v>15.6774193548387</v>
      </c>
      <c r="AK11" s="313">
        <f t="shared" si="13"/>
        <v>9.77555178268251</v>
      </c>
      <c r="AL11" s="313">
        <v>10</v>
      </c>
      <c r="AM11">
        <f t="shared" si="14"/>
        <v>8.75</v>
      </c>
    </row>
    <row r="12" spans="1:39">
      <c r="A12" s="256"/>
      <c r="B12" s="256"/>
      <c r="C12" s="267" t="s">
        <v>32</v>
      </c>
      <c r="D12" s="268">
        <v>30</v>
      </c>
      <c r="E12" s="269">
        <v>45</v>
      </c>
      <c r="F12" s="270">
        <f t="shared" si="0"/>
        <v>37.5</v>
      </c>
      <c r="G12" s="271">
        <v>77.5</v>
      </c>
      <c r="H12" s="269">
        <v>85</v>
      </c>
      <c r="I12" s="270">
        <f t="shared" si="1"/>
        <v>81.25</v>
      </c>
      <c r="J12" s="293">
        <v>0.2</v>
      </c>
      <c r="K12" s="294">
        <v>0.5</v>
      </c>
      <c r="L12" s="304">
        <f t="shared" si="2"/>
        <v>0.35</v>
      </c>
      <c r="M12" s="271">
        <v>40</v>
      </c>
      <c r="N12" s="269">
        <v>50</v>
      </c>
      <c r="O12" s="270">
        <f t="shared" si="3"/>
        <v>45</v>
      </c>
      <c r="P12" s="271">
        <v>4</v>
      </c>
      <c r="Q12" s="269">
        <v>5.5</v>
      </c>
      <c r="R12" s="270">
        <f t="shared" si="4"/>
        <v>4.75</v>
      </c>
      <c r="S12" s="271">
        <v>4</v>
      </c>
      <c r="T12" s="269">
        <v>8</v>
      </c>
      <c r="U12" s="270">
        <f t="shared" si="5"/>
        <v>6</v>
      </c>
      <c r="V12" s="271">
        <v>30</v>
      </c>
      <c r="W12" s="269">
        <v>50</v>
      </c>
      <c r="X12" s="270">
        <f t="shared" si="6"/>
        <v>40</v>
      </c>
      <c r="Y12" s="269">
        <v>1</v>
      </c>
      <c r="Z12" s="119">
        <f t="shared" si="7"/>
        <v>39</v>
      </c>
      <c r="AA12" s="119">
        <f>W12/100*E12*2+(1-W12/100)*E12</f>
        <v>67.5</v>
      </c>
      <c r="AB12" s="119">
        <f t="shared" si="8"/>
        <v>53.25</v>
      </c>
      <c r="AC12" s="119">
        <f t="shared" si="9"/>
        <v>24</v>
      </c>
      <c r="AD12" s="119">
        <f>T12/K12+Q12</f>
        <v>21.5</v>
      </c>
      <c r="AE12" s="119">
        <f t="shared" si="10"/>
        <v>22.75</v>
      </c>
      <c r="AF12" s="119">
        <f t="shared" si="11"/>
        <v>156</v>
      </c>
      <c r="AG12" s="119">
        <f>T12*AA12*$Y12</f>
        <v>540</v>
      </c>
      <c r="AH12" s="119">
        <f>U12*AB12*$Y12</f>
        <v>319.5</v>
      </c>
      <c r="AI12" s="312">
        <f t="shared" si="12"/>
        <v>6.5</v>
      </c>
      <c r="AJ12" s="312">
        <f>AG12/AD12</f>
        <v>25.1162790697674</v>
      </c>
      <c r="AK12" s="313">
        <f t="shared" si="13"/>
        <v>15.8081395348837</v>
      </c>
      <c r="AL12" s="313">
        <v>15</v>
      </c>
      <c r="AM12">
        <f t="shared" si="14"/>
        <v>13.125</v>
      </c>
    </row>
    <row r="13" spans="1:39">
      <c r="A13" s="256"/>
      <c r="B13" s="256"/>
      <c r="C13" s="272" t="s">
        <v>33</v>
      </c>
      <c r="D13" s="273">
        <v>40</v>
      </c>
      <c r="E13" s="274">
        <v>60</v>
      </c>
      <c r="F13" s="275">
        <f t="shared" si="0"/>
        <v>50</v>
      </c>
      <c r="G13" s="276">
        <v>82.5</v>
      </c>
      <c r="H13" s="274">
        <v>90</v>
      </c>
      <c r="I13" s="275">
        <f t="shared" si="1"/>
        <v>86.25</v>
      </c>
      <c r="J13" s="295">
        <v>0.2</v>
      </c>
      <c r="K13" s="296">
        <v>0.5</v>
      </c>
      <c r="L13" s="305">
        <f t="shared" si="2"/>
        <v>0.35</v>
      </c>
      <c r="M13" s="276">
        <v>45</v>
      </c>
      <c r="N13" s="274">
        <v>55</v>
      </c>
      <c r="O13" s="275">
        <f t="shared" si="3"/>
        <v>50</v>
      </c>
      <c r="P13" s="276">
        <v>4.25</v>
      </c>
      <c r="Q13" s="274">
        <v>5.75</v>
      </c>
      <c r="R13" s="275">
        <f t="shared" si="4"/>
        <v>5</v>
      </c>
      <c r="S13" s="276">
        <v>4</v>
      </c>
      <c r="T13" s="274">
        <v>7</v>
      </c>
      <c r="U13" s="275">
        <f t="shared" si="5"/>
        <v>5.5</v>
      </c>
      <c r="V13" s="276">
        <v>45</v>
      </c>
      <c r="W13" s="274">
        <v>65</v>
      </c>
      <c r="X13" s="275">
        <f t="shared" si="6"/>
        <v>55</v>
      </c>
      <c r="Y13" s="274">
        <v>1</v>
      </c>
      <c r="Z13" s="119">
        <f t="shared" si="7"/>
        <v>58</v>
      </c>
      <c r="AA13" s="119">
        <f>W13/100*E13*2+(1-W13/100)*E13</f>
        <v>99</v>
      </c>
      <c r="AB13" s="119">
        <f t="shared" si="8"/>
        <v>78.5</v>
      </c>
      <c r="AC13" s="119">
        <f t="shared" si="9"/>
        <v>24.25</v>
      </c>
      <c r="AD13" s="119">
        <f>T13/K13+Q13</f>
        <v>19.75</v>
      </c>
      <c r="AE13" s="119">
        <f t="shared" si="10"/>
        <v>22</v>
      </c>
      <c r="AF13" s="119">
        <f t="shared" si="11"/>
        <v>232</v>
      </c>
      <c r="AG13" s="119">
        <f>T13*AA13*$Y13</f>
        <v>693</v>
      </c>
      <c r="AH13" s="119">
        <f>U13*AB13*$Y13</f>
        <v>431.75</v>
      </c>
      <c r="AI13" s="312">
        <f t="shared" si="12"/>
        <v>9.56701030927835</v>
      </c>
      <c r="AJ13" s="312">
        <f>AG13/AD13</f>
        <v>35.0886075949367</v>
      </c>
      <c r="AK13" s="313">
        <f t="shared" si="13"/>
        <v>22.3278089521075</v>
      </c>
      <c r="AL13" s="313">
        <v>20</v>
      </c>
      <c r="AM13">
        <f t="shared" si="14"/>
        <v>17.5</v>
      </c>
    </row>
    <row r="14" spans="1:39">
      <c r="A14" s="256"/>
      <c r="B14" s="256"/>
      <c r="C14" s="277" t="s">
        <v>34</v>
      </c>
      <c r="D14" s="278">
        <v>50</v>
      </c>
      <c r="E14" s="279">
        <v>75</v>
      </c>
      <c r="F14" s="280">
        <f t="shared" si="0"/>
        <v>62.5</v>
      </c>
      <c r="G14" s="281">
        <v>87.5</v>
      </c>
      <c r="H14" s="279">
        <v>95</v>
      </c>
      <c r="I14" s="280">
        <f t="shared" si="1"/>
        <v>91.25</v>
      </c>
      <c r="J14" s="297">
        <v>0.2</v>
      </c>
      <c r="K14" s="298">
        <v>0.5</v>
      </c>
      <c r="L14" s="306">
        <f t="shared" si="2"/>
        <v>0.35</v>
      </c>
      <c r="M14" s="281">
        <v>50</v>
      </c>
      <c r="N14" s="279">
        <v>60</v>
      </c>
      <c r="O14" s="280">
        <f t="shared" si="3"/>
        <v>55</v>
      </c>
      <c r="P14" s="281">
        <v>4.5</v>
      </c>
      <c r="Q14" s="279">
        <v>6</v>
      </c>
      <c r="R14" s="280">
        <f t="shared" si="4"/>
        <v>5.25</v>
      </c>
      <c r="S14" s="281">
        <v>4</v>
      </c>
      <c r="T14" s="279">
        <v>6</v>
      </c>
      <c r="U14" s="280">
        <f t="shared" si="5"/>
        <v>5</v>
      </c>
      <c r="V14" s="281">
        <v>60</v>
      </c>
      <c r="W14" s="279">
        <v>70</v>
      </c>
      <c r="X14" s="280">
        <f t="shared" si="6"/>
        <v>65</v>
      </c>
      <c r="Y14" s="279">
        <v>1</v>
      </c>
      <c r="Z14" s="119">
        <f t="shared" si="7"/>
        <v>80</v>
      </c>
      <c r="AA14" s="119">
        <f>W14/100*E14*2+(1-W14/100)*E14</f>
        <v>127.5</v>
      </c>
      <c r="AB14" s="119">
        <f t="shared" si="8"/>
        <v>103.75</v>
      </c>
      <c r="AC14" s="119">
        <f t="shared" si="9"/>
        <v>24.5</v>
      </c>
      <c r="AD14" s="119">
        <f>T14/K14+Q14</f>
        <v>18</v>
      </c>
      <c r="AE14" s="119">
        <f t="shared" si="10"/>
        <v>21.25</v>
      </c>
      <c r="AF14" s="119">
        <f t="shared" si="11"/>
        <v>320</v>
      </c>
      <c r="AG14" s="119">
        <f>T14*AA14*$Y14</f>
        <v>765</v>
      </c>
      <c r="AH14" s="119">
        <f>U14*AB14*$Y14</f>
        <v>518.75</v>
      </c>
      <c r="AI14" s="312">
        <f t="shared" si="12"/>
        <v>13.0612244897959</v>
      </c>
      <c r="AJ14" s="312">
        <f>AG14/AD14</f>
        <v>42.5</v>
      </c>
      <c r="AK14" s="313">
        <f t="shared" si="13"/>
        <v>27.780612244898</v>
      </c>
      <c r="AL14" s="313">
        <v>25</v>
      </c>
      <c r="AM14">
        <f t="shared" si="14"/>
        <v>21.875</v>
      </c>
    </row>
    <row r="15" spans="1:38">
      <c r="A15" s="109" t="s">
        <v>35</v>
      </c>
      <c r="B15" s="109" t="b">
        <v>1</v>
      </c>
      <c r="C15" s="109"/>
      <c r="D15" s="282"/>
      <c r="E15" s="283"/>
      <c r="F15" s="284"/>
      <c r="G15" s="285"/>
      <c r="H15" s="286"/>
      <c r="I15" s="287"/>
      <c r="J15" s="282"/>
      <c r="K15" s="283"/>
      <c r="L15" s="284"/>
      <c r="M15" s="282"/>
      <c r="N15" s="283"/>
      <c r="O15" s="284"/>
      <c r="P15" s="282"/>
      <c r="Q15" s="283"/>
      <c r="R15" s="284"/>
      <c r="S15" s="282"/>
      <c r="T15" s="283"/>
      <c r="U15" s="284"/>
      <c r="V15" s="288" t="s">
        <v>21</v>
      </c>
      <c r="W15" s="288"/>
      <c r="X15" s="301"/>
      <c r="Y15" s="283"/>
      <c r="Z15" s="119"/>
      <c r="AA15" s="119"/>
      <c r="AB15" s="119"/>
      <c r="AC15" s="119"/>
      <c r="AD15" s="119"/>
      <c r="AE15" s="119"/>
      <c r="AF15" s="119"/>
      <c r="AG15" s="119"/>
      <c r="AH15" s="119"/>
      <c r="AI15" s="312" t="s">
        <v>36</v>
      </c>
      <c r="AJ15" s="312"/>
      <c r="AK15" s="312"/>
      <c r="AL15" s="312"/>
    </row>
    <row r="16" spans="1:39">
      <c r="A16" s="256"/>
      <c r="B16" s="256"/>
      <c r="C16" s="257" t="s">
        <v>37</v>
      </c>
      <c r="D16" s="258">
        <v>0.7</v>
      </c>
      <c r="E16" s="259">
        <v>1.3</v>
      </c>
      <c r="F16" s="260">
        <f t="shared" si="0"/>
        <v>1</v>
      </c>
      <c r="G16" s="261">
        <v>15</v>
      </c>
      <c r="H16" s="259">
        <v>25</v>
      </c>
      <c r="I16" s="260">
        <f t="shared" si="1"/>
        <v>20</v>
      </c>
      <c r="J16" s="261">
        <v>0.5</v>
      </c>
      <c r="K16" s="259">
        <v>1</v>
      </c>
      <c r="L16" s="260">
        <f t="shared" si="2"/>
        <v>0.75</v>
      </c>
      <c r="M16" s="261">
        <v>40</v>
      </c>
      <c r="N16" s="259">
        <v>60</v>
      </c>
      <c r="O16" s="260">
        <f t="shared" si="3"/>
        <v>50</v>
      </c>
      <c r="P16" s="261">
        <v>2</v>
      </c>
      <c r="Q16" s="259">
        <v>3.5</v>
      </c>
      <c r="R16" s="260">
        <f t="shared" si="4"/>
        <v>2.75</v>
      </c>
      <c r="S16" s="261">
        <v>2</v>
      </c>
      <c r="T16" s="259">
        <v>6</v>
      </c>
      <c r="U16" s="260">
        <f t="shared" si="5"/>
        <v>4</v>
      </c>
      <c r="V16" s="289">
        <v>2</v>
      </c>
      <c r="W16" s="290">
        <v>2.5</v>
      </c>
      <c r="X16" s="302">
        <f t="shared" si="6"/>
        <v>2.25</v>
      </c>
      <c r="Y16" s="259">
        <v>9</v>
      </c>
      <c r="Z16" s="119">
        <f t="shared" si="7"/>
        <v>0.714</v>
      </c>
      <c r="AA16" s="119">
        <f>W16/100*E16*2+(1-W16/100)*E16</f>
        <v>1.3325</v>
      </c>
      <c r="AB16" s="119">
        <f t="shared" si="8"/>
        <v>1.02325</v>
      </c>
      <c r="AC16" s="119">
        <f t="shared" si="9"/>
        <v>6</v>
      </c>
      <c r="AD16" s="119">
        <f>T16/K16+Q16</f>
        <v>9.5</v>
      </c>
      <c r="AE16" s="119">
        <f t="shared" si="10"/>
        <v>7.75</v>
      </c>
      <c r="AF16" s="119">
        <f t="shared" si="11"/>
        <v>12.852</v>
      </c>
      <c r="AG16" s="119">
        <f>T16*AA16*$Y16</f>
        <v>71.955</v>
      </c>
      <c r="AH16" s="119">
        <f>U16*AB16*$Y16</f>
        <v>36.837</v>
      </c>
      <c r="AI16" s="312">
        <f t="shared" si="12"/>
        <v>2.142</v>
      </c>
      <c r="AJ16" s="312">
        <f>AG16/AD16</f>
        <v>7.57421052631579</v>
      </c>
      <c r="AK16" s="313">
        <f t="shared" si="13"/>
        <v>4.85810526315789</v>
      </c>
      <c r="AL16" s="313">
        <v>5</v>
      </c>
      <c r="AM16">
        <f t="shared" si="14"/>
        <v>6.75</v>
      </c>
    </row>
    <row r="17" spans="1:39">
      <c r="A17" s="256"/>
      <c r="B17" s="256"/>
      <c r="C17" s="262" t="s">
        <v>38</v>
      </c>
      <c r="D17" s="263">
        <v>1.2</v>
      </c>
      <c r="E17" s="264">
        <v>2</v>
      </c>
      <c r="F17" s="265">
        <f t="shared" si="0"/>
        <v>1.6</v>
      </c>
      <c r="G17" s="266">
        <v>20</v>
      </c>
      <c r="H17" s="264">
        <v>30</v>
      </c>
      <c r="I17" s="265">
        <f t="shared" si="1"/>
        <v>25</v>
      </c>
      <c r="J17" s="266">
        <v>0.625</v>
      </c>
      <c r="K17" s="264">
        <v>1.125</v>
      </c>
      <c r="L17" s="265">
        <f t="shared" si="2"/>
        <v>0.875</v>
      </c>
      <c r="M17" s="266">
        <v>45</v>
      </c>
      <c r="N17" s="264">
        <v>62.5</v>
      </c>
      <c r="O17" s="265">
        <f t="shared" si="3"/>
        <v>53.75</v>
      </c>
      <c r="P17" s="266">
        <v>2</v>
      </c>
      <c r="Q17" s="264">
        <v>3.25</v>
      </c>
      <c r="R17" s="265">
        <f t="shared" si="4"/>
        <v>2.625</v>
      </c>
      <c r="S17" s="266">
        <v>3</v>
      </c>
      <c r="T17" s="264">
        <v>7</v>
      </c>
      <c r="U17" s="265">
        <f t="shared" si="5"/>
        <v>5</v>
      </c>
      <c r="V17" s="291">
        <v>2</v>
      </c>
      <c r="W17" s="292">
        <v>2.5</v>
      </c>
      <c r="X17" s="303">
        <f t="shared" si="6"/>
        <v>2.25</v>
      </c>
      <c r="Y17" s="264">
        <v>10</v>
      </c>
      <c r="Z17" s="119">
        <f t="shared" si="7"/>
        <v>1.224</v>
      </c>
      <c r="AA17" s="119">
        <f>W17/100*E17*2+(1-W17/100)*E17</f>
        <v>2.05</v>
      </c>
      <c r="AB17" s="119">
        <f t="shared" si="8"/>
        <v>1.637</v>
      </c>
      <c r="AC17" s="119">
        <f t="shared" si="9"/>
        <v>6.8</v>
      </c>
      <c r="AD17" s="119">
        <f>T17/K17+Q17</f>
        <v>9.47222222222222</v>
      </c>
      <c r="AE17" s="119">
        <f t="shared" si="10"/>
        <v>8.13611111111111</v>
      </c>
      <c r="AF17" s="119">
        <f t="shared" si="11"/>
        <v>36.72</v>
      </c>
      <c r="AG17" s="119">
        <f>T17*AA17*$Y17</f>
        <v>143.5</v>
      </c>
      <c r="AH17" s="119">
        <f>U17*AB17*$Y17</f>
        <v>81.85</v>
      </c>
      <c r="AI17" s="312">
        <f t="shared" si="12"/>
        <v>5.4</v>
      </c>
      <c r="AJ17" s="312">
        <f>AG17/AD17</f>
        <v>15.1495601173021</v>
      </c>
      <c r="AK17" s="313">
        <f t="shared" si="13"/>
        <v>10.274780058651</v>
      </c>
      <c r="AL17" s="313">
        <v>10</v>
      </c>
      <c r="AM17">
        <f t="shared" si="14"/>
        <v>14</v>
      </c>
    </row>
    <row r="18" spans="1:39">
      <c r="A18" s="256"/>
      <c r="B18" s="256"/>
      <c r="C18" s="267" t="s">
        <v>39</v>
      </c>
      <c r="D18" s="268">
        <v>1.5</v>
      </c>
      <c r="E18" s="269">
        <v>2.2</v>
      </c>
      <c r="F18" s="270">
        <f t="shared" si="0"/>
        <v>1.85</v>
      </c>
      <c r="G18" s="271">
        <v>25</v>
      </c>
      <c r="H18" s="269">
        <v>35</v>
      </c>
      <c r="I18" s="270">
        <f t="shared" si="1"/>
        <v>30</v>
      </c>
      <c r="J18" s="271">
        <v>0.75</v>
      </c>
      <c r="K18" s="269">
        <v>1.25</v>
      </c>
      <c r="L18" s="270">
        <f t="shared" si="2"/>
        <v>1</v>
      </c>
      <c r="M18" s="271">
        <v>50</v>
      </c>
      <c r="N18" s="269">
        <v>65</v>
      </c>
      <c r="O18" s="270">
        <f t="shared" si="3"/>
        <v>57.5</v>
      </c>
      <c r="P18" s="271">
        <v>2</v>
      </c>
      <c r="Q18" s="269">
        <v>3</v>
      </c>
      <c r="R18" s="270">
        <f t="shared" si="4"/>
        <v>2.5</v>
      </c>
      <c r="S18" s="271">
        <v>4</v>
      </c>
      <c r="T18" s="269">
        <v>8</v>
      </c>
      <c r="U18" s="270">
        <f t="shared" si="5"/>
        <v>6</v>
      </c>
      <c r="V18" s="293">
        <v>2</v>
      </c>
      <c r="W18" s="294">
        <v>2.5</v>
      </c>
      <c r="X18" s="304">
        <f t="shared" si="6"/>
        <v>2.25</v>
      </c>
      <c r="Y18" s="269">
        <v>11</v>
      </c>
      <c r="Z18" s="119">
        <f t="shared" si="7"/>
        <v>1.53</v>
      </c>
      <c r="AA18" s="119">
        <f>W18/100*E18*2+(1-W18/100)*E18</f>
        <v>2.255</v>
      </c>
      <c r="AB18" s="119">
        <f t="shared" si="8"/>
        <v>1.8925</v>
      </c>
      <c r="AC18" s="119">
        <f t="shared" si="9"/>
        <v>7.33333333333333</v>
      </c>
      <c r="AD18" s="119">
        <f>T18/K18+Q18</f>
        <v>9.4</v>
      </c>
      <c r="AE18" s="119">
        <f t="shared" si="10"/>
        <v>8.36666666666667</v>
      </c>
      <c r="AF18" s="119">
        <f t="shared" si="11"/>
        <v>67.32</v>
      </c>
      <c r="AG18" s="119">
        <f>T18*AA18*$Y18</f>
        <v>198.44</v>
      </c>
      <c r="AH18" s="119">
        <f>U18*AB18*$Y18</f>
        <v>124.905</v>
      </c>
      <c r="AI18" s="312">
        <f t="shared" si="12"/>
        <v>9.18</v>
      </c>
      <c r="AJ18" s="312">
        <f>AG18/AD18</f>
        <v>21.1106382978723</v>
      </c>
      <c r="AK18" s="313">
        <f t="shared" si="13"/>
        <v>15.1453191489362</v>
      </c>
      <c r="AL18" s="313">
        <v>15</v>
      </c>
      <c r="AM18">
        <f t="shared" si="14"/>
        <v>20.35</v>
      </c>
    </row>
    <row r="19" spans="1:39">
      <c r="A19" s="256"/>
      <c r="B19" s="256"/>
      <c r="C19" s="272" t="s">
        <v>40</v>
      </c>
      <c r="D19" s="273">
        <v>1.8</v>
      </c>
      <c r="E19" s="274">
        <v>2.2</v>
      </c>
      <c r="F19" s="275">
        <f t="shared" si="0"/>
        <v>2</v>
      </c>
      <c r="G19" s="276">
        <v>30</v>
      </c>
      <c r="H19" s="274">
        <v>40</v>
      </c>
      <c r="I19" s="275">
        <f t="shared" si="1"/>
        <v>35</v>
      </c>
      <c r="J19" s="276">
        <v>0.875</v>
      </c>
      <c r="K19" s="274">
        <v>1.385</v>
      </c>
      <c r="L19" s="275">
        <f t="shared" si="2"/>
        <v>1.13</v>
      </c>
      <c r="M19" s="276">
        <v>55</v>
      </c>
      <c r="N19" s="274">
        <v>67.5</v>
      </c>
      <c r="O19" s="275">
        <f t="shared" si="3"/>
        <v>61.25</v>
      </c>
      <c r="P19" s="276">
        <v>2</v>
      </c>
      <c r="Q19" s="274">
        <v>2.75</v>
      </c>
      <c r="R19" s="275">
        <f t="shared" si="4"/>
        <v>2.375</v>
      </c>
      <c r="S19" s="276">
        <v>5</v>
      </c>
      <c r="T19" s="274">
        <v>9</v>
      </c>
      <c r="U19" s="275">
        <f t="shared" si="5"/>
        <v>7</v>
      </c>
      <c r="V19" s="295">
        <v>2</v>
      </c>
      <c r="W19" s="296">
        <v>2.5</v>
      </c>
      <c r="X19" s="305">
        <f t="shared" si="6"/>
        <v>2.25</v>
      </c>
      <c r="Y19" s="274">
        <v>12</v>
      </c>
      <c r="Z19" s="119">
        <f t="shared" si="7"/>
        <v>1.836</v>
      </c>
      <c r="AA19" s="119">
        <f>W19/100*E19*2+(1-W19/100)*E19</f>
        <v>2.255</v>
      </c>
      <c r="AB19" s="119">
        <f t="shared" si="8"/>
        <v>2.0455</v>
      </c>
      <c r="AC19" s="119">
        <f t="shared" si="9"/>
        <v>7.71428571428571</v>
      </c>
      <c r="AD19" s="119">
        <f>T19/K19+Q19</f>
        <v>9.24819494584838</v>
      </c>
      <c r="AE19" s="119">
        <f t="shared" si="10"/>
        <v>8.48124033006705</v>
      </c>
      <c r="AF19" s="119">
        <f t="shared" si="11"/>
        <v>110.16</v>
      </c>
      <c r="AG19" s="119">
        <f>T19*AA19*$Y19</f>
        <v>243.54</v>
      </c>
      <c r="AH19" s="119">
        <f>U19*AB19*$Y19</f>
        <v>171.822</v>
      </c>
      <c r="AI19" s="312">
        <f t="shared" si="12"/>
        <v>14.28</v>
      </c>
      <c r="AJ19" s="312">
        <f>AG19/AD19</f>
        <v>26.3337874499854</v>
      </c>
      <c r="AK19" s="313">
        <f t="shared" si="13"/>
        <v>20.3068937249927</v>
      </c>
      <c r="AL19" s="313">
        <v>20</v>
      </c>
      <c r="AM19">
        <f t="shared" si="14"/>
        <v>27.12</v>
      </c>
    </row>
    <row r="20" spans="1:39">
      <c r="A20" s="256"/>
      <c r="B20" s="256"/>
      <c r="C20" s="277" t="s">
        <v>41</v>
      </c>
      <c r="D20" s="278">
        <v>1.9</v>
      </c>
      <c r="E20" s="279">
        <v>2.2</v>
      </c>
      <c r="F20" s="280">
        <f t="shared" si="0"/>
        <v>2.05</v>
      </c>
      <c r="G20" s="281">
        <v>35</v>
      </c>
      <c r="H20" s="279">
        <v>45</v>
      </c>
      <c r="I20" s="280">
        <f t="shared" si="1"/>
        <v>40</v>
      </c>
      <c r="J20" s="281">
        <v>1</v>
      </c>
      <c r="K20" s="279">
        <v>1.5</v>
      </c>
      <c r="L20" s="280">
        <f t="shared" si="2"/>
        <v>1.25</v>
      </c>
      <c r="M20" s="281">
        <v>60</v>
      </c>
      <c r="N20" s="279">
        <v>70</v>
      </c>
      <c r="O20" s="280">
        <f t="shared" si="3"/>
        <v>65</v>
      </c>
      <c r="P20" s="281">
        <v>2</v>
      </c>
      <c r="Q20" s="279">
        <v>2.5</v>
      </c>
      <c r="R20" s="280">
        <f t="shared" si="4"/>
        <v>2.25</v>
      </c>
      <c r="S20" s="281">
        <v>6</v>
      </c>
      <c r="T20" s="279">
        <v>10</v>
      </c>
      <c r="U20" s="280">
        <f t="shared" si="5"/>
        <v>8</v>
      </c>
      <c r="V20" s="297">
        <v>2</v>
      </c>
      <c r="W20" s="298">
        <v>2.5</v>
      </c>
      <c r="X20" s="306">
        <f t="shared" si="6"/>
        <v>2.25</v>
      </c>
      <c r="Y20" s="279">
        <v>13</v>
      </c>
      <c r="Z20" s="119">
        <f t="shared" si="7"/>
        <v>1.938</v>
      </c>
      <c r="AA20" s="119">
        <f>W20/100*E20*2+(1-W20/100)*E20</f>
        <v>2.255</v>
      </c>
      <c r="AB20" s="119">
        <f t="shared" si="8"/>
        <v>2.0965</v>
      </c>
      <c r="AC20" s="119">
        <f t="shared" si="9"/>
        <v>8</v>
      </c>
      <c r="AD20" s="119">
        <f>T20/K20+Q20</f>
        <v>9.16666666666667</v>
      </c>
      <c r="AE20" s="119">
        <f t="shared" si="10"/>
        <v>8.58333333333333</v>
      </c>
      <c r="AF20" s="119">
        <f t="shared" si="11"/>
        <v>151.164</v>
      </c>
      <c r="AG20" s="119">
        <f>T20*AA20*$Y20</f>
        <v>293.15</v>
      </c>
      <c r="AH20" s="119">
        <f>U20*AB20*$Y20</f>
        <v>218.036</v>
      </c>
      <c r="AI20" s="312">
        <f t="shared" si="12"/>
        <v>18.8955</v>
      </c>
      <c r="AJ20" s="312">
        <f>AG20/AD20</f>
        <v>31.98</v>
      </c>
      <c r="AK20" s="313">
        <f t="shared" si="13"/>
        <v>25.43775</v>
      </c>
      <c r="AL20" s="313">
        <v>25</v>
      </c>
      <c r="AM20">
        <f t="shared" si="14"/>
        <v>33.3125</v>
      </c>
    </row>
    <row r="21" spans="1:38">
      <c r="A21" s="109" t="s">
        <v>42</v>
      </c>
      <c r="B21" s="109" t="b">
        <v>0</v>
      </c>
      <c r="C21" s="109"/>
      <c r="D21" s="285"/>
      <c r="E21" s="286"/>
      <c r="F21" s="287"/>
      <c r="G21" s="288" t="s">
        <v>21</v>
      </c>
      <c r="H21" s="288"/>
      <c r="I21" s="301"/>
      <c r="J21" s="282"/>
      <c r="K21" s="283"/>
      <c r="L21" s="284"/>
      <c r="M21" s="282"/>
      <c r="N21" s="283"/>
      <c r="O21" s="284"/>
      <c r="P21" s="282"/>
      <c r="Q21" s="283"/>
      <c r="R21" s="284"/>
      <c r="S21" s="282"/>
      <c r="T21" s="283"/>
      <c r="U21" s="284"/>
      <c r="V21" s="282"/>
      <c r="W21" s="308"/>
      <c r="X21" s="284"/>
      <c r="Y21" s="283"/>
      <c r="Z21" s="119"/>
      <c r="AA21" s="119"/>
      <c r="AB21" s="119"/>
      <c r="AC21" s="119"/>
      <c r="AD21" s="119"/>
      <c r="AE21" s="119"/>
      <c r="AF21" s="119"/>
      <c r="AG21" s="119"/>
      <c r="AH21" s="119"/>
      <c r="AI21" s="312" t="s">
        <v>43</v>
      </c>
      <c r="AJ21" s="312"/>
      <c r="AK21" s="312"/>
      <c r="AL21" s="312"/>
    </row>
    <row r="22" spans="1:39">
      <c r="A22" s="256"/>
      <c r="B22" s="256"/>
      <c r="C22" s="257" t="s">
        <v>44</v>
      </c>
      <c r="D22" s="258">
        <v>1.1</v>
      </c>
      <c r="E22" s="259">
        <v>2.2</v>
      </c>
      <c r="F22" s="260">
        <f t="shared" si="0"/>
        <v>1.65</v>
      </c>
      <c r="G22" s="289">
        <v>50</v>
      </c>
      <c r="H22" s="290">
        <v>60</v>
      </c>
      <c r="I22" s="302">
        <f t="shared" si="1"/>
        <v>55</v>
      </c>
      <c r="J22" s="261">
        <v>4</v>
      </c>
      <c r="K22" s="259">
        <v>7</v>
      </c>
      <c r="L22" s="260">
        <f t="shared" si="2"/>
        <v>5.5</v>
      </c>
      <c r="M22" s="261">
        <v>50</v>
      </c>
      <c r="N22" s="259">
        <v>65</v>
      </c>
      <c r="O22" s="260">
        <f t="shared" si="3"/>
        <v>57.5</v>
      </c>
      <c r="P22" s="261">
        <v>2</v>
      </c>
      <c r="Q22" s="259">
        <v>3</v>
      </c>
      <c r="R22" s="260">
        <f t="shared" si="4"/>
        <v>2.5</v>
      </c>
      <c r="S22" s="261">
        <v>10</v>
      </c>
      <c r="T22" s="259">
        <v>20</v>
      </c>
      <c r="U22" s="260">
        <f t="shared" si="5"/>
        <v>15</v>
      </c>
      <c r="V22" s="261">
        <v>1</v>
      </c>
      <c r="W22" s="259">
        <v>2.5</v>
      </c>
      <c r="X22" s="260">
        <f t="shared" si="6"/>
        <v>1.75</v>
      </c>
      <c r="Y22" s="259">
        <v>1</v>
      </c>
      <c r="Z22" s="119">
        <f t="shared" si="7"/>
        <v>1.111</v>
      </c>
      <c r="AA22" s="119">
        <f>W22/100*E22*2+(1-W22/100)*E22</f>
        <v>2.255</v>
      </c>
      <c r="AB22" s="119">
        <f t="shared" si="8"/>
        <v>1.683</v>
      </c>
      <c r="AC22" s="119">
        <f t="shared" si="9"/>
        <v>4.5</v>
      </c>
      <c r="AD22" s="119">
        <f>T22/K22+Q22</f>
        <v>5.85714285714286</v>
      </c>
      <c r="AE22" s="119">
        <f t="shared" si="10"/>
        <v>5.17857142857143</v>
      </c>
      <c r="AF22" s="119">
        <f t="shared" si="11"/>
        <v>11.11</v>
      </c>
      <c r="AG22" s="119">
        <f>T22*AA22*$Y22</f>
        <v>45.1</v>
      </c>
      <c r="AH22" s="119">
        <f>U22*AB22*$Y22</f>
        <v>25.245</v>
      </c>
      <c r="AI22" s="312">
        <f t="shared" si="12"/>
        <v>2.46888888888889</v>
      </c>
      <c r="AJ22" s="312">
        <f>AG22/AD22</f>
        <v>7.7</v>
      </c>
      <c r="AK22" s="313">
        <f t="shared" si="13"/>
        <v>5.08444444444444</v>
      </c>
      <c r="AL22" s="313">
        <v>5</v>
      </c>
      <c r="AM22">
        <f t="shared" si="14"/>
        <v>9.075</v>
      </c>
    </row>
    <row r="23" spans="1:39">
      <c r="A23" s="256"/>
      <c r="B23" s="256"/>
      <c r="C23" s="262" t="s">
        <v>45</v>
      </c>
      <c r="D23" s="263">
        <v>2</v>
      </c>
      <c r="E23" s="264">
        <v>3.1</v>
      </c>
      <c r="F23" s="265">
        <f t="shared" si="0"/>
        <v>2.55</v>
      </c>
      <c r="G23" s="291">
        <v>50</v>
      </c>
      <c r="H23" s="292">
        <v>60</v>
      </c>
      <c r="I23" s="303">
        <f t="shared" si="1"/>
        <v>55</v>
      </c>
      <c r="J23" s="266">
        <v>5</v>
      </c>
      <c r="K23" s="264">
        <v>8</v>
      </c>
      <c r="L23" s="265">
        <f t="shared" si="2"/>
        <v>6.5</v>
      </c>
      <c r="M23" s="266">
        <v>55</v>
      </c>
      <c r="N23" s="264">
        <v>70</v>
      </c>
      <c r="O23" s="265">
        <f t="shared" si="3"/>
        <v>62.5</v>
      </c>
      <c r="P23" s="266">
        <v>1.75</v>
      </c>
      <c r="Q23" s="264">
        <v>2.75</v>
      </c>
      <c r="R23" s="265">
        <f t="shared" si="4"/>
        <v>2.25</v>
      </c>
      <c r="S23" s="266">
        <v>15</v>
      </c>
      <c r="T23" s="264">
        <v>25</v>
      </c>
      <c r="U23" s="265">
        <f t="shared" si="5"/>
        <v>20</v>
      </c>
      <c r="V23" s="266">
        <v>1.25</v>
      </c>
      <c r="W23" s="264">
        <v>2.75</v>
      </c>
      <c r="X23" s="265">
        <f t="shared" si="6"/>
        <v>2</v>
      </c>
      <c r="Y23" s="264">
        <v>1</v>
      </c>
      <c r="Z23" s="119">
        <f t="shared" si="7"/>
        <v>2.025</v>
      </c>
      <c r="AA23" s="119">
        <f>W23/100*E23*2+(1-W23/100)*E23</f>
        <v>3.18525</v>
      </c>
      <c r="AB23" s="119">
        <f t="shared" si="8"/>
        <v>2.605125</v>
      </c>
      <c r="AC23" s="119">
        <f t="shared" si="9"/>
        <v>4.75</v>
      </c>
      <c r="AD23" s="119">
        <f>T23/K23+Q23</f>
        <v>5.875</v>
      </c>
      <c r="AE23" s="119">
        <f t="shared" si="10"/>
        <v>5.3125</v>
      </c>
      <c r="AF23" s="119">
        <f t="shared" si="11"/>
        <v>30.375</v>
      </c>
      <c r="AG23" s="119">
        <f>T23*AA23*$Y23</f>
        <v>79.63125</v>
      </c>
      <c r="AH23" s="119">
        <f>U23*AB23*$Y23</f>
        <v>52.1025</v>
      </c>
      <c r="AI23" s="312">
        <f t="shared" si="12"/>
        <v>6.39473684210526</v>
      </c>
      <c r="AJ23" s="312">
        <f>AG23/AD23</f>
        <v>13.5542553191489</v>
      </c>
      <c r="AK23" s="313">
        <f t="shared" si="13"/>
        <v>9.9744960806271</v>
      </c>
      <c r="AL23" s="313">
        <v>10</v>
      </c>
      <c r="AM23">
        <f t="shared" si="14"/>
        <v>16.575</v>
      </c>
    </row>
    <row r="24" spans="1:39">
      <c r="A24" s="256"/>
      <c r="B24" s="256"/>
      <c r="C24" s="267" t="s">
        <v>46</v>
      </c>
      <c r="D24" s="268">
        <v>2.7</v>
      </c>
      <c r="E24" s="269">
        <v>3.5</v>
      </c>
      <c r="F24" s="270">
        <f t="shared" si="0"/>
        <v>3.1</v>
      </c>
      <c r="G24" s="293">
        <v>50</v>
      </c>
      <c r="H24" s="294">
        <v>60</v>
      </c>
      <c r="I24" s="304">
        <f t="shared" si="1"/>
        <v>55</v>
      </c>
      <c r="J24" s="271">
        <v>6</v>
      </c>
      <c r="K24" s="269">
        <v>9</v>
      </c>
      <c r="L24" s="270">
        <f t="shared" si="2"/>
        <v>7.5</v>
      </c>
      <c r="M24" s="271">
        <v>60</v>
      </c>
      <c r="N24" s="269">
        <v>75</v>
      </c>
      <c r="O24" s="270">
        <f t="shared" si="3"/>
        <v>67.5</v>
      </c>
      <c r="P24" s="271">
        <v>1.5</v>
      </c>
      <c r="Q24" s="269">
        <v>2.5</v>
      </c>
      <c r="R24" s="270">
        <f t="shared" si="4"/>
        <v>2</v>
      </c>
      <c r="S24" s="271">
        <v>20</v>
      </c>
      <c r="T24" s="269">
        <v>30</v>
      </c>
      <c r="U24" s="270">
        <f t="shared" si="5"/>
        <v>25</v>
      </c>
      <c r="V24" s="271">
        <v>1.5</v>
      </c>
      <c r="W24" s="269">
        <v>3</v>
      </c>
      <c r="X24" s="270">
        <f t="shared" si="6"/>
        <v>2.25</v>
      </c>
      <c r="Y24" s="269">
        <v>1</v>
      </c>
      <c r="Z24" s="119">
        <f t="shared" si="7"/>
        <v>2.7405</v>
      </c>
      <c r="AA24" s="119">
        <f>W24/100*E24*2+(1-W24/100)*E24</f>
        <v>3.605</v>
      </c>
      <c r="AB24" s="119">
        <f t="shared" si="8"/>
        <v>3.17275</v>
      </c>
      <c r="AC24" s="119">
        <f t="shared" si="9"/>
        <v>4.83333333333333</v>
      </c>
      <c r="AD24" s="119">
        <f>T24/K24+Q24</f>
        <v>5.83333333333333</v>
      </c>
      <c r="AE24" s="119">
        <f t="shared" si="10"/>
        <v>5.33333333333333</v>
      </c>
      <c r="AF24" s="119">
        <f t="shared" si="11"/>
        <v>54.81</v>
      </c>
      <c r="AG24" s="119">
        <f>T24*AA24*$Y24</f>
        <v>108.15</v>
      </c>
      <c r="AH24" s="119">
        <f>U24*AB24*$Y24</f>
        <v>79.31875</v>
      </c>
      <c r="AI24" s="312">
        <f t="shared" si="12"/>
        <v>11.34</v>
      </c>
      <c r="AJ24" s="312">
        <f>AG24/AD24</f>
        <v>18.54</v>
      </c>
      <c r="AK24" s="313">
        <f t="shared" si="13"/>
        <v>14.94</v>
      </c>
      <c r="AL24" s="313">
        <v>15</v>
      </c>
      <c r="AM24">
        <f t="shared" si="14"/>
        <v>23.25</v>
      </c>
    </row>
    <row r="25" spans="1:39">
      <c r="A25" s="256"/>
      <c r="B25" s="256"/>
      <c r="C25" s="272" t="s">
        <v>47</v>
      </c>
      <c r="D25" s="273">
        <v>3</v>
      </c>
      <c r="E25" s="274">
        <v>3.8</v>
      </c>
      <c r="F25" s="275">
        <f t="shared" si="0"/>
        <v>3.4</v>
      </c>
      <c r="G25" s="295">
        <v>50</v>
      </c>
      <c r="H25" s="296">
        <v>60</v>
      </c>
      <c r="I25" s="305">
        <f t="shared" si="1"/>
        <v>55</v>
      </c>
      <c r="J25" s="276">
        <v>7</v>
      </c>
      <c r="K25" s="274">
        <v>10</v>
      </c>
      <c r="L25" s="275">
        <f t="shared" si="2"/>
        <v>8.5</v>
      </c>
      <c r="M25" s="276">
        <v>65</v>
      </c>
      <c r="N25" s="274">
        <v>80</v>
      </c>
      <c r="O25" s="275">
        <f t="shared" si="3"/>
        <v>72.5</v>
      </c>
      <c r="P25" s="276">
        <v>1.25</v>
      </c>
      <c r="Q25" s="274">
        <v>2.25</v>
      </c>
      <c r="R25" s="275">
        <f t="shared" si="4"/>
        <v>1.75</v>
      </c>
      <c r="S25" s="276">
        <v>25</v>
      </c>
      <c r="T25" s="274">
        <v>35</v>
      </c>
      <c r="U25" s="275">
        <f t="shared" si="5"/>
        <v>30</v>
      </c>
      <c r="V25" s="276">
        <v>1.75</v>
      </c>
      <c r="W25" s="274">
        <v>3.25</v>
      </c>
      <c r="X25" s="275">
        <f t="shared" si="6"/>
        <v>2.5</v>
      </c>
      <c r="Y25" s="274">
        <v>1</v>
      </c>
      <c r="Z25" s="119">
        <f t="shared" si="7"/>
        <v>3.0525</v>
      </c>
      <c r="AA25" s="119">
        <f>W25/100*E25*2+(1-W25/100)*E25</f>
        <v>3.9235</v>
      </c>
      <c r="AB25" s="119">
        <f t="shared" si="8"/>
        <v>3.488</v>
      </c>
      <c r="AC25" s="119">
        <f t="shared" si="9"/>
        <v>4.82142857142857</v>
      </c>
      <c r="AD25" s="119">
        <f>T25/K25+Q25</f>
        <v>5.75</v>
      </c>
      <c r="AE25" s="119">
        <f t="shared" si="10"/>
        <v>5.28571428571429</v>
      </c>
      <c r="AF25" s="119">
        <f t="shared" si="11"/>
        <v>76.3125</v>
      </c>
      <c r="AG25" s="119">
        <f>T25*AA25*$Y25</f>
        <v>137.3225</v>
      </c>
      <c r="AH25" s="119">
        <f>U25*AB25*$Y25</f>
        <v>104.64</v>
      </c>
      <c r="AI25" s="312">
        <f t="shared" si="12"/>
        <v>15.8277777777778</v>
      </c>
      <c r="AJ25" s="312">
        <f>AG25/AD25</f>
        <v>23.8821739130435</v>
      </c>
      <c r="AK25" s="313">
        <f t="shared" si="13"/>
        <v>19.8549758454106</v>
      </c>
      <c r="AL25" s="313">
        <v>20</v>
      </c>
      <c r="AM25">
        <f t="shared" si="14"/>
        <v>28.9</v>
      </c>
    </row>
    <row r="26" spans="1:39">
      <c r="A26" s="256"/>
      <c r="B26" s="256"/>
      <c r="C26" s="277" t="s">
        <v>48</v>
      </c>
      <c r="D26" s="278">
        <v>3.2</v>
      </c>
      <c r="E26" s="279">
        <v>4</v>
      </c>
      <c r="F26" s="280">
        <f t="shared" si="0"/>
        <v>3.6</v>
      </c>
      <c r="G26" s="297">
        <v>50</v>
      </c>
      <c r="H26" s="298">
        <v>60</v>
      </c>
      <c r="I26" s="306">
        <f t="shared" si="1"/>
        <v>55</v>
      </c>
      <c r="J26" s="281">
        <v>8</v>
      </c>
      <c r="K26" s="279">
        <v>11</v>
      </c>
      <c r="L26" s="280">
        <f t="shared" si="2"/>
        <v>9.5</v>
      </c>
      <c r="M26" s="281">
        <v>70</v>
      </c>
      <c r="N26" s="279">
        <v>85</v>
      </c>
      <c r="O26" s="280">
        <f t="shared" si="3"/>
        <v>77.5</v>
      </c>
      <c r="P26" s="281">
        <v>1</v>
      </c>
      <c r="Q26" s="279">
        <v>2</v>
      </c>
      <c r="R26" s="280">
        <f t="shared" si="4"/>
        <v>1.5</v>
      </c>
      <c r="S26" s="281">
        <v>30</v>
      </c>
      <c r="T26" s="279">
        <v>40</v>
      </c>
      <c r="U26" s="280">
        <f t="shared" si="5"/>
        <v>35</v>
      </c>
      <c r="V26" s="281">
        <v>2</v>
      </c>
      <c r="W26" s="279">
        <v>3.5</v>
      </c>
      <c r="X26" s="280">
        <f t="shared" si="6"/>
        <v>2.75</v>
      </c>
      <c r="Y26" s="279">
        <v>1</v>
      </c>
      <c r="Z26" s="119">
        <f t="shared" si="7"/>
        <v>3.264</v>
      </c>
      <c r="AA26" s="119">
        <f>W26/100*E26*2+(1-W26/100)*E26</f>
        <v>4.14</v>
      </c>
      <c r="AB26" s="119">
        <f t="shared" si="8"/>
        <v>3.702</v>
      </c>
      <c r="AC26" s="119">
        <f t="shared" si="9"/>
        <v>4.75</v>
      </c>
      <c r="AD26" s="119">
        <f>T26/K26+Q26</f>
        <v>5.63636363636364</v>
      </c>
      <c r="AE26" s="119">
        <f t="shared" si="10"/>
        <v>5.19318181818182</v>
      </c>
      <c r="AF26" s="119">
        <f t="shared" si="11"/>
        <v>97.92</v>
      </c>
      <c r="AG26" s="119">
        <f>T26*AA26*$Y26</f>
        <v>165.6</v>
      </c>
      <c r="AH26" s="119">
        <f>U26*AB26*$Y26</f>
        <v>129.57</v>
      </c>
      <c r="AI26" s="312">
        <f t="shared" si="12"/>
        <v>20.6147368421053</v>
      </c>
      <c r="AJ26" s="312">
        <f>AG26/AD26</f>
        <v>29.3806451612903</v>
      </c>
      <c r="AK26" s="313">
        <f t="shared" si="13"/>
        <v>24.9976910016978</v>
      </c>
      <c r="AL26" s="313">
        <v>25</v>
      </c>
      <c r="AM26">
        <f t="shared" si="14"/>
        <v>34.2</v>
      </c>
    </row>
    <row r="27" spans="1:38">
      <c r="A27" s="109" t="s">
        <v>49</v>
      </c>
      <c r="B27" s="109" t="b">
        <v>0</v>
      </c>
      <c r="C27" s="109"/>
      <c r="D27" s="282"/>
      <c r="E27" s="283"/>
      <c r="F27" s="284"/>
      <c r="G27" s="282"/>
      <c r="H27" s="283"/>
      <c r="I27" s="284"/>
      <c r="J27" s="282"/>
      <c r="K27" s="283"/>
      <c r="L27" s="284"/>
      <c r="M27" s="288" t="s">
        <v>21</v>
      </c>
      <c r="N27" s="288"/>
      <c r="O27" s="301"/>
      <c r="P27" s="282"/>
      <c r="Q27" s="283"/>
      <c r="R27" s="284"/>
      <c r="S27" s="282"/>
      <c r="T27" s="283"/>
      <c r="U27" s="284"/>
      <c r="V27" s="282"/>
      <c r="W27" s="308"/>
      <c r="X27" s="284"/>
      <c r="Y27" s="283"/>
      <c r="Z27" s="119"/>
      <c r="AA27" s="119"/>
      <c r="AB27" s="119"/>
      <c r="AC27" s="119"/>
      <c r="AD27" s="119"/>
      <c r="AE27" s="119"/>
      <c r="AF27" s="119"/>
      <c r="AG27" s="119"/>
      <c r="AH27" s="119"/>
      <c r="AI27" s="312" t="s">
        <v>50</v>
      </c>
      <c r="AJ27" s="312"/>
      <c r="AK27" s="312"/>
      <c r="AL27" s="312"/>
    </row>
    <row r="28" spans="1:39">
      <c r="A28" s="256"/>
      <c r="B28" s="256"/>
      <c r="C28" s="257" t="s">
        <v>51</v>
      </c>
      <c r="D28" s="258">
        <v>2.25</v>
      </c>
      <c r="E28" s="259">
        <v>3.25</v>
      </c>
      <c r="F28" s="260">
        <f t="shared" si="0"/>
        <v>2.75</v>
      </c>
      <c r="G28" s="261">
        <v>30</v>
      </c>
      <c r="H28" s="259">
        <v>40</v>
      </c>
      <c r="I28" s="260">
        <f t="shared" si="1"/>
        <v>35</v>
      </c>
      <c r="J28" s="261">
        <v>1.5</v>
      </c>
      <c r="K28" s="259">
        <v>4</v>
      </c>
      <c r="L28" s="260">
        <f t="shared" si="2"/>
        <v>2.75</v>
      </c>
      <c r="M28" s="289">
        <v>20</v>
      </c>
      <c r="N28" s="290">
        <v>50</v>
      </c>
      <c r="O28" s="302">
        <f t="shared" si="3"/>
        <v>35</v>
      </c>
      <c r="P28" s="261">
        <v>8</v>
      </c>
      <c r="Q28" s="259">
        <v>12</v>
      </c>
      <c r="R28" s="260">
        <f t="shared" si="4"/>
        <v>10</v>
      </c>
      <c r="S28" s="261">
        <v>30</v>
      </c>
      <c r="T28" s="259">
        <v>60</v>
      </c>
      <c r="U28" s="260">
        <f t="shared" si="5"/>
        <v>45</v>
      </c>
      <c r="V28" s="261">
        <v>2</v>
      </c>
      <c r="W28" s="259">
        <v>4</v>
      </c>
      <c r="X28" s="260">
        <f t="shared" si="6"/>
        <v>3</v>
      </c>
      <c r="Y28" s="259">
        <v>1</v>
      </c>
      <c r="Z28" s="119">
        <f t="shared" si="7"/>
        <v>2.295</v>
      </c>
      <c r="AA28" s="119">
        <f>W28/100*E28*2+(1-W28/100)*E28</f>
        <v>3.38</v>
      </c>
      <c r="AB28" s="119">
        <f t="shared" si="8"/>
        <v>2.8375</v>
      </c>
      <c r="AC28" s="119">
        <f t="shared" si="9"/>
        <v>28</v>
      </c>
      <c r="AD28" s="119">
        <f>T28/K28+Q28</f>
        <v>27</v>
      </c>
      <c r="AE28" s="119">
        <f t="shared" si="10"/>
        <v>27.5</v>
      </c>
      <c r="AF28" s="119">
        <f t="shared" si="11"/>
        <v>68.85</v>
      </c>
      <c r="AG28" s="119">
        <f>T28*AA28*$Y28</f>
        <v>202.8</v>
      </c>
      <c r="AH28" s="119">
        <f>U28*AB28*$Y28</f>
        <v>127.6875</v>
      </c>
      <c r="AI28" s="312">
        <f t="shared" si="12"/>
        <v>2.45892857142857</v>
      </c>
      <c r="AJ28" s="312">
        <f>AG28/AD28</f>
        <v>7.51111111111111</v>
      </c>
      <c r="AK28" s="313">
        <f t="shared" si="13"/>
        <v>4.98501984126984</v>
      </c>
      <c r="AL28" s="313">
        <v>5</v>
      </c>
      <c r="AM28">
        <f t="shared" si="14"/>
        <v>7.5625</v>
      </c>
    </row>
    <row r="29" spans="1:39">
      <c r="A29" s="256"/>
      <c r="B29" s="256"/>
      <c r="C29" s="262" t="s">
        <v>52</v>
      </c>
      <c r="D29" s="263">
        <v>4.25</v>
      </c>
      <c r="E29" s="264">
        <v>6.25</v>
      </c>
      <c r="F29" s="265">
        <f t="shared" si="0"/>
        <v>5.25</v>
      </c>
      <c r="G29" s="266">
        <v>35</v>
      </c>
      <c r="H29" s="264">
        <v>45</v>
      </c>
      <c r="I29" s="265">
        <f t="shared" si="1"/>
        <v>40</v>
      </c>
      <c r="J29" s="266">
        <v>1.625</v>
      </c>
      <c r="K29" s="264">
        <v>4</v>
      </c>
      <c r="L29" s="265">
        <f t="shared" si="2"/>
        <v>2.8125</v>
      </c>
      <c r="M29" s="291">
        <v>20</v>
      </c>
      <c r="N29" s="292">
        <v>50</v>
      </c>
      <c r="O29" s="303">
        <f t="shared" si="3"/>
        <v>35</v>
      </c>
      <c r="P29" s="266">
        <v>8.5</v>
      </c>
      <c r="Q29" s="264">
        <v>14</v>
      </c>
      <c r="R29" s="265">
        <f t="shared" si="4"/>
        <v>11.25</v>
      </c>
      <c r="S29" s="266">
        <v>37</v>
      </c>
      <c r="T29" s="264">
        <v>75</v>
      </c>
      <c r="U29" s="265">
        <f t="shared" si="5"/>
        <v>56</v>
      </c>
      <c r="V29" s="266">
        <v>4</v>
      </c>
      <c r="W29" s="264">
        <v>6</v>
      </c>
      <c r="X29" s="265">
        <f t="shared" si="6"/>
        <v>5</v>
      </c>
      <c r="Y29" s="264">
        <v>1</v>
      </c>
      <c r="Z29" s="119">
        <f t="shared" si="7"/>
        <v>4.42</v>
      </c>
      <c r="AA29" s="119">
        <f>W29/100*E29*2+(1-W29/100)*E29</f>
        <v>6.625</v>
      </c>
      <c r="AB29" s="119">
        <f t="shared" si="8"/>
        <v>5.5225</v>
      </c>
      <c r="AC29" s="119">
        <f t="shared" si="9"/>
        <v>31.2692307692308</v>
      </c>
      <c r="AD29" s="119">
        <f>T29/K29+Q29</f>
        <v>32.75</v>
      </c>
      <c r="AE29" s="119">
        <f t="shared" si="10"/>
        <v>32.0096153846154</v>
      </c>
      <c r="AF29" s="119">
        <f t="shared" si="11"/>
        <v>163.54</v>
      </c>
      <c r="AG29" s="119">
        <f>T29*AA29*$Y29</f>
        <v>496.875</v>
      </c>
      <c r="AH29" s="119">
        <f>U29*AB29*$Y29</f>
        <v>309.26</v>
      </c>
      <c r="AI29" s="312">
        <f t="shared" si="12"/>
        <v>5.23006150061501</v>
      </c>
      <c r="AJ29" s="312">
        <f>AG29/AD29</f>
        <v>15.1717557251908</v>
      </c>
      <c r="AK29" s="313">
        <f t="shared" si="13"/>
        <v>10.2009086129029</v>
      </c>
      <c r="AL29" s="313">
        <v>10</v>
      </c>
      <c r="AM29">
        <f t="shared" si="14"/>
        <v>14.765625</v>
      </c>
    </row>
    <row r="30" spans="1:39">
      <c r="A30" s="256"/>
      <c r="B30" s="256"/>
      <c r="C30" s="267" t="s">
        <v>53</v>
      </c>
      <c r="D30" s="268">
        <v>6</v>
      </c>
      <c r="E30" s="269">
        <v>8.75</v>
      </c>
      <c r="F30" s="270">
        <f t="shared" si="0"/>
        <v>7.375</v>
      </c>
      <c r="G30" s="271">
        <v>40</v>
      </c>
      <c r="H30" s="269">
        <v>50</v>
      </c>
      <c r="I30" s="270">
        <f t="shared" si="1"/>
        <v>45</v>
      </c>
      <c r="J30" s="271">
        <v>1.75</v>
      </c>
      <c r="K30" s="269">
        <v>4</v>
      </c>
      <c r="L30" s="270">
        <f t="shared" si="2"/>
        <v>2.875</v>
      </c>
      <c r="M30" s="293">
        <v>20</v>
      </c>
      <c r="N30" s="294">
        <v>50</v>
      </c>
      <c r="O30" s="304">
        <f t="shared" si="3"/>
        <v>35</v>
      </c>
      <c r="P30" s="271">
        <v>9</v>
      </c>
      <c r="Q30" s="269">
        <v>16</v>
      </c>
      <c r="R30" s="270">
        <f t="shared" si="4"/>
        <v>12.5</v>
      </c>
      <c r="S30" s="271">
        <v>45</v>
      </c>
      <c r="T30" s="269">
        <v>90</v>
      </c>
      <c r="U30" s="270">
        <f t="shared" si="5"/>
        <v>67.5</v>
      </c>
      <c r="V30" s="271">
        <v>6</v>
      </c>
      <c r="W30" s="269">
        <v>8</v>
      </c>
      <c r="X30" s="270">
        <f t="shared" si="6"/>
        <v>7</v>
      </c>
      <c r="Y30" s="269">
        <v>1</v>
      </c>
      <c r="Z30" s="119">
        <f t="shared" si="7"/>
        <v>6.36</v>
      </c>
      <c r="AA30" s="119">
        <f>W30/100*E30*2+(1-W30/100)*E30</f>
        <v>9.45</v>
      </c>
      <c r="AB30" s="119">
        <f t="shared" si="8"/>
        <v>7.905</v>
      </c>
      <c r="AC30" s="119">
        <f t="shared" si="9"/>
        <v>34.7142857142857</v>
      </c>
      <c r="AD30" s="119">
        <f>T30/K30+Q30</f>
        <v>38.5</v>
      </c>
      <c r="AE30" s="119">
        <f t="shared" si="10"/>
        <v>36.6071428571429</v>
      </c>
      <c r="AF30" s="119">
        <f t="shared" si="11"/>
        <v>286.2</v>
      </c>
      <c r="AG30" s="119">
        <f>T30*AA30*$Y30</f>
        <v>850.5</v>
      </c>
      <c r="AH30" s="119">
        <f>U30*AB30*$Y30</f>
        <v>533.5875</v>
      </c>
      <c r="AI30" s="312">
        <f t="shared" si="12"/>
        <v>8.24444444444444</v>
      </c>
      <c r="AJ30" s="312">
        <f>AG30/AD30</f>
        <v>22.0909090909091</v>
      </c>
      <c r="AK30" s="313">
        <f t="shared" si="13"/>
        <v>15.1676767676768</v>
      </c>
      <c r="AL30" s="313">
        <v>15</v>
      </c>
      <c r="AM30">
        <f t="shared" si="14"/>
        <v>21.203125</v>
      </c>
    </row>
    <row r="31" spans="1:39">
      <c r="A31" s="256"/>
      <c r="B31" s="256"/>
      <c r="C31" s="272" t="s">
        <v>54</v>
      </c>
      <c r="D31" s="273">
        <v>8.5</v>
      </c>
      <c r="E31" s="274">
        <v>10.5</v>
      </c>
      <c r="F31" s="275">
        <f t="shared" si="0"/>
        <v>9.5</v>
      </c>
      <c r="G31" s="276">
        <v>45</v>
      </c>
      <c r="H31" s="274">
        <v>55</v>
      </c>
      <c r="I31" s="275">
        <f t="shared" si="1"/>
        <v>50</v>
      </c>
      <c r="J31" s="276">
        <v>1.875</v>
      </c>
      <c r="K31" s="274">
        <v>4</v>
      </c>
      <c r="L31" s="275">
        <f t="shared" si="2"/>
        <v>2.9375</v>
      </c>
      <c r="M31" s="295">
        <v>20</v>
      </c>
      <c r="N31" s="296">
        <v>50</v>
      </c>
      <c r="O31" s="305">
        <f t="shared" si="3"/>
        <v>35</v>
      </c>
      <c r="P31" s="276">
        <v>9.5</v>
      </c>
      <c r="Q31" s="274">
        <v>18</v>
      </c>
      <c r="R31" s="275">
        <f t="shared" si="4"/>
        <v>13.75</v>
      </c>
      <c r="S31" s="276">
        <v>52</v>
      </c>
      <c r="T31" s="274">
        <v>105</v>
      </c>
      <c r="U31" s="275">
        <f t="shared" si="5"/>
        <v>78.5</v>
      </c>
      <c r="V31" s="276">
        <v>8</v>
      </c>
      <c r="W31" s="274">
        <v>10</v>
      </c>
      <c r="X31" s="275">
        <f t="shared" si="6"/>
        <v>9</v>
      </c>
      <c r="Y31" s="274">
        <v>1</v>
      </c>
      <c r="Z31" s="119">
        <f t="shared" si="7"/>
        <v>9.18</v>
      </c>
      <c r="AA31" s="119">
        <f>W31/100*E31*2+(1-W31/100)*E31</f>
        <v>11.55</v>
      </c>
      <c r="AB31" s="119">
        <f t="shared" si="8"/>
        <v>10.365</v>
      </c>
      <c r="AC31" s="119">
        <f t="shared" si="9"/>
        <v>37.2333333333333</v>
      </c>
      <c r="AD31" s="119">
        <f>T31/K31+Q31</f>
        <v>44.25</v>
      </c>
      <c r="AE31" s="119">
        <f t="shared" si="10"/>
        <v>40.7416666666667</v>
      </c>
      <c r="AF31" s="119">
        <f t="shared" si="11"/>
        <v>477.36</v>
      </c>
      <c r="AG31" s="119">
        <f>T31*AA31*$Y31</f>
        <v>1212.75</v>
      </c>
      <c r="AH31" s="119">
        <f>U31*AB31*$Y31</f>
        <v>813.6525</v>
      </c>
      <c r="AI31" s="312">
        <f t="shared" si="12"/>
        <v>12.820769919427</v>
      </c>
      <c r="AJ31" s="312">
        <f>AG31/AD31</f>
        <v>27.4067796610169</v>
      </c>
      <c r="AK31" s="313">
        <f t="shared" si="13"/>
        <v>20.113774790222</v>
      </c>
      <c r="AL31" s="313">
        <v>20</v>
      </c>
      <c r="AM31">
        <f t="shared" si="14"/>
        <v>27.90625</v>
      </c>
    </row>
    <row r="32" spans="1:39">
      <c r="A32" s="256"/>
      <c r="B32" s="256"/>
      <c r="C32" s="277" t="s">
        <v>55</v>
      </c>
      <c r="D32" s="278">
        <v>10</v>
      </c>
      <c r="E32" s="279">
        <v>12.5</v>
      </c>
      <c r="F32" s="280">
        <f t="shared" si="0"/>
        <v>11.25</v>
      </c>
      <c r="G32" s="281">
        <v>55</v>
      </c>
      <c r="H32" s="279">
        <v>60</v>
      </c>
      <c r="I32" s="280">
        <f t="shared" si="1"/>
        <v>57.5</v>
      </c>
      <c r="J32" s="281">
        <v>2</v>
      </c>
      <c r="K32" s="279">
        <v>4</v>
      </c>
      <c r="L32" s="280">
        <f t="shared" si="2"/>
        <v>3</v>
      </c>
      <c r="M32" s="297">
        <v>20</v>
      </c>
      <c r="N32" s="298">
        <v>50</v>
      </c>
      <c r="O32" s="306">
        <f t="shared" si="3"/>
        <v>35</v>
      </c>
      <c r="P32" s="281">
        <v>10</v>
      </c>
      <c r="Q32" s="279">
        <v>20</v>
      </c>
      <c r="R32" s="280">
        <f t="shared" si="4"/>
        <v>15</v>
      </c>
      <c r="S32" s="281">
        <v>60</v>
      </c>
      <c r="T32" s="279">
        <v>120</v>
      </c>
      <c r="U32" s="280">
        <f t="shared" si="5"/>
        <v>90</v>
      </c>
      <c r="V32" s="281">
        <v>10</v>
      </c>
      <c r="W32" s="279">
        <v>12</v>
      </c>
      <c r="X32" s="280">
        <f t="shared" si="6"/>
        <v>11</v>
      </c>
      <c r="Y32" s="279">
        <v>1</v>
      </c>
      <c r="Z32" s="119">
        <f t="shared" si="7"/>
        <v>11</v>
      </c>
      <c r="AA32" s="119">
        <f>W32/100*E32*2+(1-W32/100)*E32</f>
        <v>14</v>
      </c>
      <c r="AB32" s="119">
        <f t="shared" si="8"/>
        <v>12.5</v>
      </c>
      <c r="AC32" s="119">
        <f t="shared" si="9"/>
        <v>40</v>
      </c>
      <c r="AD32" s="119">
        <f>T32/K32+Q32</f>
        <v>50</v>
      </c>
      <c r="AE32" s="119">
        <f t="shared" si="10"/>
        <v>45</v>
      </c>
      <c r="AF32" s="119">
        <f t="shared" si="11"/>
        <v>660</v>
      </c>
      <c r="AG32" s="119">
        <f>T32*AA32*$Y32</f>
        <v>1680</v>
      </c>
      <c r="AH32" s="119">
        <f>U32*AB32*$Y32</f>
        <v>1125</v>
      </c>
      <c r="AI32" s="312">
        <f t="shared" si="12"/>
        <v>16.5</v>
      </c>
      <c r="AJ32" s="312">
        <f>AG32/AD32</f>
        <v>33.6</v>
      </c>
      <c r="AK32" s="313">
        <f t="shared" si="13"/>
        <v>25.05</v>
      </c>
      <c r="AL32" s="313">
        <v>25</v>
      </c>
      <c r="AM32">
        <f t="shared" si="14"/>
        <v>33.75</v>
      </c>
    </row>
    <row r="33" spans="1:38">
      <c r="A33" s="109" t="s">
        <v>56</v>
      </c>
      <c r="B33" s="109" t="b">
        <v>1</v>
      </c>
      <c r="C33" s="109"/>
      <c r="D33" s="282"/>
      <c r="E33" s="283"/>
      <c r="F33" s="284"/>
      <c r="G33" s="282"/>
      <c r="H33" s="283"/>
      <c r="I33" s="284"/>
      <c r="J33" s="282"/>
      <c r="K33" s="283"/>
      <c r="L33" s="284"/>
      <c r="M33" s="282"/>
      <c r="N33" s="283"/>
      <c r="O33" s="284"/>
      <c r="P33" s="282"/>
      <c r="Q33" s="283"/>
      <c r="R33" s="284"/>
      <c r="S33" s="282"/>
      <c r="T33" s="283"/>
      <c r="U33" s="284"/>
      <c r="V33" s="282"/>
      <c r="W33" s="308"/>
      <c r="X33" s="284"/>
      <c r="Y33" s="283"/>
      <c r="Z33" s="119"/>
      <c r="AA33" s="119"/>
      <c r="AB33" s="119"/>
      <c r="AC33" s="119"/>
      <c r="AD33" s="119"/>
      <c r="AE33" s="119"/>
      <c r="AF33" s="119"/>
      <c r="AG33" s="119"/>
      <c r="AH33" s="119"/>
      <c r="AI33" s="312"/>
      <c r="AJ33" s="312"/>
      <c r="AK33" s="312"/>
      <c r="AL33" s="312"/>
    </row>
    <row r="34" spans="1:39">
      <c r="A34" s="256"/>
      <c r="B34" s="256"/>
      <c r="C34" s="257" t="s">
        <v>57</v>
      </c>
      <c r="D34" s="258">
        <v>25</v>
      </c>
      <c r="E34" s="259">
        <v>30</v>
      </c>
      <c r="F34" s="260">
        <f t="shared" si="0"/>
        <v>27.5</v>
      </c>
      <c r="G34" s="261">
        <v>100</v>
      </c>
      <c r="H34" s="259">
        <v>100</v>
      </c>
      <c r="I34" s="260">
        <f t="shared" si="1"/>
        <v>100</v>
      </c>
      <c r="J34" s="261">
        <v>1</v>
      </c>
      <c r="K34" s="259">
        <v>1</v>
      </c>
      <c r="L34" s="260">
        <f t="shared" si="2"/>
        <v>1</v>
      </c>
      <c r="M34" s="261">
        <v>50</v>
      </c>
      <c r="N34" s="259">
        <v>50</v>
      </c>
      <c r="O34" s="260">
        <f t="shared" si="3"/>
        <v>50</v>
      </c>
      <c r="P34" s="261">
        <v>4</v>
      </c>
      <c r="Q34" s="259">
        <v>5</v>
      </c>
      <c r="R34" s="260">
        <f t="shared" si="4"/>
        <v>4.5</v>
      </c>
      <c r="S34" s="261">
        <v>1</v>
      </c>
      <c r="T34" s="259">
        <v>1</v>
      </c>
      <c r="U34" s="260">
        <f t="shared" si="5"/>
        <v>1</v>
      </c>
      <c r="V34" s="261">
        <v>1</v>
      </c>
      <c r="W34" s="259">
        <v>1</v>
      </c>
      <c r="X34" s="260">
        <f t="shared" si="6"/>
        <v>1</v>
      </c>
      <c r="Y34" s="259">
        <v>1</v>
      </c>
      <c r="Z34" s="119">
        <f t="shared" si="7"/>
        <v>25.25</v>
      </c>
      <c r="AA34" s="119">
        <f>W34/100*E34*2+(1-W34/100)*E34</f>
        <v>30.3</v>
      </c>
      <c r="AB34" s="119">
        <f t="shared" si="8"/>
        <v>27.775</v>
      </c>
      <c r="AC34" s="119">
        <f t="shared" si="9"/>
        <v>5</v>
      </c>
      <c r="AD34" s="119">
        <f>T34/K34+Q34</f>
        <v>6</v>
      </c>
      <c r="AE34" s="119">
        <f t="shared" si="10"/>
        <v>5.5</v>
      </c>
      <c r="AF34" s="119">
        <f t="shared" si="11"/>
        <v>25.25</v>
      </c>
      <c r="AG34" s="119">
        <f>T34*AA34*$Y34</f>
        <v>30.3</v>
      </c>
      <c r="AH34" s="119">
        <f>U34*AB34*$Y34</f>
        <v>27.775</v>
      </c>
      <c r="AI34" s="312">
        <f t="shared" si="12"/>
        <v>5.05</v>
      </c>
      <c r="AJ34" s="312">
        <f>AG34/AD34</f>
        <v>5.05</v>
      </c>
      <c r="AK34" s="313">
        <f t="shared" si="13"/>
        <v>5.05</v>
      </c>
      <c r="AL34" s="313">
        <f t="shared" ref="AL34:AL38" si="15">AL28</f>
        <v>5</v>
      </c>
      <c r="AM34">
        <f t="shared" si="14"/>
        <v>27.5</v>
      </c>
    </row>
    <row r="35" spans="1:39">
      <c r="A35" s="256"/>
      <c r="B35" s="256"/>
      <c r="C35" s="262" t="s">
        <v>58</v>
      </c>
      <c r="D35" s="263">
        <v>40</v>
      </c>
      <c r="E35" s="264">
        <v>70</v>
      </c>
      <c r="F35" s="265">
        <f t="shared" si="0"/>
        <v>55</v>
      </c>
      <c r="G35" s="266">
        <v>100</v>
      </c>
      <c r="H35" s="264">
        <v>100</v>
      </c>
      <c r="I35" s="265">
        <f t="shared" si="1"/>
        <v>100</v>
      </c>
      <c r="J35" s="266">
        <v>1</v>
      </c>
      <c r="K35" s="264">
        <v>1</v>
      </c>
      <c r="L35" s="265">
        <f t="shared" si="2"/>
        <v>1</v>
      </c>
      <c r="M35" s="266">
        <v>50</v>
      </c>
      <c r="N35" s="264">
        <v>50</v>
      </c>
      <c r="O35" s="265">
        <f t="shared" si="3"/>
        <v>50</v>
      </c>
      <c r="P35" s="266">
        <v>4</v>
      </c>
      <c r="Q35" s="264">
        <v>5</v>
      </c>
      <c r="R35" s="265">
        <f t="shared" si="4"/>
        <v>4.5</v>
      </c>
      <c r="S35" s="266">
        <v>1</v>
      </c>
      <c r="T35" s="264">
        <v>1</v>
      </c>
      <c r="U35" s="265">
        <f t="shared" si="5"/>
        <v>1</v>
      </c>
      <c r="V35" s="266">
        <v>1</v>
      </c>
      <c r="W35" s="264">
        <v>1</v>
      </c>
      <c r="X35" s="265">
        <f t="shared" si="6"/>
        <v>1</v>
      </c>
      <c r="Y35" s="264">
        <v>1</v>
      </c>
      <c r="Z35" s="119">
        <f t="shared" si="7"/>
        <v>40.4</v>
      </c>
      <c r="AA35" s="119">
        <f>W35/100*E35*2+(1-W35/100)*E35</f>
        <v>70.7</v>
      </c>
      <c r="AB35" s="119">
        <f t="shared" si="8"/>
        <v>55.55</v>
      </c>
      <c r="AC35" s="119">
        <f t="shared" si="9"/>
        <v>5</v>
      </c>
      <c r="AD35" s="119">
        <f>T35/K35+Q35</f>
        <v>6</v>
      </c>
      <c r="AE35" s="119">
        <f t="shared" si="10"/>
        <v>5.5</v>
      </c>
      <c r="AF35" s="119">
        <f t="shared" si="11"/>
        <v>40.4</v>
      </c>
      <c r="AG35" s="119">
        <f>T35*AA35*$Y35</f>
        <v>70.7</v>
      </c>
      <c r="AH35" s="119">
        <f>U35*AB35*$Y35</f>
        <v>55.55</v>
      </c>
      <c r="AI35" s="312">
        <f t="shared" si="12"/>
        <v>8.08</v>
      </c>
      <c r="AJ35" s="312">
        <f>AG35/AD35</f>
        <v>11.7833333333333</v>
      </c>
      <c r="AK35" s="313">
        <f t="shared" si="13"/>
        <v>9.93166666666667</v>
      </c>
      <c r="AL35" s="313">
        <f t="shared" si="15"/>
        <v>10</v>
      </c>
      <c r="AM35">
        <f t="shared" si="14"/>
        <v>55</v>
      </c>
    </row>
    <row r="36" spans="1:39">
      <c r="A36" s="256"/>
      <c r="B36" s="256"/>
      <c r="C36" s="267" t="s">
        <v>59</v>
      </c>
      <c r="D36" s="268">
        <v>7</v>
      </c>
      <c r="E36" s="269">
        <v>14</v>
      </c>
      <c r="F36" s="270">
        <f t="shared" si="0"/>
        <v>10.5</v>
      </c>
      <c r="G36" s="271">
        <v>100</v>
      </c>
      <c r="H36" s="269">
        <v>100</v>
      </c>
      <c r="I36" s="270">
        <f t="shared" si="1"/>
        <v>100</v>
      </c>
      <c r="J36" s="271">
        <v>1</v>
      </c>
      <c r="K36" s="269">
        <v>1</v>
      </c>
      <c r="L36" s="270">
        <f t="shared" si="2"/>
        <v>1</v>
      </c>
      <c r="M36" s="271">
        <v>50</v>
      </c>
      <c r="N36" s="269">
        <v>50</v>
      </c>
      <c r="O36" s="270">
        <f t="shared" si="3"/>
        <v>50</v>
      </c>
      <c r="P36" s="271">
        <v>4</v>
      </c>
      <c r="Q36" s="269">
        <v>5</v>
      </c>
      <c r="R36" s="270">
        <f t="shared" si="4"/>
        <v>4.5</v>
      </c>
      <c r="S36" s="271">
        <v>1</v>
      </c>
      <c r="T36" s="269">
        <v>1</v>
      </c>
      <c r="U36" s="270">
        <f t="shared" si="5"/>
        <v>1</v>
      </c>
      <c r="V36" s="271">
        <v>1</v>
      </c>
      <c r="W36" s="269">
        <v>1</v>
      </c>
      <c r="X36" s="270">
        <f t="shared" si="6"/>
        <v>1</v>
      </c>
      <c r="Y36" s="269">
        <v>1</v>
      </c>
      <c r="Z36" s="119">
        <f t="shared" si="7"/>
        <v>7.07</v>
      </c>
      <c r="AA36" s="119">
        <f>W36/100*E36*2+(1-W36/100)*E36</f>
        <v>14.14</v>
      </c>
      <c r="AB36" s="119">
        <f t="shared" si="8"/>
        <v>10.605</v>
      </c>
      <c r="AC36" s="119">
        <f t="shared" si="9"/>
        <v>5</v>
      </c>
      <c r="AD36" s="119">
        <f>T36/K36+Q36</f>
        <v>6</v>
      </c>
      <c r="AE36" s="119">
        <f t="shared" si="10"/>
        <v>5.5</v>
      </c>
      <c r="AF36" s="119">
        <f t="shared" si="11"/>
        <v>7.07</v>
      </c>
      <c r="AG36" s="119">
        <f>T36*AA36*$Y36</f>
        <v>14.14</v>
      </c>
      <c r="AH36" s="119">
        <f>U36*AB36*$Y36</f>
        <v>10.605</v>
      </c>
      <c r="AI36" s="312">
        <f t="shared" si="12"/>
        <v>1.414</v>
      </c>
      <c r="AJ36" s="312">
        <f>AG36/AD36</f>
        <v>2.35666666666667</v>
      </c>
      <c r="AK36" s="313">
        <f t="shared" si="13"/>
        <v>1.88533333333333</v>
      </c>
      <c r="AL36" s="313">
        <f t="shared" si="15"/>
        <v>15</v>
      </c>
      <c r="AM36">
        <f t="shared" si="14"/>
        <v>10.5</v>
      </c>
    </row>
    <row r="37" spans="1:39">
      <c r="A37" s="256"/>
      <c r="B37" s="256"/>
      <c r="C37" s="272" t="s">
        <v>60</v>
      </c>
      <c r="D37" s="273">
        <v>8</v>
      </c>
      <c r="E37" s="274">
        <v>15</v>
      </c>
      <c r="F37" s="275">
        <f t="shared" si="0"/>
        <v>11.5</v>
      </c>
      <c r="G37" s="276">
        <v>100</v>
      </c>
      <c r="H37" s="274">
        <v>100</v>
      </c>
      <c r="I37" s="275">
        <f t="shared" si="1"/>
        <v>100</v>
      </c>
      <c r="J37" s="276">
        <v>1</v>
      </c>
      <c r="K37" s="274">
        <v>1</v>
      </c>
      <c r="L37" s="275">
        <f t="shared" si="2"/>
        <v>1</v>
      </c>
      <c r="M37" s="276">
        <v>50</v>
      </c>
      <c r="N37" s="274">
        <v>50</v>
      </c>
      <c r="O37" s="275">
        <f t="shared" si="3"/>
        <v>50</v>
      </c>
      <c r="P37" s="276">
        <v>4</v>
      </c>
      <c r="Q37" s="274">
        <v>5</v>
      </c>
      <c r="R37" s="275">
        <f t="shared" si="4"/>
        <v>4.5</v>
      </c>
      <c r="S37" s="276">
        <v>1</v>
      </c>
      <c r="T37" s="274">
        <v>1</v>
      </c>
      <c r="U37" s="275">
        <f t="shared" si="5"/>
        <v>1</v>
      </c>
      <c r="V37" s="276">
        <v>1</v>
      </c>
      <c r="W37" s="274">
        <v>1</v>
      </c>
      <c r="X37" s="275">
        <f t="shared" si="6"/>
        <v>1</v>
      </c>
      <c r="Y37" s="274">
        <v>1</v>
      </c>
      <c r="Z37" s="119">
        <f t="shared" si="7"/>
        <v>8.08</v>
      </c>
      <c r="AA37" s="119">
        <f>W37/100*E37*2+(1-W37/100)*E37</f>
        <v>15.15</v>
      </c>
      <c r="AB37" s="119">
        <f t="shared" si="8"/>
        <v>11.615</v>
      </c>
      <c r="AC37" s="119">
        <f t="shared" si="9"/>
        <v>5</v>
      </c>
      <c r="AD37" s="119">
        <f>T37/K37+Q37</f>
        <v>6</v>
      </c>
      <c r="AE37" s="119">
        <f t="shared" si="10"/>
        <v>5.5</v>
      </c>
      <c r="AF37" s="119">
        <f t="shared" si="11"/>
        <v>8.08</v>
      </c>
      <c r="AG37" s="119">
        <f>T37*AA37*$Y37</f>
        <v>15.15</v>
      </c>
      <c r="AH37" s="119">
        <f>U37*AB37*$Y37</f>
        <v>11.615</v>
      </c>
      <c r="AI37" s="312">
        <f t="shared" si="12"/>
        <v>1.616</v>
      </c>
      <c r="AJ37" s="312">
        <f>AG37/AD37</f>
        <v>2.525</v>
      </c>
      <c r="AK37" s="313">
        <f t="shared" si="13"/>
        <v>2.0705</v>
      </c>
      <c r="AL37" s="313">
        <f t="shared" si="15"/>
        <v>20</v>
      </c>
      <c r="AM37">
        <f t="shared" si="14"/>
        <v>11.5</v>
      </c>
    </row>
    <row r="38" spans="1:39">
      <c r="A38" s="256"/>
      <c r="B38" s="256"/>
      <c r="C38" s="277" t="s">
        <v>61</v>
      </c>
      <c r="D38" s="278">
        <v>9</v>
      </c>
      <c r="E38" s="279">
        <v>16</v>
      </c>
      <c r="F38" s="280">
        <f t="shared" si="0"/>
        <v>12.5</v>
      </c>
      <c r="G38" s="281">
        <v>100</v>
      </c>
      <c r="H38" s="279">
        <v>100</v>
      </c>
      <c r="I38" s="280">
        <f t="shared" si="1"/>
        <v>100</v>
      </c>
      <c r="J38" s="281">
        <v>1</v>
      </c>
      <c r="K38" s="279">
        <v>1</v>
      </c>
      <c r="L38" s="280">
        <f t="shared" si="2"/>
        <v>1</v>
      </c>
      <c r="M38" s="281">
        <v>50</v>
      </c>
      <c r="N38" s="279">
        <v>50</v>
      </c>
      <c r="O38" s="280">
        <f t="shared" si="3"/>
        <v>50</v>
      </c>
      <c r="P38" s="281">
        <v>4</v>
      </c>
      <c r="Q38" s="279">
        <v>5</v>
      </c>
      <c r="R38" s="280">
        <f t="shared" si="4"/>
        <v>4.5</v>
      </c>
      <c r="S38" s="281">
        <v>1</v>
      </c>
      <c r="T38" s="279">
        <v>1</v>
      </c>
      <c r="U38" s="280">
        <f t="shared" si="5"/>
        <v>1</v>
      </c>
      <c r="V38" s="281">
        <v>1</v>
      </c>
      <c r="W38" s="279">
        <v>1</v>
      </c>
      <c r="X38" s="280">
        <f t="shared" si="6"/>
        <v>1</v>
      </c>
      <c r="Y38" s="279">
        <v>1</v>
      </c>
      <c r="Z38" s="119">
        <f t="shared" si="7"/>
        <v>9.09</v>
      </c>
      <c r="AA38" s="119">
        <f>W38/100*E38*2+(1-W38/100)*E38</f>
        <v>16.16</v>
      </c>
      <c r="AB38" s="119">
        <f t="shared" si="8"/>
        <v>12.625</v>
      </c>
      <c r="AC38" s="119">
        <f t="shared" si="9"/>
        <v>5</v>
      </c>
      <c r="AD38" s="119">
        <f>T38/K38+Q38</f>
        <v>6</v>
      </c>
      <c r="AE38" s="119">
        <f t="shared" si="10"/>
        <v>5.5</v>
      </c>
      <c r="AF38" s="119">
        <f t="shared" si="11"/>
        <v>9.09</v>
      </c>
      <c r="AG38" s="119">
        <f>T38*AA38*$Y38</f>
        <v>16.16</v>
      </c>
      <c r="AH38" s="119">
        <f>U38*AB38*$Y38</f>
        <v>12.625</v>
      </c>
      <c r="AI38" s="312">
        <f t="shared" si="12"/>
        <v>1.818</v>
      </c>
      <c r="AJ38" s="312">
        <f>AG38/AD38</f>
        <v>2.69333333333333</v>
      </c>
      <c r="AK38" s="313">
        <f t="shared" si="13"/>
        <v>2.25566666666667</v>
      </c>
      <c r="AL38" s="313">
        <f t="shared" si="15"/>
        <v>25</v>
      </c>
      <c r="AM38">
        <f t="shared" si="14"/>
        <v>12.5</v>
      </c>
    </row>
    <row r="39" spans="6:38">
      <c r="F39" s="299"/>
      <c r="AI39" s="314"/>
      <c r="AJ39" s="314"/>
      <c r="AK39" s="314"/>
      <c r="AL39" s="314"/>
    </row>
    <row r="40" spans="2:2">
      <c r="B40" t="s">
        <v>62</v>
      </c>
    </row>
    <row r="41" spans="2:11">
      <c r="B41" t="s">
        <v>63</v>
      </c>
      <c r="D41" t="s">
        <v>20</v>
      </c>
      <c r="E41" t="s">
        <v>28</v>
      </c>
      <c r="G41" t="s">
        <v>35</v>
      </c>
      <c r="H41" t="s">
        <v>42</v>
      </c>
      <c r="J41" t="s">
        <v>49</v>
      </c>
      <c r="K41" t="s">
        <v>56</v>
      </c>
    </row>
    <row r="42" spans="3:12">
      <c r="C42" t="s">
        <v>20</v>
      </c>
      <c r="D42" s="300"/>
      <c r="E42" s="300"/>
      <c r="F42" s="300"/>
      <c r="G42" s="300"/>
      <c r="H42" s="300"/>
      <c r="I42" s="300"/>
      <c r="J42" s="300"/>
      <c r="K42" s="300"/>
      <c r="L42" s="300"/>
    </row>
    <row r="43" spans="3:12">
      <c r="C43" t="s">
        <v>28</v>
      </c>
      <c r="D43" t="e">
        <f>#REF!/#REF!</f>
        <v>#REF!</v>
      </c>
      <c r="E43" s="300"/>
      <c r="F43" s="300"/>
      <c r="G43" s="300"/>
      <c r="H43" s="300"/>
      <c r="I43" s="300"/>
      <c r="J43" s="300"/>
      <c r="K43" s="300"/>
      <c r="L43" s="300"/>
    </row>
    <row r="44" spans="3:12">
      <c r="C44" t="s">
        <v>35</v>
      </c>
      <c r="D44" t="e">
        <f>#REF!/#REF!</f>
        <v>#REF!</v>
      </c>
      <c r="G44" s="300"/>
      <c r="H44" s="300"/>
      <c r="I44" s="300"/>
      <c r="J44" s="300"/>
      <c r="K44" s="300"/>
      <c r="L44" s="300"/>
    </row>
    <row r="45" spans="3:12">
      <c r="C45" t="s">
        <v>42</v>
      </c>
      <c r="D45" t="e">
        <f>#REF!/#REF!</f>
        <v>#REF!</v>
      </c>
      <c r="H45" s="300"/>
      <c r="I45" s="300"/>
      <c r="J45" s="300"/>
      <c r="K45" s="300"/>
      <c r="L45" s="300"/>
    </row>
    <row r="46" spans="3:12">
      <c r="C46" t="s">
        <v>49</v>
      </c>
      <c r="D46" t="e">
        <f>#REF!/#REF!</f>
        <v>#REF!</v>
      </c>
      <c r="J46" s="300"/>
      <c r="K46" s="300"/>
      <c r="L46" s="300"/>
    </row>
    <row r="47" spans="3:12">
      <c r="C47" t="s">
        <v>56</v>
      </c>
      <c r="D47" t="e">
        <f>#REF!/#REF!</f>
        <v>#REF!</v>
      </c>
      <c r="K47" s="300"/>
      <c r="L47" s="300"/>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115" zoomScaleNormal="115" workbookViewId="0">
      <selection activeCell="D9" sqref="D9"/>
    </sheetView>
  </sheetViews>
  <sheetFormatPr defaultColWidth="9.14545454545454" defaultRowHeight="14.5" outlineLevelCol="3"/>
  <cols>
    <col min="1" max="2" width="20.5727272727273" style="5" customWidth="1"/>
    <col min="3" max="3" width="8.31818181818182" style="5" customWidth="1"/>
    <col min="4" max="4" width="19.0454545454545" style="5" customWidth="1"/>
    <col min="5" max="16384" width="9.14545454545454" style="5"/>
  </cols>
  <sheetData>
    <row r="1" spans="1:4">
      <c r="A1" s="42" t="s">
        <v>762</v>
      </c>
      <c r="B1" s="42" t="s">
        <v>763</v>
      </c>
      <c r="C1" s="43" t="s">
        <v>764</v>
      </c>
      <c r="D1" s="43" t="s">
        <v>575</v>
      </c>
    </row>
    <row r="2" spans="1:4">
      <c r="A2" s="44"/>
      <c r="B2" s="44"/>
      <c r="C2" s="45"/>
      <c r="D2" s="45"/>
    </row>
    <row r="3" spans="1:4">
      <c r="A3" s="46" t="s">
        <v>765</v>
      </c>
      <c r="B3" s="47" t="s">
        <v>766</v>
      </c>
      <c r="C3" s="48" t="s">
        <v>767</v>
      </c>
      <c r="D3" s="47"/>
    </row>
    <row r="4" spans="1:4">
      <c r="A4" s="46" t="s">
        <v>768</v>
      </c>
      <c r="B4" s="47" t="s">
        <v>8</v>
      </c>
      <c r="C4" s="48" t="s">
        <v>708</v>
      </c>
      <c r="D4" s="47"/>
    </row>
    <row r="5" spans="1:4">
      <c r="A5" s="46" t="s">
        <v>769</v>
      </c>
      <c r="B5" s="47" t="s">
        <v>3</v>
      </c>
      <c r="C5" s="48" t="s">
        <v>708</v>
      </c>
      <c r="D5" s="47"/>
    </row>
    <row r="6" spans="1:4">
      <c r="A6" s="46" t="s">
        <v>770</v>
      </c>
      <c r="B6" s="47" t="s">
        <v>4</v>
      </c>
      <c r="C6" s="48" t="s">
        <v>708</v>
      </c>
      <c r="D6" s="47"/>
    </row>
    <row r="7" spans="1:4">
      <c r="A7" s="46" t="s">
        <v>771</v>
      </c>
      <c r="B7" s="47" t="s">
        <v>772</v>
      </c>
      <c r="C7" s="48" t="s">
        <v>708</v>
      </c>
      <c r="D7" s="47"/>
    </row>
    <row r="8" spans="1:4">
      <c r="A8" s="46" t="s">
        <v>773</v>
      </c>
      <c r="B8" s="47" t="s">
        <v>6</v>
      </c>
      <c r="C8" s="48" t="s">
        <v>708</v>
      </c>
      <c r="D8" s="47"/>
    </row>
    <row r="9" spans="1:4">
      <c r="A9" s="46" t="s">
        <v>774</v>
      </c>
      <c r="B9" s="47" t="s">
        <v>775</v>
      </c>
      <c r="C9" s="48" t="s">
        <v>776</v>
      </c>
      <c r="D9" s="47"/>
    </row>
    <row r="10" spans="1:4">
      <c r="A10" s="46" t="s">
        <v>777</v>
      </c>
      <c r="B10" s="47" t="s">
        <v>778</v>
      </c>
      <c r="C10" s="48" t="s">
        <v>776</v>
      </c>
      <c r="D10" s="47"/>
    </row>
    <row r="11" spans="1:4">
      <c r="A11" s="46" t="s">
        <v>779</v>
      </c>
      <c r="B11" s="47" t="s">
        <v>780</v>
      </c>
      <c r="C11" s="48" t="s">
        <v>776</v>
      </c>
      <c r="D11" s="47"/>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D28" sqref="D28"/>
    </sheetView>
  </sheetViews>
  <sheetFormatPr defaultColWidth="9.14545454545454" defaultRowHeight="14.5"/>
  <cols>
    <col min="1" max="1" width="17" customWidth="1"/>
    <col min="2" max="2" width="13.8545454545455" customWidth="1"/>
    <col min="3" max="3" width="23.4272727272727" customWidth="1"/>
    <col min="4" max="4" width="19.2818181818182" customWidth="1"/>
    <col min="7" max="7" width="13.1454545454545" customWidth="1"/>
    <col min="8" max="9" width="13.7181818181818" customWidth="1"/>
    <col min="10" max="10" width="11.4272727272727" customWidth="1"/>
    <col min="11" max="11" width="8.28181818181818" customWidth="1"/>
    <col min="12" max="12" width="11.4272727272727" customWidth="1"/>
    <col min="13" max="13" width="8.28181818181818" customWidth="1"/>
    <col min="14" max="14" width="11.8545454545455" customWidth="1"/>
    <col min="15" max="15" width="45.1454545454545" customWidth="1"/>
    <col min="16" max="16" width="13.7181818181818" customWidth="1"/>
    <col min="20" max="20" width="12.8545454545455"/>
  </cols>
  <sheetData>
    <row r="1" spans="1:16">
      <c r="A1" s="38" t="s">
        <v>781</v>
      </c>
      <c r="B1" s="38" t="s">
        <v>782</v>
      </c>
      <c r="C1" s="38" t="s">
        <v>783</v>
      </c>
      <c r="D1" s="38" t="s">
        <v>784</v>
      </c>
      <c r="E1" s="1" t="s">
        <v>655</v>
      </c>
      <c r="F1" s="1" t="s">
        <v>785</v>
      </c>
      <c r="G1" s="1" t="s">
        <v>786</v>
      </c>
      <c r="H1" s="1" t="s">
        <v>787</v>
      </c>
      <c r="I1" s="1" t="s">
        <v>788</v>
      </c>
      <c r="J1" s="3" t="s">
        <v>789</v>
      </c>
      <c r="K1" s="3"/>
      <c r="L1" s="3" t="s">
        <v>790</v>
      </c>
      <c r="M1" s="3"/>
      <c r="P1" t="s">
        <v>791</v>
      </c>
    </row>
    <row r="2" spans="1:13">
      <c r="A2" s="38"/>
      <c r="B2" s="38"/>
      <c r="C2" s="38"/>
      <c r="D2" s="38"/>
      <c r="E2" s="1"/>
      <c r="J2" s="4" t="s">
        <v>792</v>
      </c>
      <c r="K2" t="s">
        <v>793</v>
      </c>
      <c r="L2" t="s">
        <v>792</v>
      </c>
      <c r="M2" t="s">
        <v>793</v>
      </c>
    </row>
    <row r="3" spans="1:15">
      <c r="A3" t="s">
        <v>633</v>
      </c>
      <c r="B3">
        <v>200</v>
      </c>
      <c r="C3">
        <f>B3+500</f>
        <v>700</v>
      </c>
      <c r="D3">
        <v>7</v>
      </c>
      <c r="E3">
        <v>2</v>
      </c>
      <c r="F3" t="s">
        <v>794</v>
      </c>
      <c r="G3" t="b">
        <v>1</v>
      </c>
      <c r="H3" t="b">
        <v>1</v>
      </c>
      <c r="I3" t="s">
        <v>795</v>
      </c>
      <c r="J3" s="40">
        <f t="shared" ref="J3:J24" si="0">B3/25</f>
        <v>8</v>
      </c>
      <c r="K3" s="40">
        <f t="shared" ref="K3:K24" si="1">C3/25</f>
        <v>28</v>
      </c>
      <c r="L3" s="40">
        <f t="shared" ref="L3:L24" si="2">B3/110</f>
        <v>1.81818181818182</v>
      </c>
      <c r="M3" s="40">
        <f t="shared" ref="M3:M24" si="3">C3/110</f>
        <v>6.36363636363636</v>
      </c>
      <c r="O3" s="1" t="s">
        <v>796</v>
      </c>
    </row>
    <row r="4" spans="1:15">
      <c r="A4" t="s">
        <v>797</v>
      </c>
      <c r="B4">
        <v>75</v>
      </c>
      <c r="C4">
        <f t="shared" ref="C4:C24" si="4">B4+500</f>
        <v>575</v>
      </c>
      <c r="D4">
        <v>8</v>
      </c>
      <c r="E4">
        <v>1</v>
      </c>
      <c r="F4" t="s">
        <v>794</v>
      </c>
      <c r="G4" t="b">
        <v>0</v>
      </c>
      <c r="H4" t="b">
        <v>1</v>
      </c>
      <c r="I4" t="s">
        <v>795</v>
      </c>
      <c r="J4" s="40">
        <f t="shared" si="0"/>
        <v>3</v>
      </c>
      <c r="K4" s="40">
        <f t="shared" si="1"/>
        <v>23</v>
      </c>
      <c r="L4" s="40">
        <f t="shared" si="2"/>
        <v>0.681818181818182</v>
      </c>
      <c r="M4" s="40">
        <f t="shared" si="3"/>
        <v>5.22727272727273</v>
      </c>
      <c r="O4" t="s">
        <v>798</v>
      </c>
    </row>
    <row r="5" spans="1:15">
      <c r="A5" t="s">
        <v>799</v>
      </c>
      <c r="B5">
        <v>250</v>
      </c>
      <c r="C5">
        <f t="shared" si="4"/>
        <v>750</v>
      </c>
      <c r="D5">
        <v>5</v>
      </c>
      <c r="E5">
        <v>3</v>
      </c>
      <c r="F5" t="s">
        <v>800</v>
      </c>
      <c r="G5" t="b">
        <v>1</v>
      </c>
      <c r="H5" t="b">
        <v>1</v>
      </c>
      <c r="I5" t="s">
        <v>795</v>
      </c>
      <c r="J5" s="40">
        <f t="shared" si="0"/>
        <v>10</v>
      </c>
      <c r="K5" s="40">
        <f t="shared" si="1"/>
        <v>30</v>
      </c>
      <c r="L5" s="40">
        <f t="shared" si="2"/>
        <v>2.27272727272727</v>
      </c>
      <c r="M5" s="40">
        <f t="shared" si="3"/>
        <v>6.81818181818182</v>
      </c>
      <c r="O5" s="1" t="s">
        <v>801</v>
      </c>
    </row>
    <row r="6" spans="1:15">
      <c r="A6" t="s">
        <v>802</v>
      </c>
      <c r="B6">
        <v>150</v>
      </c>
      <c r="C6">
        <f t="shared" si="4"/>
        <v>650</v>
      </c>
      <c r="D6">
        <v>6</v>
      </c>
      <c r="E6">
        <v>1</v>
      </c>
      <c r="F6" t="s">
        <v>803</v>
      </c>
      <c r="G6" t="b">
        <v>1</v>
      </c>
      <c r="H6" t="b">
        <v>1</v>
      </c>
      <c r="I6" t="s">
        <v>795</v>
      </c>
      <c r="J6" s="40">
        <f t="shared" si="0"/>
        <v>6</v>
      </c>
      <c r="K6" s="40">
        <f t="shared" si="1"/>
        <v>26</v>
      </c>
      <c r="L6" s="40">
        <f t="shared" si="2"/>
        <v>1.36363636363636</v>
      </c>
      <c r="M6" s="40">
        <f t="shared" si="3"/>
        <v>5.90909090909091</v>
      </c>
      <c r="O6" t="s">
        <v>804</v>
      </c>
    </row>
    <row r="7" spans="1:15">
      <c r="A7" t="s">
        <v>805</v>
      </c>
      <c r="B7">
        <v>300</v>
      </c>
      <c r="C7">
        <f t="shared" si="4"/>
        <v>800</v>
      </c>
      <c r="D7">
        <v>5</v>
      </c>
      <c r="E7">
        <v>4</v>
      </c>
      <c r="F7" t="s">
        <v>806</v>
      </c>
      <c r="G7" t="b">
        <v>1</v>
      </c>
      <c r="H7" t="b">
        <v>1</v>
      </c>
      <c r="I7" t="s">
        <v>795</v>
      </c>
      <c r="J7" s="40">
        <f t="shared" si="0"/>
        <v>12</v>
      </c>
      <c r="K7" s="40">
        <f t="shared" si="1"/>
        <v>32</v>
      </c>
      <c r="L7" s="40">
        <f t="shared" si="2"/>
        <v>2.72727272727273</v>
      </c>
      <c r="M7" s="40">
        <f t="shared" si="3"/>
        <v>7.27272727272727</v>
      </c>
      <c r="O7" t="s">
        <v>807</v>
      </c>
    </row>
    <row r="8" spans="1:15">
      <c r="A8" t="s">
        <v>808</v>
      </c>
      <c r="B8">
        <v>400</v>
      </c>
      <c r="C8">
        <f t="shared" si="4"/>
        <v>900</v>
      </c>
      <c r="D8">
        <v>4</v>
      </c>
      <c r="E8">
        <v>4</v>
      </c>
      <c r="F8" t="s">
        <v>800</v>
      </c>
      <c r="G8" t="b">
        <v>1</v>
      </c>
      <c r="H8" t="b">
        <v>1</v>
      </c>
      <c r="I8" t="s">
        <v>795</v>
      </c>
      <c r="J8" s="40">
        <f t="shared" si="0"/>
        <v>16</v>
      </c>
      <c r="K8" s="40">
        <f t="shared" si="1"/>
        <v>36</v>
      </c>
      <c r="L8" s="40">
        <f t="shared" si="2"/>
        <v>3.63636363636364</v>
      </c>
      <c r="M8" s="40">
        <f t="shared" si="3"/>
        <v>8.18181818181818</v>
      </c>
      <c r="O8" t="s">
        <v>809</v>
      </c>
    </row>
    <row r="9" spans="1:18">
      <c r="A9" t="s">
        <v>810</v>
      </c>
      <c r="B9">
        <v>30</v>
      </c>
      <c r="C9">
        <f t="shared" si="4"/>
        <v>530</v>
      </c>
      <c r="D9">
        <v>10</v>
      </c>
      <c r="E9">
        <v>2</v>
      </c>
      <c r="F9" t="s">
        <v>803</v>
      </c>
      <c r="G9" t="b">
        <v>0</v>
      </c>
      <c r="H9" t="b">
        <v>1</v>
      </c>
      <c r="I9" t="s">
        <v>795</v>
      </c>
      <c r="J9" s="40">
        <f t="shared" si="0"/>
        <v>1.2</v>
      </c>
      <c r="K9" s="40">
        <f t="shared" si="1"/>
        <v>21.2</v>
      </c>
      <c r="L9" s="40">
        <f t="shared" si="2"/>
        <v>0.272727272727273</v>
      </c>
      <c r="M9" s="40">
        <f t="shared" si="3"/>
        <v>4.81818181818182</v>
      </c>
      <c r="O9" s="1" t="s">
        <v>811</v>
      </c>
      <c r="Q9" t="s">
        <v>812</v>
      </c>
      <c r="R9" t="s">
        <v>813</v>
      </c>
    </row>
    <row r="10" spans="1:20">
      <c r="A10" t="s">
        <v>814</v>
      </c>
      <c r="B10">
        <v>200</v>
      </c>
      <c r="C10">
        <f t="shared" si="4"/>
        <v>700</v>
      </c>
      <c r="D10">
        <v>7</v>
      </c>
      <c r="E10">
        <v>3</v>
      </c>
      <c r="F10" t="s">
        <v>800</v>
      </c>
      <c r="G10" t="b">
        <v>1</v>
      </c>
      <c r="H10" t="b">
        <v>1</v>
      </c>
      <c r="I10" t="s">
        <v>795</v>
      </c>
      <c r="J10" s="40">
        <f t="shared" si="0"/>
        <v>8</v>
      </c>
      <c r="K10" s="40">
        <f t="shared" si="1"/>
        <v>28</v>
      </c>
      <c r="L10" s="40">
        <f t="shared" si="2"/>
        <v>1.81818181818182</v>
      </c>
      <c r="M10" s="40">
        <f t="shared" si="3"/>
        <v>6.36363636363636</v>
      </c>
      <c r="O10" s="1" t="s">
        <v>815</v>
      </c>
      <c r="Q10">
        <v>0</v>
      </c>
      <c r="R10">
        <f>(Q10-0.1)</f>
        <v>-0.1</v>
      </c>
      <c r="S10">
        <f>IF(R10&lt;0,R10+0.1,R10)</f>
        <v>0</v>
      </c>
      <c r="T10">
        <f>(S10/0.9)</f>
        <v>0</v>
      </c>
    </row>
    <row r="11" spans="1:20">
      <c r="A11" s="39" t="s">
        <v>816</v>
      </c>
      <c r="B11" s="39">
        <v>25</v>
      </c>
      <c r="C11" s="39">
        <f t="shared" si="4"/>
        <v>525</v>
      </c>
      <c r="D11" s="39">
        <v>6</v>
      </c>
      <c r="E11" s="39">
        <v>1</v>
      </c>
      <c r="F11" t="s">
        <v>817</v>
      </c>
      <c r="G11" t="b">
        <v>0</v>
      </c>
      <c r="H11" t="b">
        <v>0</v>
      </c>
      <c r="I11" t="s">
        <v>818</v>
      </c>
      <c r="J11" s="41">
        <f t="shared" si="0"/>
        <v>1</v>
      </c>
      <c r="K11" s="41">
        <f t="shared" si="1"/>
        <v>21</v>
      </c>
      <c r="L11" s="41">
        <f t="shared" si="2"/>
        <v>0.227272727272727</v>
      </c>
      <c r="M11" s="41">
        <f t="shared" si="3"/>
        <v>4.77272727272727</v>
      </c>
      <c r="O11" t="s">
        <v>819</v>
      </c>
      <c r="Q11">
        <v>0.1</v>
      </c>
      <c r="R11">
        <f t="shared" ref="R11:R20" si="5">(Q11-0.1)</f>
        <v>0</v>
      </c>
      <c r="S11">
        <f t="shared" ref="S11:S20" si="6">IF(R11&lt;0,R11+0.1,R11)</f>
        <v>0</v>
      </c>
      <c r="T11">
        <f t="shared" ref="T11:T20" si="7">(S11/0.9)</f>
        <v>0</v>
      </c>
    </row>
    <row r="12" spans="1:20">
      <c r="A12" s="39" t="s">
        <v>820</v>
      </c>
      <c r="B12" s="39">
        <v>250</v>
      </c>
      <c r="C12" s="39">
        <f t="shared" si="4"/>
        <v>750</v>
      </c>
      <c r="D12" s="39">
        <v>3</v>
      </c>
      <c r="E12" s="39">
        <v>2</v>
      </c>
      <c r="F12" t="s">
        <v>821</v>
      </c>
      <c r="G12" t="b">
        <v>0</v>
      </c>
      <c r="H12" t="b">
        <v>0</v>
      </c>
      <c r="I12" t="s">
        <v>818</v>
      </c>
      <c r="J12" s="41">
        <f t="shared" si="0"/>
        <v>10</v>
      </c>
      <c r="K12" s="41">
        <f t="shared" si="1"/>
        <v>30</v>
      </c>
      <c r="L12" s="41">
        <f t="shared" si="2"/>
        <v>2.27272727272727</v>
      </c>
      <c r="M12" s="41">
        <f t="shared" si="3"/>
        <v>6.81818181818182</v>
      </c>
      <c r="O12" t="s">
        <v>822</v>
      </c>
      <c r="Q12">
        <v>0.2</v>
      </c>
      <c r="R12">
        <f t="shared" si="5"/>
        <v>0.1</v>
      </c>
      <c r="S12">
        <f t="shared" si="6"/>
        <v>0.1</v>
      </c>
      <c r="T12">
        <f t="shared" si="7"/>
        <v>0.111111111111111</v>
      </c>
    </row>
    <row r="13" spans="1:20">
      <c r="A13" s="39" t="s">
        <v>823</v>
      </c>
      <c r="B13" s="39">
        <v>200</v>
      </c>
      <c r="C13" s="39">
        <f t="shared" si="4"/>
        <v>700</v>
      </c>
      <c r="D13" s="39">
        <v>5</v>
      </c>
      <c r="E13" s="39">
        <v>3</v>
      </c>
      <c r="F13" t="s">
        <v>821</v>
      </c>
      <c r="G13" t="b">
        <v>0</v>
      </c>
      <c r="H13" t="b">
        <v>0</v>
      </c>
      <c r="I13" t="s">
        <v>818</v>
      </c>
      <c r="J13" s="41">
        <f t="shared" si="0"/>
        <v>8</v>
      </c>
      <c r="K13" s="41">
        <f t="shared" si="1"/>
        <v>28</v>
      </c>
      <c r="L13" s="41">
        <f t="shared" si="2"/>
        <v>1.81818181818182</v>
      </c>
      <c r="M13" s="41">
        <f t="shared" si="3"/>
        <v>6.36363636363636</v>
      </c>
      <c r="O13" t="s">
        <v>824</v>
      </c>
      <c r="Q13">
        <v>0.3</v>
      </c>
      <c r="R13">
        <f t="shared" si="5"/>
        <v>0.2</v>
      </c>
      <c r="S13">
        <f t="shared" si="6"/>
        <v>0.2</v>
      </c>
      <c r="T13">
        <f t="shared" si="7"/>
        <v>0.222222222222222</v>
      </c>
    </row>
    <row r="14" spans="1:20">
      <c r="A14" s="39" t="s">
        <v>825</v>
      </c>
      <c r="B14" s="39">
        <v>150</v>
      </c>
      <c r="C14" s="39">
        <f t="shared" si="4"/>
        <v>650</v>
      </c>
      <c r="D14" s="39">
        <v>5</v>
      </c>
      <c r="E14" s="39">
        <v>1</v>
      </c>
      <c r="F14" t="s">
        <v>826</v>
      </c>
      <c r="G14" t="b">
        <v>0</v>
      </c>
      <c r="H14" t="b">
        <v>0</v>
      </c>
      <c r="I14" t="s">
        <v>818</v>
      </c>
      <c r="J14" s="41">
        <f t="shared" si="0"/>
        <v>6</v>
      </c>
      <c r="K14" s="41">
        <f t="shared" si="1"/>
        <v>26</v>
      </c>
      <c r="L14" s="41">
        <f t="shared" si="2"/>
        <v>1.36363636363636</v>
      </c>
      <c r="M14" s="41">
        <f t="shared" si="3"/>
        <v>5.90909090909091</v>
      </c>
      <c r="O14" t="s">
        <v>827</v>
      </c>
      <c r="Q14">
        <v>0.4</v>
      </c>
      <c r="R14">
        <f t="shared" si="5"/>
        <v>0.3</v>
      </c>
      <c r="S14">
        <f t="shared" si="6"/>
        <v>0.3</v>
      </c>
      <c r="T14">
        <f t="shared" si="7"/>
        <v>0.333333333333333</v>
      </c>
    </row>
    <row r="15" spans="1:20">
      <c r="A15" s="39" t="s">
        <v>828</v>
      </c>
      <c r="B15" s="39">
        <v>125</v>
      </c>
      <c r="C15" s="39">
        <f t="shared" si="4"/>
        <v>625</v>
      </c>
      <c r="D15" s="39">
        <v>5</v>
      </c>
      <c r="E15" s="39">
        <v>3</v>
      </c>
      <c r="F15" t="s">
        <v>829</v>
      </c>
      <c r="G15" t="b">
        <v>0</v>
      </c>
      <c r="H15" t="b">
        <v>0</v>
      </c>
      <c r="I15" t="s">
        <v>818</v>
      </c>
      <c r="J15" s="41">
        <f t="shared" si="0"/>
        <v>5</v>
      </c>
      <c r="K15" s="41">
        <f t="shared" si="1"/>
        <v>25</v>
      </c>
      <c r="L15" s="41">
        <f t="shared" si="2"/>
        <v>1.13636363636364</v>
      </c>
      <c r="M15" s="41">
        <f t="shared" si="3"/>
        <v>5.68181818181818</v>
      </c>
      <c r="O15" t="s">
        <v>830</v>
      </c>
      <c r="Q15">
        <v>0.5</v>
      </c>
      <c r="R15">
        <f t="shared" si="5"/>
        <v>0.4</v>
      </c>
      <c r="S15">
        <f t="shared" si="6"/>
        <v>0.4</v>
      </c>
      <c r="T15">
        <f t="shared" si="7"/>
        <v>0.444444444444444</v>
      </c>
    </row>
    <row r="16" spans="1:20">
      <c r="A16" s="39" t="s">
        <v>818</v>
      </c>
      <c r="B16" s="39">
        <v>400</v>
      </c>
      <c r="C16" s="39">
        <f t="shared" si="4"/>
        <v>900</v>
      </c>
      <c r="D16" s="39">
        <v>5</v>
      </c>
      <c r="E16" s="39">
        <v>4</v>
      </c>
      <c r="F16" t="s">
        <v>831</v>
      </c>
      <c r="G16" t="b">
        <v>0</v>
      </c>
      <c r="H16" t="b">
        <v>0</v>
      </c>
      <c r="I16" t="s">
        <v>818</v>
      </c>
      <c r="J16" s="41">
        <f t="shared" si="0"/>
        <v>16</v>
      </c>
      <c r="K16" s="41">
        <f t="shared" si="1"/>
        <v>36</v>
      </c>
      <c r="L16" s="41">
        <f t="shared" si="2"/>
        <v>3.63636363636364</v>
      </c>
      <c r="M16" s="41">
        <f t="shared" si="3"/>
        <v>8.18181818181818</v>
      </c>
      <c r="O16" t="s">
        <v>832</v>
      </c>
      <c r="Q16">
        <v>0.6</v>
      </c>
      <c r="R16">
        <f t="shared" si="5"/>
        <v>0.5</v>
      </c>
      <c r="S16">
        <f t="shared" si="6"/>
        <v>0.5</v>
      </c>
      <c r="T16">
        <f t="shared" si="7"/>
        <v>0.555555555555556</v>
      </c>
    </row>
    <row r="17" spans="1:20">
      <c r="A17" s="39" t="s">
        <v>833</v>
      </c>
      <c r="B17" s="39">
        <v>100</v>
      </c>
      <c r="C17" s="39">
        <f t="shared" si="4"/>
        <v>600</v>
      </c>
      <c r="D17" s="39">
        <v>5</v>
      </c>
      <c r="E17" s="39">
        <v>2</v>
      </c>
      <c r="F17" t="s">
        <v>826</v>
      </c>
      <c r="G17" t="b">
        <v>0</v>
      </c>
      <c r="H17" t="b">
        <v>0</v>
      </c>
      <c r="I17" t="s">
        <v>818</v>
      </c>
      <c r="J17" s="41">
        <f t="shared" si="0"/>
        <v>4</v>
      </c>
      <c r="K17" s="41">
        <f t="shared" si="1"/>
        <v>24</v>
      </c>
      <c r="L17" s="41">
        <f t="shared" si="2"/>
        <v>0.909090909090909</v>
      </c>
      <c r="M17" s="41">
        <f t="shared" si="3"/>
        <v>5.45454545454545</v>
      </c>
      <c r="O17" t="s">
        <v>834</v>
      </c>
      <c r="Q17">
        <v>0.7</v>
      </c>
      <c r="R17">
        <f t="shared" si="5"/>
        <v>0.6</v>
      </c>
      <c r="S17">
        <f t="shared" si="6"/>
        <v>0.6</v>
      </c>
      <c r="T17">
        <f t="shared" si="7"/>
        <v>0.666666666666667</v>
      </c>
    </row>
    <row r="18" spans="1:20">
      <c r="A18" s="39" t="s">
        <v>835</v>
      </c>
      <c r="B18" s="39">
        <v>1</v>
      </c>
      <c r="C18" s="39">
        <f t="shared" si="4"/>
        <v>501</v>
      </c>
      <c r="D18" s="39">
        <v>0</v>
      </c>
      <c r="E18" s="39">
        <v>0</v>
      </c>
      <c r="G18" t="b">
        <v>0</v>
      </c>
      <c r="H18" t="b">
        <v>0</v>
      </c>
      <c r="I18" t="s">
        <v>818</v>
      </c>
      <c r="J18" s="41">
        <f t="shared" si="0"/>
        <v>0.04</v>
      </c>
      <c r="K18" s="41">
        <f t="shared" si="1"/>
        <v>20.04</v>
      </c>
      <c r="L18" s="41">
        <f t="shared" si="2"/>
        <v>0.00909090909090909</v>
      </c>
      <c r="M18" s="41">
        <f t="shared" si="3"/>
        <v>4.55454545454545</v>
      </c>
      <c r="Q18">
        <v>0.8</v>
      </c>
      <c r="R18">
        <f t="shared" si="5"/>
        <v>0.7</v>
      </c>
      <c r="S18">
        <f t="shared" si="6"/>
        <v>0.7</v>
      </c>
      <c r="T18">
        <f t="shared" si="7"/>
        <v>0.777777777777778</v>
      </c>
    </row>
    <row r="19" spans="1:20">
      <c r="A19" s="39" t="s">
        <v>836</v>
      </c>
      <c r="B19" s="39">
        <v>50</v>
      </c>
      <c r="C19" s="39">
        <f t="shared" si="4"/>
        <v>550</v>
      </c>
      <c r="D19" s="39">
        <v>0</v>
      </c>
      <c r="E19" s="39">
        <v>0</v>
      </c>
      <c r="G19" t="b">
        <v>0</v>
      </c>
      <c r="H19" t="b">
        <v>0</v>
      </c>
      <c r="I19" t="s">
        <v>818</v>
      </c>
      <c r="J19" s="41">
        <f t="shared" si="0"/>
        <v>2</v>
      </c>
      <c r="K19" s="41">
        <f t="shared" si="1"/>
        <v>22</v>
      </c>
      <c r="L19" s="41">
        <f t="shared" si="2"/>
        <v>0.454545454545455</v>
      </c>
      <c r="M19" s="41">
        <f t="shared" si="3"/>
        <v>5</v>
      </c>
      <c r="Q19">
        <v>0.9</v>
      </c>
      <c r="R19">
        <f t="shared" si="5"/>
        <v>0.8</v>
      </c>
      <c r="S19">
        <f t="shared" si="6"/>
        <v>0.8</v>
      </c>
      <c r="T19">
        <f t="shared" si="7"/>
        <v>0.888888888888889</v>
      </c>
    </row>
    <row r="20" spans="1:20">
      <c r="A20" t="s">
        <v>837</v>
      </c>
      <c r="B20">
        <v>100</v>
      </c>
      <c r="C20">
        <f t="shared" si="4"/>
        <v>600</v>
      </c>
      <c r="D20">
        <v>3</v>
      </c>
      <c r="E20">
        <v>0</v>
      </c>
      <c r="F20" t="s">
        <v>838</v>
      </c>
      <c r="G20" t="b">
        <v>0</v>
      </c>
      <c r="H20" t="b">
        <v>0</v>
      </c>
      <c r="I20" t="s">
        <v>178</v>
      </c>
      <c r="J20" s="40">
        <f t="shared" si="0"/>
        <v>4</v>
      </c>
      <c r="K20" s="40">
        <f t="shared" si="1"/>
        <v>24</v>
      </c>
      <c r="L20" s="40">
        <f t="shared" si="2"/>
        <v>0.909090909090909</v>
      </c>
      <c r="M20" s="40">
        <f t="shared" si="3"/>
        <v>5.45454545454545</v>
      </c>
      <c r="O20" t="s">
        <v>839</v>
      </c>
      <c r="Q20">
        <v>1</v>
      </c>
      <c r="R20">
        <f t="shared" si="5"/>
        <v>0.9</v>
      </c>
      <c r="S20">
        <f t="shared" si="6"/>
        <v>0.9</v>
      </c>
      <c r="T20">
        <f t="shared" si="7"/>
        <v>1</v>
      </c>
    </row>
    <row r="21" spans="1:15">
      <c r="A21" t="s">
        <v>557</v>
      </c>
      <c r="B21">
        <v>200</v>
      </c>
      <c r="C21">
        <f t="shared" si="4"/>
        <v>700</v>
      </c>
      <c r="D21">
        <v>7</v>
      </c>
      <c r="E21">
        <v>0</v>
      </c>
      <c r="F21" t="s">
        <v>840</v>
      </c>
      <c r="G21" t="b">
        <v>0</v>
      </c>
      <c r="H21" t="b">
        <v>0</v>
      </c>
      <c r="I21" t="s">
        <v>178</v>
      </c>
      <c r="J21" s="40">
        <f t="shared" si="0"/>
        <v>8</v>
      </c>
      <c r="K21" s="40">
        <f t="shared" si="1"/>
        <v>28</v>
      </c>
      <c r="L21" s="40">
        <f t="shared" si="2"/>
        <v>1.81818181818182</v>
      </c>
      <c r="M21" s="40">
        <f t="shared" si="3"/>
        <v>6.36363636363636</v>
      </c>
      <c r="O21" t="s">
        <v>841</v>
      </c>
    </row>
    <row r="22" spans="1:15">
      <c r="A22" t="s">
        <v>842</v>
      </c>
      <c r="B22">
        <v>50</v>
      </c>
      <c r="C22">
        <f t="shared" si="4"/>
        <v>550</v>
      </c>
      <c r="D22">
        <v>6</v>
      </c>
      <c r="E22">
        <v>0</v>
      </c>
      <c r="F22" t="s">
        <v>843</v>
      </c>
      <c r="G22" t="b">
        <v>0</v>
      </c>
      <c r="H22" t="b">
        <v>0</v>
      </c>
      <c r="I22" t="s">
        <v>178</v>
      </c>
      <c r="J22" s="40">
        <f t="shared" si="0"/>
        <v>2</v>
      </c>
      <c r="K22" s="40">
        <f t="shared" si="1"/>
        <v>22</v>
      </c>
      <c r="L22" s="40">
        <f t="shared" si="2"/>
        <v>0.454545454545455</v>
      </c>
      <c r="M22" s="40">
        <f t="shared" si="3"/>
        <v>5</v>
      </c>
      <c r="O22" t="s">
        <v>844</v>
      </c>
    </row>
    <row r="23" spans="1:15">
      <c r="A23" t="s">
        <v>845</v>
      </c>
      <c r="B23">
        <v>25</v>
      </c>
      <c r="C23">
        <f t="shared" si="4"/>
        <v>525</v>
      </c>
      <c r="D23">
        <v>10</v>
      </c>
      <c r="E23">
        <v>0</v>
      </c>
      <c r="F23" t="s">
        <v>846</v>
      </c>
      <c r="G23" t="b">
        <v>0</v>
      </c>
      <c r="H23" t="b">
        <v>0</v>
      </c>
      <c r="I23" t="s">
        <v>178</v>
      </c>
      <c r="J23" s="40">
        <f t="shared" si="0"/>
        <v>1</v>
      </c>
      <c r="K23" s="40">
        <f t="shared" si="1"/>
        <v>21</v>
      </c>
      <c r="L23" s="40">
        <f t="shared" si="2"/>
        <v>0.227272727272727</v>
      </c>
      <c r="M23" s="40">
        <f t="shared" si="3"/>
        <v>4.77272727272727</v>
      </c>
      <c r="O23" t="s">
        <v>847</v>
      </c>
    </row>
    <row r="24" spans="10:13">
      <c r="J24" s="40"/>
      <c r="K24" s="40"/>
      <c r="L24" s="40"/>
      <c r="M24" s="40"/>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B15" sqref="B15"/>
    </sheetView>
  </sheetViews>
  <sheetFormatPr defaultColWidth="9.14545454545454" defaultRowHeight="14.5"/>
  <cols>
    <col min="1" max="1" width="20.8545454545455" customWidth="1"/>
    <col min="2" max="2" width="14.2818181818182" customWidth="1"/>
    <col min="4" max="4" width="10.4272727272727" customWidth="1"/>
    <col min="12" max="12" width="9.14545454545454" customWidth="1"/>
    <col min="13" max="13" width="11" customWidth="1"/>
    <col min="14" max="14" width="11.4272727272727" customWidth="1"/>
    <col min="15" max="15" width="11.1454545454545" customWidth="1"/>
    <col min="18" max="18" width="10.8545454545455" customWidth="1"/>
  </cols>
  <sheetData>
    <row r="1" spans="1:15">
      <c r="A1" s="27" t="s">
        <v>119</v>
      </c>
      <c r="B1" s="27" t="s">
        <v>763</v>
      </c>
      <c r="C1" s="28" t="s">
        <v>76</v>
      </c>
      <c r="D1" s="29" t="s">
        <v>848</v>
      </c>
      <c r="E1" s="30"/>
      <c r="F1" s="30"/>
      <c r="G1" s="30"/>
      <c r="H1" s="30"/>
      <c r="I1" s="30"/>
      <c r="J1" s="30"/>
      <c r="K1" s="30"/>
      <c r="L1" s="30"/>
      <c r="M1" s="30"/>
      <c r="N1" s="30"/>
      <c r="O1" s="30"/>
    </row>
    <row r="2" spans="1:15">
      <c r="A2" s="31" t="s">
        <v>849</v>
      </c>
      <c r="B2" s="32" t="s">
        <v>3</v>
      </c>
      <c r="C2" s="33">
        <v>0.1</v>
      </c>
      <c r="D2" s="34" t="b">
        <v>0</v>
      </c>
      <c r="E2" s="35"/>
      <c r="F2" s="35"/>
      <c r="G2" s="35"/>
      <c r="H2" s="35"/>
      <c r="I2" s="35"/>
      <c r="J2" s="35"/>
      <c r="K2" s="35"/>
      <c r="L2" s="35"/>
      <c r="M2" s="35"/>
      <c r="N2" s="35"/>
      <c r="O2" s="35"/>
    </row>
    <row r="3" spans="1:15">
      <c r="A3" s="31" t="s">
        <v>850</v>
      </c>
      <c r="B3" s="32" t="s">
        <v>772</v>
      </c>
      <c r="C3" s="33">
        <v>0.1</v>
      </c>
      <c r="D3" s="34" t="b">
        <v>0</v>
      </c>
      <c r="E3" s="35"/>
      <c r="F3" s="35"/>
      <c r="G3" s="35"/>
      <c r="H3" s="35"/>
      <c r="I3" s="35"/>
      <c r="J3" s="35"/>
      <c r="K3" s="35"/>
      <c r="L3" s="35"/>
      <c r="M3" s="35"/>
      <c r="N3" s="35"/>
      <c r="O3" s="35"/>
    </row>
    <row r="4" spans="1:15">
      <c r="A4" s="31" t="s">
        <v>851</v>
      </c>
      <c r="B4" s="32" t="s">
        <v>766</v>
      </c>
      <c r="C4" s="33">
        <v>-0.1</v>
      </c>
      <c r="D4" s="34" t="b">
        <v>0</v>
      </c>
      <c r="E4" s="35"/>
      <c r="F4" s="35"/>
      <c r="G4" s="35"/>
      <c r="H4" s="35"/>
      <c r="I4" s="35"/>
      <c r="J4" s="35"/>
      <c r="K4" s="35"/>
      <c r="L4" s="35"/>
      <c r="M4" s="35"/>
      <c r="N4" s="35"/>
      <c r="O4" s="35"/>
    </row>
    <row r="5" spans="1:15">
      <c r="A5" s="31" t="s">
        <v>664</v>
      </c>
      <c r="B5" s="32" t="s">
        <v>4</v>
      </c>
      <c r="C5" s="33">
        <v>0.1</v>
      </c>
      <c r="D5" s="34" t="b">
        <v>0</v>
      </c>
      <c r="E5" s="30"/>
      <c r="F5" s="35"/>
      <c r="G5" s="35"/>
      <c r="H5" s="35"/>
      <c r="I5" s="35"/>
      <c r="J5" s="35"/>
      <c r="K5" s="35"/>
      <c r="L5" s="35"/>
      <c r="M5" s="35"/>
      <c r="N5" s="35"/>
      <c r="O5" s="35"/>
    </row>
    <row r="6" spans="1:15">
      <c r="A6" s="31" t="s">
        <v>852</v>
      </c>
      <c r="B6" s="32" t="s">
        <v>6</v>
      </c>
      <c r="C6" s="33">
        <v>0.1</v>
      </c>
      <c r="D6" s="34" t="b">
        <v>0</v>
      </c>
      <c r="E6" s="35"/>
      <c r="F6" s="30"/>
      <c r="G6" s="35"/>
      <c r="H6" s="35"/>
      <c r="I6" t="s">
        <v>853</v>
      </c>
      <c r="J6" t="s">
        <v>854</v>
      </c>
      <c r="K6" s="35"/>
      <c r="L6" s="35"/>
      <c r="M6" s="35"/>
      <c r="N6" s="35"/>
      <c r="O6" s="35"/>
    </row>
    <row r="7" spans="1:15">
      <c r="A7" s="31" t="s">
        <v>855</v>
      </c>
      <c r="B7" s="32" t="s">
        <v>8</v>
      </c>
      <c r="C7" s="33">
        <v>0.1</v>
      </c>
      <c r="D7" s="34" t="b">
        <v>0</v>
      </c>
      <c r="E7" s="35"/>
      <c r="F7" s="35"/>
      <c r="G7" s="30"/>
      <c r="H7" s="35"/>
      <c r="I7" t="s">
        <v>856</v>
      </c>
      <c r="J7" t="s">
        <v>857</v>
      </c>
      <c r="K7" s="35"/>
      <c r="L7" s="35"/>
      <c r="M7" s="35"/>
      <c r="N7" s="35"/>
      <c r="O7" s="35"/>
    </row>
    <row r="8" spans="1:15">
      <c r="A8" s="31" t="s">
        <v>858</v>
      </c>
      <c r="B8" s="36" t="s">
        <v>778</v>
      </c>
      <c r="C8" s="33">
        <v>0.1</v>
      </c>
      <c r="D8" s="34" t="b">
        <v>1</v>
      </c>
      <c r="E8" s="35"/>
      <c r="F8" s="35"/>
      <c r="G8" s="35"/>
      <c r="H8" s="30"/>
      <c r="I8" t="s">
        <v>859</v>
      </c>
      <c r="J8" t="s">
        <v>860</v>
      </c>
      <c r="K8" s="35"/>
      <c r="L8" s="35"/>
      <c r="M8" s="35"/>
      <c r="N8" s="35"/>
      <c r="O8" s="35"/>
    </row>
    <row r="9" spans="1:15">
      <c r="A9" s="31" t="s">
        <v>861</v>
      </c>
      <c r="B9" s="36" t="s">
        <v>775</v>
      </c>
      <c r="C9" s="33">
        <v>0.1</v>
      </c>
      <c r="D9" s="34" t="b">
        <v>1</v>
      </c>
      <c r="E9" s="35"/>
      <c r="F9" s="35"/>
      <c r="G9" s="35"/>
      <c r="H9" s="35"/>
      <c r="I9" t="s">
        <v>862</v>
      </c>
      <c r="J9" s="35" t="s">
        <v>863</v>
      </c>
      <c r="K9" s="35"/>
      <c r="L9" s="35"/>
      <c r="M9" s="35"/>
      <c r="N9" s="35"/>
      <c r="O9" s="35"/>
    </row>
    <row r="10" spans="1:15">
      <c r="A10" s="31" t="s">
        <v>864</v>
      </c>
      <c r="B10" s="36" t="s">
        <v>780</v>
      </c>
      <c r="C10" s="33">
        <v>0.1</v>
      </c>
      <c r="D10" s="34" t="b">
        <v>1</v>
      </c>
      <c r="E10" s="35"/>
      <c r="F10" s="35"/>
      <c r="G10" s="35"/>
      <c r="H10" s="35"/>
      <c r="I10" t="s">
        <v>865</v>
      </c>
      <c r="J10" s="30" t="s">
        <v>866</v>
      </c>
      <c r="K10" s="35"/>
      <c r="L10" s="35"/>
      <c r="M10" s="35"/>
      <c r="N10" s="35"/>
      <c r="O10" s="35"/>
    </row>
    <row r="11" spans="1:15">
      <c r="A11" s="31" t="s">
        <v>867</v>
      </c>
      <c r="B11" s="36" t="s">
        <v>546</v>
      </c>
      <c r="C11" s="33">
        <v>1</v>
      </c>
      <c r="D11" s="34" t="b">
        <v>1</v>
      </c>
      <c r="E11" s="35"/>
      <c r="F11" s="35"/>
      <c r="G11" s="35"/>
      <c r="H11" s="35"/>
      <c r="I11" s="35"/>
      <c r="J11" s="35"/>
      <c r="K11" s="30"/>
      <c r="L11" s="35"/>
      <c r="M11" s="35"/>
      <c r="N11" s="35"/>
      <c r="O11" s="35"/>
    </row>
    <row r="12" spans="1:15">
      <c r="A12" s="31" t="s">
        <v>868</v>
      </c>
      <c r="B12" s="36" t="s">
        <v>545</v>
      </c>
      <c r="C12" s="33">
        <v>1</v>
      </c>
      <c r="D12" s="34" t="b">
        <v>1</v>
      </c>
      <c r="E12" s="35"/>
      <c r="F12" s="35"/>
      <c r="G12" s="35"/>
      <c r="H12" s="35"/>
      <c r="I12" s="35"/>
      <c r="J12" s="35"/>
      <c r="K12" s="35"/>
      <c r="L12" s="30"/>
      <c r="M12" s="35"/>
      <c r="N12" s="35"/>
      <c r="O12" s="35"/>
    </row>
    <row r="13" spans="1:15">
      <c r="A13" s="31" t="s">
        <v>682</v>
      </c>
      <c r="B13" s="36" t="s">
        <v>548</v>
      </c>
      <c r="C13" s="33">
        <v>1</v>
      </c>
      <c r="D13" s="34" t="b">
        <v>1</v>
      </c>
      <c r="E13" s="35"/>
      <c r="F13" s="35"/>
      <c r="G13" s="35"/>
      <c r="H13" s="35"/>
      <c r="I13" s="35"/>
      <c r="J13" s="35"/>
      <c r="K13" s="35"/>
      <c r="L13" s="35"/>
      <c r="M13" s="30"/>
      <c r="N13" s="35"/>
      <c r="O13" s="35"/>
    </row>
    <row r="14" spans="1:15">
      <c r="A14" s="31" t="s">
        <v>869</v>
      </c>
      <c r="B14" s="36" t="s">
        <v>547</v>
      </c>
      <c r="C14" s="33">
        <v>1</v>
      </c>
      <c r="D14" s="34" t="b">
        <v>1</v>
      </c>
      <c r="E14" s="35"/>
      <c r="F14" s="35"/>
      <c r="G14" s="35"/>
      <c r="H14" s="35"/>
      <c r="I14" s="35"/>
      <c r="J14" s="35"/>
      <c r="K14" s="35"/>
      <c r="L14" s="35"/>
      <c r="M14" s="35"/>
      <c r="N14" s="30"/>
      <c r="O14" s="35"/>
    </row>
    <row r="15" spans="1:15">
      <c r="A15" s="37"/>
      <c r="B15" s="35"/>
      <c r="C15" s="35"/>
      <c r="D15" s="35"/>
      <c r="E15" s="35"/>
      <c r="F15" s="35"/>
      <c r="G15" s="35"/>
      <c r="H15" s="35"/>
      <c r="I15" s="35"/>
      <c r="J15" s="35"/>
      <c r="K15" s="35"/>
      <c r="L15" s="35"/>
      <c r="M15" s="35"/>
      <c r="N15" s="35"/>
      <c r="O15" s="30"/>
    </row>
    <row r="16" spans="1:15">
      <c r="A16" s="37"/>
      <c r="B16" s="35"/>
      <c r="C16" s="35"/>
      <c r="D16" s="35"/>
      <c r="E16" s="35"/>
      <c r="F16" s="35"/>
      <c r="G16" s="35"/>
      <c r="H16" s="35"/>
      <c r="I16" s="35"/>
      <c r="J16" s="35"/>
      <c r="K16" s="35"/>
      <c r="L16" s="35"/>
      <c r="M16" s="35"/>
      <c r="N16" s="35"/>
      <c r="O16" s="35"/>
    </row>
    <row r="17" spans="1:15">
      <c r="A17" s="37"/>
      <c r="B17" s="35"/>
      <c r="C17" s="35"/>
      <c r="D17" s="35"/>
      <c r="E17" s="35"/>
      <c r="F17" s="35"/>
      <c r="G17" s="35"/>
      <c r="H17" s="35"/>
      <c r="I17" s="35"/>
      <c r="J17" s="35"/>
      <c r="K17" s="35"/>
      <c r="L17" s="35"/>
      <c r="M17" s="35"/>
      <c r="N17" s="35"/>
      <c r="O17" s="35"/>
    </row>
    <row r="18" spans="1:15">
      <c r="A18" s="37"/>
      <c r="B18" s="35"/>
      <c r="C18" s="35"/>
      <c r="D18" s="35"/>
      <c r="E18" s="35"/>
      <c r="F18" s="35"/>
      <c r="G18" s="35"/>
      <c r="H18" s="35"/>
      <c r="I18" s="35"/>
      <c r="J18" s="35"/>
      <c r="K18" s="35"/>
      <c r="L18" s="35"/>
      <c r="M18" s="35"/>
      <c r="N18" s="35"/>
      <c r="O18" s="35"/>
    </row>
    <row r="19" spans="1:15">
      <c r="A19" s="37"/>
      <c r="B19" s="35"/>
      <c r="C19" s="35"/>
      <c r="D19" s="35"/>
      <c r="E19" s="35"/>
      <c r="F19" s="35"/>
      <c r="G19" s="35"/>
      <c r="H19" s="35"/>
      <c r="I19" s="35"/>
      <c r="J19" s="35"/>
      <c r="K19" s="35"/>
      <c r="L19" s="35"/>
      <c r="M19" s="35"/>
      <c r="N19" s="35"/>
      <c r="O19" s="35"/>
    </row>
    <row r="20" spans="1:15">
      <c r="A20" s="37"/>
      <c r="B20" s="35"/>
      <c r="C20" s="35"/>
      <c r="D20" s="35"/>
      <c r="E20" s="35"/>
      <c r="F20" s="35"/>
      <c r="G20" s="35"/>
      <c r="H20" s="35"/>
      <c r="I20" s="35"/>
      <c r="J20" s="35"/>
      <c r="K20" s="35"/>
      <c r="L20" s="35"/>
      <c r="M20" s="35"/>
      <c r="N20" s="35"/>
      <c r="O20" s="35"/>
    </row>
    <row r="21" spans="1:15">
      <c r="A21" s="37"/>
      <c r="B21" s="35"/>
      <c r="C21" s="35"/>
      <c r="D21" s="35"/>
      <c r="E21" s="35"/>
      <c r="F21" s="35"/>
      <c r="G21" s="35"/>
      <c r="H21" s="35"/>
      <c r="I21" s="35"/>
      <c r="J21" s="35"/>
      <c r="K21" s="35"/>
      <c r="L21" s="35"/>
      <c r="M21" s="35"/>
      <c r="N21" s="35"/>
      <c r="O21" s="35"/>
    </row>
    <row r="22" spans="1:15">
      <c r="A22" s="37"/>
      <c r="B22" s="35"/>
      <c r="C22" s="35"/>
      <c r="D22" s="35"/>
      <c r="E22" s="35"/>
      <c r="F22" s="35"/>
      <c r="G22" s="35"/>
      <c r="H22" s="35"/>
      <c r="I22" s="35"/>
      <c r="J22" s="35"/>
      <c r="K22" s="35"/>
      <c r="L22" s="35"/>
      <c r="M22" s="35"/>
      <c r="N22" s="35"/>
      <c r="O22" s="35"/>
    </row>
    <row r="23" spans="1:15">
      <c r="A23" s="37"/>
      <c r="B23" s="35"/>
      <c r="C23" s="35"/>
      <c r="D23" s="35"/>
      <c r="E23" s="35"/>
      <c r="F23" s="35"/>
      <c r="G23" s="35"/>
      <c r="H23" s="35"/>
      <c r="I23" s="35"/>
      <c r="J23" s="35"/>
      <c r="K23" s="35"/>
      <c r="L23" s="35"/>
      <c r="M23" s="35"/>
      <c r="N23" s="35"/>
      <c r="O23" s="35"/>
    </row>
    <row r="24" spans="1:15">
      <c r="A24" s="37"/>
      <c r="B24" s="35"/>
      <c r="C24" s="35"/>
      <c r="D24" s="35"/>
      <c r="E24" s="35"/>
      <c r="F24" s="35"/>
      <c r="G24" s="35"/>
      <c r="H24" s="35"/>
      <c r="I24" s="35"/>
      <c r="J24" s="35"/>
      <c r="K24" s="35"/>
      <c r="L24" s="35"/>
      <c r="M24" s="35"/>
      <c r="N24" s="35"/>
      <c r="O24" s="35"/>
    </row>
    <row r="25" spans="1:15">
      <c r="A25" s="37"/>
      <c r="B25" s="35"/>
      <c r="C25" s="35"/>
      <c r="D25" s="35"/>
      <c r="E25" s="35"/>
      <c r="F25" s="35"/>
      <c r="G25" s="35"/>
      <c r="H25" s="35"/>
      <c r="I25" s="35"/>
      <c r="J25" s="35"/>
      <c r="K25" s="35"/>
      <c r="L25" s="35"/>
      <c r="M25" s="35"/>
      <c r="N25" s="35"/>
      <c r="O25" s="35"/>
    </row>
    <row r="26" spans="1:15">
      <c r="A26" s="37"/>
      <c r="B26" s="35"/>
      <c r="C26" s="35"/>
      <c r="D26" s="35"/>
      <c r="E26" s="35"/>
      <c r="F26" s="35"/>
      <c r="G26" s="35"/>
      <c r="H26" s="35"/>
      <c r="I26" s="35"/>
      <c r="J26" s="35"/>
      <c r="K26" s="35"/>
      <c r="L26" s="35"/>
      <c r="M26" s="35"/>
      <c r="N26" s="35"/>
      <c r="O26" s="35"/>
    </row>
    <row r="27" spans="1:15">
      <c r="A27" s="37"/>
      <c r="B27" s="35"/>
      <c r="C27" s="35"/>
      <c r="D27" s="35"/>
      <c r="E27" s="35"/>
      <c r="F27" s="35"/>
      <c r="G27" s="35"/>
      <c r="H27" s="35"/>
      <c r="I27" s="35"/>
      <c r="J27" s="35"/>
      <c r="K27" s="35"/>
      <c r="L27" s="35"/>
      <c r="M27" s="35"/>
      <c r="N27" s="35"/>
      <c r="O27" s="35"/>
    </row>
    <row r="28" spans="4:15">
      <c r="D28" s="30"/>
      <c r="E28" s="35"/>
      <c r="F28" s="35"/>
      <c r="G28" s="35"/>
      <c r="H28" s="35"/>
      <c r="I28" s="35"/>
      <c r="J28" s="35"/>
      <c r="K28" s="35"/>
      <c r="L28" s="35"/>
      <c r="M28" s="35"/>
      <c r="N28" s="35"/>
      <c r="O28" s="35"/>
    </row>
    <row r="29" spans="5:15">
      <c r="E29" s="30"/>
      <c r="F29" s="30"/>
      <c r="G29" s="30"/>
      <c r="H29" s="30"/>
      <c r="I29" s="30"/>
      <c r="J29" s="30"/>
      <c r="K29" s="30"/>
      <c r="L29" s="30"/>
      <c r="M29" s="30"/>
      <c r="N29" s="30"/>
      <c r="O29" s="30"/>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0"/>
  <sheetViews>
    <sheetView workbookViewId="0">
      <selection activeCell="T34" sqref="T34"/>
    </sheetView>
  </sheetViews>
  <sheetFormatPr defaultColWidth="9.14545454545454" defaultRowHeight="14.5"/>
  <cols>
    <col min="1" max="1" width="13.7272727272727" customWidth="1"/>
    <col min="2" max="2" width="9.28181818181818" customWidth="1"/>
    <col min="3" max="3" width="11.0909090909091" customWidth="1"/>
    <col min="4" max="4" width="9.28181818181818" customWidth="1"/>
    <col min="5" max="5" width="27.5727272727273" customWidth="1"/>
    <col min="6" max="6" width="19.4272727272727" customWidth="1"/>
    <col min="7" max="8" width="24.2818181818182" customWidth="1"/>
    <col min="9" max="9" width="12" customWidth="1"/>
    <col min="11" max="11" width="25.1454545454545" customWidth="1"/>
  </cols>
  <sheetData>
    <row r="1" spans="1:8">
      <c r="A1" s="3" t="s">
        <v>870</v>
      </c>
      <c r="B1" s="3"/>
      <c r="C1" s="3"/>
      <c r="D1" s="3"/>
      <c r="E1" s="3"/>
      <c r="F1" s="3"/>
      <c r="G1" s="3"/>
      <c r="H1" s="3"/>
    </row>
    <row r="2" spans="1:8">
      <c r="A2" s="3" t="s">
        <v>871</v>
      </c>
      <c r="B2" s="3"/>
      <c r="C2" s="3" t="s">
        <v>872</v>
      </c>
      <c r="D2" s="3"/>
      <c r="E2" s="3" t="s">
        <v>873</v>
      </c>
      <c r="F2" s="3"/>
      <c r="G2" s="3" t="s">
        <v>874</v>
      </c>
      <c r="H2" s="3" t="s">
        <v>434</v>
      </c>
    </row>
    <row r="3" spans="1:8">
      <c r="A3" s="3" t="s">
        <v>119</v>
      </c>
      <c r="B3" s="3" t="s">
        <v>875</v>
      </c>
      <c r="C3" s="3" t="s">
        <v>119</v>
      </c>
      <c r="D3" s="3" t="s">
        <v>875</v>
      </c>
      <c r="E3" s="3" t="s">
        <v>119</v>
      </c>
      <c r="F3" s="3" t="s">
        <v>875</v>
      </c>
      <c r="G3" s="3"/>
      <c r="H3" s="3"/>
    </row>
    <row r="4" spans="1:8">
      <c r="A4" s="22" t="s">
        <v>876</v>
      </c>
      <c r="B4" s="22">
        <v>1</v>
      </c>
      <c r="C4" s="22"/>
      <c r="D4" s="22"/>
      <c r="E4" s="22" t="s">
        <v>733</v>
      </c>
      <c r="F4" s="22">
        <v>1</v>
      </c>
      <c r="G4" s="23" t="b">
        <v>0</v>
      </c>
      <c r="H4" s="24">
        <v>0</v>
      </c>
    </row>
    <row r="5" spans="1:8">
      <c r="A5" s="22" t="s">
        <v>877</v>
      </c>
      <c r="B5" s="22">
        <v>1</v>
      </c>
      <c r="C5" s="22" t="s">
        <v>878</v>
      </c>
      <c r="D5" s="22">
        <v>5</v>
      </c>
      <c r="E5" s="22" t="s">
        <v>879</v>
      </c>
      <c r="F5" s="22">
        <v>2</v>
      </c>
      <c r="G5" s="23" t="b">
        <v>0</v>
      </c>
      <c r="H5" s="22">
        <v>0</v>
      </c>
    </row>
    <row r="6" spans="1:8">
      <c r="A6" s="22" t="s">
        <v>880</v>
      </c>
      <c r="B6" s="22">
        <v>10</v>
      </c>
      <c r="C6" s="22" t="s">
        <v>878</v>
      </c>
      <c r="D6" s="22">
        <v>20</v>
      </c>
      <c r="E6" s="22" t="s">
        <v>180</v>
      </c>
      <c r="F6" s="22">
        <v>1</v>
      </c>
      <c r="G6" s="23" t="b">
        <v>1</v>
      </c>
      <c r="H6" s="22">
        <v>0</v>
      </c>
    </row>
    <row r="7" spans="1:8">
      <c r="A7" s="22" t="s">
        <v>878</v>
      </c>
      <c r="B7" s="22">
        <v>2</v>
      </c>
      <c r="C7" s="22" t="s">
        <v>881</v>
      </c>
      <c r="D7" s="22">
        <v>1</v>
      </c>
      <c r="E7" s="22" t="s">
        <v>880</v>
      </c>
      <c r="F7" s="22">
        <v>1</v>
      </c>
      <c r="G7" s="23" t="b">
        <v>0</v>
      </c>
      <c r="H7" s="22">
        <v>0</v>
      </c>
    </row>
    <row r="8" spans="1:8">
      <c r="A8" s="22" t="s">
        <v>880</v>
      </c>
      <c r="B8" s="22">
        <v>5</v>
      </c>
      <c r="C8" s="22" t="s">
        <v>878</v>
      </c>
      <c r="D8" s="22">
        <v>10</v>
      </c>
      <c r="E8" s="22" t="s">
        <v>882</v>
      </c>
      <c r="F8" s="22">
        <v>1</v>
      </c>
      <c r="G8" s="23" t="b">
        <v>0</v>
      </c>
      <c r="H8" s="22">
        <v>0</v>
      </c>
    </row>
    <row r="9" spans="1:8">
      <c r="A9" s="22" t="s">
        <v>878</v>
      </c>
      <c r="B9" s="22">
        <v>10</v>
      </c>
      <c r="C9" s="22"/>
      <c r="D9" s="22"/>
      <c r="E9" s="22" t="s">
        <v>883</v>
      </c>
      <c r="F9" s="22">
        <v>1</v>
      </c>
      <c r="G9" s="23" t="b">
        <v>0</v>
      </c>
      <c r="H9" s="22">
        <v>0</v>
      </c>
    </row>
    <row r="10" spans="1:8">
      <c r="A10" s="25" t="s">
        <v>125</v>
      </c>
      <c r="B10" s="25">
        <v>1</v>
      </c>
      <c r="C10" s="25" t="s">
        <v>733</v>
      </c>
      <c r="D10" s="25">
        <v>1</v>
      </c>
      <c r="E10" s="25" t="s">
        <v>123</v>
      </c>
      <c r="F10" s="25">
        <v>1</v>
      </c>
      <c r="G10" s="26" t="b">
        <v>0</v>
      </c>
      <c r="H10" s="25">
        <v>1</v>
      </c>
    </row>
    <row r="11" spans="1:8">
      <c r="A11" s="25" t="s">
        <v>884</v>
      </c>
      <c r="B11" s="25">
        <v>10</v>
      </c>
      <c r="C11" s="25" t="s">
        <v>877</v>
      </c>
      <c r="D11" s="25">
        <v>5</v>
      </c>
      <c r="E11" s="25" t="s">
        <v>885</v>
      </c>
      <c r="F11" s="25">
        <v>1</v>
      </c>
      <c r="G11" s="26" t="b">
        <v>1</v>
      </c>
      <c r="H11" s="25">
        <v>1</v>
      </c>
    </row>
    <row r="12" spans="1:12">
      <c r="A12" s="25" t="s">
        <v>884</v>
      </c>
      <c r="B12" s="25">
        <v>15</v>
      </c>
      <c r="C12" s="25" t="s">
        <v>880</v>
      </c>
      <c r="D12" s="25">
        <v>5</v>
      </c>
      <c r="E12" s="25" t="s">
        <v>886</v>
      </c>
      <c r="F12" s="25">
        <v>1</v>
      </c>
      <c r="G12" s="26" t="b">
        <v>1</v>
      </c>
      <c r="H12" s="25">
        <v>1</v>
      </c>
      <c r="I12" t="s">
        <v>887</v>
      </c>
      <c r="L12" s="9"/>
    </row>
    <row r="13" spans="1:12">
      <c r="A13" s="25" t="s">
        <v>876</v>
      </c>
      <c r="B13" s="25">
        <v>1</v>
      </c>
      <c r="C13" s="25" t="s">
        <v>733</v>
      </c>
      <c r="D13" s="25">
        <v>1</v>
      </c>
      <c r="E13" s="25" t="s">
        <v>888</v>
      </c>
      <c r="F13" s="25">
        <v>2</v>
      </c>
      <c r="G13" s="26" t="b">
        <v>0</v>
      </c>
      <c r="H13" s="25">
        <v>1</v>
      </c>
      <c r="L13" s="9"/>
    </row>
    <row r="14" spans="1:12">
      <c r="A14" s="25" t="s">
        <v>880</v>
      </c>
      <c r="B14" s="25">
        <v>5</v>
      </c>
      <c r="C14" s="25" t="s">
        <v>884</v>
      </c>
      <c r="D14" s="25">
        <v>5</v>
      </c>
      <c r="E14" s="25" t="s">
        <v>889</v>
      </c>
      <c r="F14" s="25">
        <v>1</v>
      </c>
      <c r="G14" s="26" t="b">
        <v>0</v>
      </c>
      <c r="H14" s="25">
        <v>1</v>
      </c>
      <c r="L14" s="9"/>
    </row>
    <row r="15" spans="1:12">
      <c r="A15" s="22" t="s">
        <v>890</v>
      </c>
      <c r="B15" s="22">
        <v>5</v>
      </c>
      <c r="C15" s="22" t="s">
        <v>891</v>
      </c>
      <c r="D15" s="22">
        <v>2</v>
      </c>
      <c r="E15" s="22" t="s">
        <v>892</v>
      </c>
      <c r="F15" s="22">
        <v>1</v>
      </c>
      <c r="G15" s="23" t="b">
        <v>0</v>
      </c>
      <c r="H15" s="22">
        <v>2</v>
      </c>
      <c r="L15" s="9"/>
    </row>
    <row r="16" spans="1:12">
      <c r="A16" s="22" t="s">
        <v>893</v>
      </c>
      <c r="B16" s="22">
        <v>5</v>
      </c>
      <c r="C16" s="22" t="s">
        <v>894</v>
      </c>
      <c r="D16" s="22">
        <v>2</v>
      </c>
      <c r="E16" s="22" t="s">
        <v>895</v>
      </c>
      <c r="F16" s="22">
        <v>1</v>
      </c>
      <c r="G16" s="23" t="b">
        <v>0</v>
      </c>
      <c r="H16" s="22">
        <v>2</v>
      </c>
      <c r="L16" s="9"/>
    </row>
    <row r="17" spans="1:12">
      <c r="A17" s="22" t="s">
        <v>896</v>
      </c>
      <c r="B17" s="22">
        <v>5</v>
      </c>
      <c r="C17" s="22" t="s">
        <v>897</v>
      </c>
      <c r="D17" s="22">
        <v>2</v>
      </c>
      <c r="E17" s="22" t="s">
        <v>898</v>
      </c>
      <c r="F17" s="22">
        <v>1</v>
      </c>
      <c r="G17" s="23" t="b">
        <v>0</v>
      </c>
      <c r="H17" s="22">
        <v>2</v>
      </c>
      <c r="L17" s="9"/>
    </row>
    <row r="18" spans="1:12">
      <c r="A18" s="22" t="s">
        <v>899</v>
      </c>
      <c r="B18" s="22">
        <v>5</v>
      </c>
      <c r="C18" s="22" t="s">
        <v>900</v>
      </c>
      <c r="D18" s="22">
        <v>2</v>
      </c>
      <c r="E18" s="22" t="s">
        <v>901</v>
      </c>
      <c r="F18" s="22">
        <v>1</v>
      </c>
      <c r="G18" s="23" t="b">
        <v>0</v>
      </c>
      <c r="H18" s="22">
        <v>2</v>
      </c>
      <c r="L18" s="9"/>
    </row>
    <row r="19" spans="1:12">
      <c r="A19" s="22" t="s">
        <v>884</v>
      </c>
      <c r="B19" s="22">
        <v>10</v>
      </c>
      <c r="C19" s="22" t="s">
        <v>902</v>
      </c>
      <c r="D19" s="22">
        <v>10</v>
      </c>
      <c r="E19" s="22" t="s">
        <v>903</v>
      </c>
      <c r="F19" s="22">
        <v>1</v>
      </c>
      <c r="G19" s="23" t="b">
        <v>1</v>
      </c>
      <c r="H19" s="22">
        <v>2</v>
      </c>
      <c r="I19" t="s">
        <v>904</v>
      </c>
      <c r="K19" s="5"/>
      <c r="L19" s="9"/>
    </row>
    <row r="20" spans="1:11">
      <c r="A20" s="22" t="s">
        <v>884</v>
      </c>
      <c r="B20" s="22">
        <v>2</v>
      </c>
      <c r="C20" s="22" t="s">
        <v>888</v>
      </c>
      <c r="D20" s="22">
        <v>1</v>
      </c>
      <c r="E20" s="22" t="s">
        <v>902</v>
      </c>
      <c r="F20" s="22">
        <v>1</v>
      </c>
      <c r="G20" s="23" t="b">
        <v>0</v>
      </c>
      <c r="H20" s="22">
        <v>2</v>
      </c>
      <c r="K20" s="5"/>
    </row>
    <row r="21" spans="1:11">
      <c r="A21" s="22" t="s">
        <v>902</v>
      </c>
      <c r="B21" s="22">
        <v>3</v>
      </c>
      <c r="C21" s="22" t="s">
        <v>880</v>
      </c>
      <c r="D21" s="22">
        <v>3</v>
      </c>
      <c r="E21" s="22" t="s">
        <v>905</v>
      </c>
      <c r="F21" s="22">
        <v>1</v>
      </c>
      <c r="G21" s="23" t="b">
        <v>0</v>
      </c>
      <c r="H21" s="22">
        <v>2</v>
      </c>
      <c r="K21" s="5"/>
    </row>
    <row r="22" spans="1:11">
      <c r="A22" s="22" t="s">
        <v>902</v>
      </c>
      <c r="B22" s="22">
        <v>5</v>
      </c>
      <c r="C22" s="22" t="s">
        <v>881</v>
      </c>
      <c r="D22" s="22">
        <v>10</v>
      </c>
      <c r="E22" s="22" t="s">
        <v>906</v>
      </c>
      <c r="F22" s="22">
        <v>1</v>
      </c>
      <c r="G22" s="23" t="b">
        <v>1</v>
      </c>
      <c r="H22" s="22">
        <v>2</v>
      </c>
      <c r="I22" t="s">
        <v>907</v>
      </c>
      <c r="K22" s="5"/>
    </row>
    <row r="23" spans="1:11">
      <c r="A23" s="22" t="s">
        <v>888</v>
      </c>
      <c r="B23" s="22">
        <v>10</v>
      </c>
      <c r="C23" s="22" t="s">
        <v>902</v>
      </c>
      <c r="D23" s="22">
        <v>10</v>
      </c>
      <c r="E23" s="22" t="s">
        <v>908</v>
      </c>
      <c r="F23" s="22">
        <v>1</v>
      </c>
      <c r="G23" s="23" t="b">
        <v>1</v>
      </c>
      <c r="H23" s="22">
        <v>2</v>
      </c>
      <c r="I23" t="s">
        <v>909</v>
      </c>
      <c r="K23" s="5"/>
    </row>
    <row r="24" spans="1:8">
      <c r="A24" s="25" t="s">
        <v>902</v>
      </c>
      <c r="B24" s="25">
        <v>2</v>
      </c>
      <c r="C24" s="25" t="s">
        <v>910</v>
      </c>
      <c r="D24" s="25">
        <v>1</v>
      </c>
      <c r="E24" s="25" t="s">
        <v>911</v>
      </c>
      <c r="F24" s="25">
        <v>1</v>
      </c>
      <c r="G24" s="26" t="b">
        <v>0</v>
      </c>
      <c r="H24" s="25">
        <v>3</v>
      </c>
    </row>
    <row r="25" spans="1:9">
      <c r="A25" s="25" t="s">
        <v>911</v>
      </c>
      <c r="B25" s="25">
        <v>5</v>
      </c>
      <c r="C25" s="25" t="s">
        <v>876</v>
      </c>
      <c r="D25" s="25">
        <v>5</v>
      </c>
      <c r="E25" s="25" t="s">
        <v>912</v>
      </c>
      <c r="F25" s="25">
        <v>1</v>
      </c>
      <c r="G25" s="26" t="b">
        <v>1</v>
      </c>
      <c r="H25" s="25">
        <v>3</v>
      </c>
      <c r="I25" t="s">
        <v>913</v>
      </c>
    </row>
    <row r="26" spans="1:8">
      <c r="A26" s="25" t="s">
        <v>911</v>
      </c>
      <c r="B26" s="25">
        <v>3</v>
      </c>
      <c r="C26" s="25" t="s">
        <v>880</v>
      </c>
      <c r="D26" s="25">
        <v>3</v>
      </c>
      <c r="E26" s="25" t="s">
        <v>914</v>
      </c>
      <c r="F26" s="25">
        <v>1</v>
      </c>
      <c r="G26" s="26" t="b">
        <v>0</v>
      </c>
      <c r="H26" s="25">
        <v>3</v>
      </c>
    </row>
    <row r="27" spans="1:8">
      <c r="A27" s="25" t="s">
        <v>914</v>
      </c>
      <c r="B27" s="25">
        <v>2</v>
      </c>
      <c r="C27" s="25" t="s">
        <v>915</v>
      </c>
      <c r="D27" s="25">
        <v>20</v>
      </c>
      <c r="E27" s="25" t="s">
        <v>916</v>
      </c>
      <c r="F27" s="25">
        <v>1</v>
      </c>
      <c r="G27" s="26" t="b">
        <v>0</v>
      </c>
      <c r="H27" s="25">
        <v>3</v>
      </c>
    </row>
    <row r="28" spans="11:11">
      <c r="K28" s="5"/>
    </row>
    <row r="30" spans="10:10">
      <c r="J30" s="7"/>
    </row>
  </sheetData>
  <mergeCells count="6">
    <mergeCell ref="A1:H1"/>
    <mergeCell ref="A2:B2"/>
    <mergeCell ref="C2:D2"/>
    <mergeCell ref="E2:F2"/>
    <mergeCell ref="G2:G3"/>
    <mergeCell ref="H2:H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048576"/>
  <sheetViews>
    <sheetView tabSelected="1" topLeftCell="A7" workbookViewId="0">
      <selection activeCell="B58" sqref="B58"/>
    </sheetView>
  </sheetViews>
  <sheetFormatPr defaultColWidth="9.14545454545454" defaultRowHeight="14.5"/>
  <cols>
    <col min="1" max="1" width="22.1454545454545" style="5" customWidth="1"/>
    <col min="2" max="2" width="16.5727272727273" style="5" customWidth="1"/>
    <col min="3" max="3" width="26.8545454545455" style="5" customWidth="1"/>
    <col min="4" max="5" width="16.1454545454545" style="5" customWidth="1"/>
    <col min="6" max="6" width="6.28181818181818" style="5" customWidth="1"/>
    <col min="7" max="7" width="10.7272727272727" style="5" customWidth="1"/>
    <col min="8" max="8" width="6.42727272727273" style="5" customWidth="1"/>
    <col min="9" max="9" width="8" style="5" customWidth="1"/>
    <col min="10" max="10" width="11.2818181818182" style="5" customWidth="1"/>
    <col min="11" max="11" width="31.2727272727273" style="5" customWidth="1"/>
    <col min="12" max="14" width="9.14545454545454" style="5"/>
    <col min="15" max="16" width="7.85454545454545" style="5" customWidth="1"/>
    <col min="17" max="17" width="8.85454545454546" style="5" customWidth="1"/>
    <col min="18" max="18" width="7.85454545454545" style="5" customWidth="1"/>
    <col min="19" max="16384" width="9.14545454545454" style="5"/>
  </cols>
  <sheetData>
    <row r="1" spans="1:19">
      <c r="A1" s="6" t="s">
        <v>119</v>
      </c>
      <c r="B1" s="6" t="s">
        <v>0</v>
      </c>
      <c r="C1" s="6" t="s">
        <v>654</v>
      </c>
      <c r="D1" s="6"/>
      <c r="E1" s="6"/>
      <c r="F1" s="6" t="s">
        <v>917</v>
      </c>
      <c r="G1" s="6"/>
      <c r="H1" s="6"/>
      <c r="I1" s="6"/>
      <c r="J1" s="6"/>
      <c r="K1" s="6" t="s">
        <v>575</v>
      </c>
      <c r="L1" s="6" t="s">
        <v>918</v>
      </c>
      <c r="N1" s="11"/>
      <c r="O1" s="19" t="s">
        <v>919</v>
      </c>
      <c r="P1" s="19"/>
      <c r="Q1" s="19"/>
      <c r="R1" s="19"/>
      <c r="S1" s="19"/>
    </row>
    <row r="2" spans="1:19">
      <c r="A2" s="6"/>
      <c r="B2" s="6"/>
      <c r="C2" s="7" t="s">
        <v>763</v>
      </c>
      <c r="D2" s="8" t="s">
        <v>76</v>
      </c>
      <c r="E2" s="8" t="s">
        <v>920</v>
      </c>
      <c r="F2" s="7" t="s">
        <v>168</v>
      </c>
      <c r="G2" s="7" t="s">
        <v>170</v>
      </c>
      <c r="H2" s="7" t="s">
        <v>187</v>
      </c>
      <c r="I2" s="7" t="s">
        <v>174</v>
      </c>
      <c r="J2" s="7" t="s">
        <v>175</v>
      </c>
      <c r="K2" s="6"/>
      <c r="L2" s="6"/>
      <c r="N2" s="11"/>
      <c r="O2" s="20" t="s">
        <v>445</v>
      </c>
      <c r="P2" s="20" t="s">
        <v>432</v>
      </c>
      <c r="Q2" s="20" t="s">
        <v>174</v>
      </c>
      <c r="R2" s="20" t="s">
        <v>433</v>
      </c>
      <c r="S2" s="20" t="s">
        <v>175</v>
      </c>
    </row>
    <row r="3" spans="1:19">
      <c r="A3" s="9" t="s">
        <v>123</v>
      </c>
      <c r="B3" s="10" t="s">
        <v>123</v>
      </c>
      <c r="C3" s="5" t="s">
        <v>921</v>
      </c>
      <c r="D3" s="10" t="s">
        <v>490</v>
      </c>
      <c r="E3" s="10" t="s">
        <v>675</v>
      </c>
      <c r="F3" s="11">
        <v>0.9</v>
      </c>
      <c r="G3" s="11">
        <v>0.7</v>
      </c>
      <c r="H3" s="11">
        <v>0.5</v>
      </c>
      <c r="I3" s="11">
        <v>0.3</v>
      </c>
      <c r="J3" s="11">
        <v>0.1</v>
      </c>
      <c r="K3" s="5" t="s">
        <v>922</v>
      </c>
      <c r="L3" s="11">
        <f t="shared" ref="L3:L8" si="0">SUM(F3:J3)</f>
        <v>2.5</v>
      </c>
      <c r="N3" s="19" t="s">
        <v>123</v>
      </c>
      <c r="O3" s="11">
        <f>SUM(F3:F5)</f>
        <v>1</v>
      </c>
      <c r="P3" s="11">
        <f>SUM(G3:G5)</f>
        <v>1</v>
      </c>
      <c r="Q3" s="11">
        <f>SUM(H3:H5)</f>
        <v>1</v>
      </c>
      <c r="R3" s="11">
        <f>SUM(I3:I5)</f>
        <v>1</v>
      </c>
      <c r="S3" s="11">
        <f>SUM(J3:J5)</f>
        <v>1</v>
      </c>
    </row>
    <row r="4" spans="1:19">
      <c r="A4" s="5" t="s">
        <v>923</v>
      </c>
      <c r="B4" s="12" t="s">
        <v>123</v>
      </c>
      <c r="C4" s="5" t="s">
        <v>921</v>
      </c>
      <c r="D4" s="12">
        <v>0</v>
      </c>
      <c r="E4" s="10" t="s">
        <v>675</v>
      </c>
      <c r="F4" s="11">
        <v>0.1</v>
      </c>
      <c r="G4" s="11">
        <v>0.2</v>
      </c>
      <c r="H4" s="11">
        <v>0.35</v>
      </c>
      <c r="I4" s="11">
        <v>0.55</v>
      </c>
      <c r="J4" s="11">
        <v>0.6</v>
      </c>
      <c r="K4" s="5" t="s">
        <v>924</v>
      </c>
      <c r="L4" s="11">
        <f t="shared" si="0"/>
        <v>1.8</v>
      </c>
      <c r="N4" s="19" t="s">
        <v>877</v>
      </c>
      <c r="O4" s="11">
        <f>SUM(F6:F8)</f>
        <v>1</v>
      </c>
      <c r="P4" s="11">
        <f>SUM(G6:G8)</f>
        <v>1</v>
      </c>
      <c r="Q4" s="11">
        <f>SUM(H6:H8)</f>
        <v>1</v>
      </c>
      <c r="R4" s="11">
        <f>SUM(I6:I8)</f>
        <v>1</v>
      </c>
      <c r="S4" s="11">
        <f>SUM(J6:J8)</f>
        <v>1</v>
      </c>
    </row>
    <row r="5" spans="1:19">
      <c r="A5" s="5" t="s">
        <v>925</v>
      </c>
      <c r="B5" s="12" t="s">
        <v>123</v>
      </c>
      <c r="C5" s="5" t="s">
        <v>921</v>
      </c>
      <c r="D5" s="12">
        <v>2</v>
      </c>
      <c r="E5" s="10" t="s">
        <v>675</v>
      </c>
      <c r="F5" s="11">
        <v>0</v>
      </c>
      <c r="G5" s="11">
        <v>0.1</v>
      </c>
      <c r="H5" s="11">
        <v>0.15</v>
      </c>
      <c r="I5" s="21">
        <v>0.15</v>
      </c>
      <c r="J5" s="11">
        <v>0.3</v>
      </c>
      <c r="K5" s="5" t="s">
        <v>926</v>
      </c>
      <c r="L5" s="11">
        <f t="shared" si="0"/>
        <v>0.7</v>
      </c>
      <c r="N5" s="19" t="s">
        <v>927</v>
      </c>
      <c r="O5" s="11">
        <f>SUM(F9:F21)</f>
        <v>1</v>
      </c>
      <c r="P5" s="11">
        <f>SUM(G9:G21)</f>
        <v>1</v>
      </c>
      <c r="Q5" s="11">
        <f>SUM(H9:H21)</f>
        <v>1</v>
      </c>
      <c r="R5" s="11">
        <f>SUM(I9:I21)</f>
        <v>1</v>
      </c>
      <c r="S5" s="11">
        <f>SUM(J9:J21)</f>
        <v>1</v>
      </c>
    </row>
    <row r="6" spans="1:19">
      <c r="A6" s="5" t="s">
        <v>928</v>
      </c>
      <c r="B6" s="12" t="s">
        <v>877</v>
      </c>
      <c r="C6" s="5" t="s">
        <v>929</v>
      </c>
      <c r="D6" s="12">
        <v>0</v>
      </c>
      <c r="E6" s="10" t="s">
        <v>675</v>
      </c>
      <c r="F6" s="11">
        <v>0</v>
      </c>
      <c r="G6" s="11">
        <v>0.1</v>
      </c>
      <c r="H6" s="11">
        <v>0.2</v>
      </c>
      <c r="I6" s="11">
        <v>0.3</v>
      </c>
      <c r="J6" s="11">
        <v>0.4</v>
      </c>
      <c r="K6" s="5" t="s">
        <v>930</v>
      </c>
      <c r="L6" s="11">
        <f t="shared" si="0"/>
        <v>1</v>
      </c>
      <c r="N6" s="5" t="s">
        <v>931</v>
      </c>
      <c r="O6" s="11">
        <f>SUM(F22:F32)</f>
        <v>1</v>
      </c>
      <c r="P6" s="11">
        <f>SUM(G22:G32)</f>
        <v>1</v>
      </c>
      <c r="Q6" s="11">
        <f>SUM(H22:H32)</f>
        <v>1</v>
      </c>
      <c r="R6" s="11">
        <f>SUM(I22:I32)</f>
        <v>1</v>
      </c>
      <c r="S6" s="11">
        <f>SUM(J22:J32)</f>
        <v>1</v>
      </c>
    </row>
    <row r="7" spans="1:12">
      <c r="A7" s="5" t="s">
        <v>877</v>
      </c>
      <c r="B7" s="10" t="s">
        <v>877</v>
      </c>
      <c r="C7" s="9" t="s">
        <v>929</v>
      </c>
      <c r="D7" s="10" t="s">
        <v>490</v>
      </c>
      <c r="E7" s="10" t="s">
        <v>675</v>
      </c>
      <c r="F7" s="11">
        <v>0.6</v>
      </c>
      <c r="G7" s="11">
        <v>0.6</v>
      </c>
      <c r="H7" s="11">
        <v>0.6</v>
      </c>
      <c r="I7" s="11">
        <v>0.6</v>
      </c>
      <c r="J7" s="11">
        <v>0.6</v>
      </c>
      <c r="K7" s="5" t="s">
        <v>932</v>
      </c>
      <c r="L7" s="11">
        <f t="shared" si="0"/>
        <v>3</v>
      </c>
    </row>
    <row r="8" spans="1:12">
      <c r="A8" s="9" t="s">
        <v>933</v>
      </c>
      <c r="B8" s="12" t="s">
        <v>877</v>
      </c>
      <c r="C8" s="5" t="s">
        <v>929</v>
      </c>
      <c r="D8" s="12">
        <v>2</v>
      </c>
      <c r="E8" s="10" t="s">
        <v>675</v>
      </c>
      <c r="F8" s="11">
        <v>0.4</v>
      </c>
      <c r="G8" s="11">
        <v>0.3</v>
      </c>
      <c r="H8" s="11">
        <v>0.2</v>
      </c>
      <c r="I8" s="11">
        <v>0.1</v>
      </c>
      <c r="J8" s="11">
        <v>0</v>
      </c>
      <c r="K8" s="5" t="s">
        <v>934</v>
      </c>
      <c r="L8" s="11">
        <f t="shared" si="0"/>
        <v>1</v>
      </c>
    </row>
    <row r="9" spans="1:12">
      <c r="A9" s="9" t="s">
        <v>890</v>
      </c>
      <c r="B9" s="12" t="s">
        <v>927</v>
      </c>
      <c r="C9" s="5" t="s">
        <v>546</v>
      </c>
      <c r="D9" s="12">
        <v>1</v>
      </c>
      <c r="E9" s="12" t="b">
        <v>0</v>
      </c>
      <c r="F9" s="11">
        <v>0.2</v>
      </c>
      <c r="G9" s="11">
        <v>0.15</v>
      </c>
      <c r="H9" s="11">
        <v>0.1</v>
      </c>
      <c r="I9" s="11">
        <v>0.05</v>
      </c>
      <c r="J9" s="11">
        <v>0</v>
      </c>
      <c r="K9" s="5" t="s">
        <v>935</v>
      </c>
      <c r="L9" s="11"/>
    </row>
    <row r="10" spans="1:12">
      <c r="A10" s="9" t="s">
        <v>891</v>
      </c>
      <c r="B10" s="12" t="s">
        <v>927</v>
      </c>
      <c r="C10" s="5" t="s">
        <v>546</v>
      </c>
      <c r="D10" s="12">
        <v>2</v>
      </c>
      <c r="E10" s="12" t="b">
        <v>0</v>
      </c>
      <c r="F10" s="11">
        <v>0</v>
      </c>
      <c r="G10" s="11">
        <v>0.05</v>
      </c>
      <c r="H10" s="11">
        <v>0.1</v>
      </c>
      <c r="I10" s="11">
        <v>0.15</v>
      </c>
      <c r="J10" s="11">
        <v>0.2</v>
      </c>
      <c r="K10" s="5" t="s">
        <v>936</v>
      </c>
      <c r="L10" s="11">
        <f t="shared" ref="L10:L22" si="1">SUM(F10:J10)</f>
        <v>0.5</v>
      </c>
    </row>
    <row r="11" spans="1:12">
      <c r="A11" s="9" t="s">
        <v>937</v>
      </c>
      <c r="B11" s="12" t="s">
        <v>927</v>
      </c>
      <c r="C11" s="5" t="s">
        <v>547</v>
      </c>
      <c r="D11" s="12" t="s">
        <v>490</v>
      </c>
      <c r="E11" s="12" t="b">
        <v>0</v>
      </c>
      <c r="F11" s="11">
        <v>0.2</v>
      </c>
      <c r="G11" s="11">
        <v>0.15</v>
      </c>
      <c r="H11" s="11">
        <v>0.1</v>
      </c>
      <c r="I11" s="11">
        <v>0.05</v>
      </c>
      <c r="J11" s="11">
        <v>0</v>
      </c>
      <c r="K11" s="5" t="s">
        <v>938</v>
      </c>
      <c r="L11" s="11">
        <f t="shared" si="1"/>
        <v>0.5</v>
      </c>
    </row>
    <row r="12" spans="1:12">
      <c r="A12" s="9" t="s">
        <v>894</v>
      </c>
      <c r="B12" s="12" t="s">
        <v>927</v>
      </c>
      <c r="C12" s="5" t="s">
        <v>547</v>
      </c>
      <c r="D12" s="12">
        <v>2</v>
      </c>
      <c r="E12" s="12" t="b">
        <v>0</v>
      </c>
      <c r="F12" s="11">
        <v>0</v>
      </c>
      <c r="G12" s="11">
        <v>0.05</v>
      </c>
      <c r="H12" s="11">
        <v>0.1</v>
      </c>
      <c r="I12" s="11">
        <v>0.15</v>
      </c>
      <c r="J12" s="11">
        <v>0.2</v>
      </c>
      <c r="K12" s="5" t="s">
        <v>939</v>
      </c>
      <c r="L12" s="11">
        <f t="shared" si="1"/>
        <v>0.5</v>
      </c>
    </row>
    <row r="13" spans="1:12">
      <c r="A13" s="9" t="s">
        <v>896</v>
      </c>
      <c r="B13" s="12" t="s">
        <v>927</v>
      </c>
      <c r="C13" s="5" t="s">
        <v>548</v>
      </c>
      <c r="D13" s="12">
        <v>1</v>
      </c>
      <c r="E13" s="12" t="b">
        <v>0</v>
      </c>
      <c r="F13" s="11">
        <v>0.2</v>
      </c>
      <c r="G13" s="11">
        <v>0.15</v>
      </c>
      <c r="H13" s="11">
        <v>0.1</v>
      </c>
      <c r="I13" s="11">
        <v>0.05</v>
      </c>
      <c r="J13" s="11">
        <v>0</v>
      </c>
      <c r="K13" s="5" t="s">
        <v>940</v>
      </c>
      <c r="L13" s="11">
        <f t="shared" si="1"/>
        <v>0.5</v>
      </c>
    </row>
    <row r="14" spans="1:12">
      <c r="A14" s="9" t="s">
        <v>897</v>
      </c>
      <c r="B14" s="12" t="s">
        <v>927</v>
      </c>
      <c r="C14" s="5" t="s">
        <v>548</v>
      </c>
      <c r="D14" s="12">
        <v>2</v>
      </c>
      <c r="E14" s="12" t="b">
        <v>0</v>
      </c>
      <c r="F14" s="11">
        <v>0</v>
      </c>
      <c r="G14" s="11">
        <v>0.05</v>
      </c>
      <c r="H14" s="11">
        <v>0.1</v>
      </c>
      <c r="I14" s="11">
        <v>0.15</v>
      </c>
      <c r="J14" s="11">
        <v>0.2</v>
      </c>
      <c r="K14" s="5" t="s">
        <v>941</v>
      </c>
      <c r="L14" s="11">
        <f t="shared" si="1"/>
        <v>0.5</v>
      </c>
    </row>
    <row r="15" spans="1:12">
      <c r="A15" s="9" t="s">
        <v>899</v>
      </c>
      <c r="B15" s="12" t="s">
        <v>927</v>
      </c>
      <c r="C15" s="5" t="s">
        <v>545</v>
      </c>
      <c r="D15" s="12" t="s">
        <v>490</v>
      </c>
      <c r="E15" s="12" t="b">
        <v>0</v>
      </c>
      <c r="F15" s="11">
        <v>0.2</v>
      </c>
      <c r="G15" s="11">
        <v>0.15</v>
      </c>
      <c r="H15" s="11">
        <v>0.1</v>
      </c>
      <c r="I15" s="11">
        <v>0.05</v>
      </c>
      <c r="J15" s="11">
        <v>0</v>
      </c>
      <c r="K15" s="5" t="s">
        <v>942</v>
      </c>
      <c r="L15" s="11">
        <f t="shared" si="1"/>
        <v>0.5</v>
      </c>
    </row>
    <row r="16" spans="1:12">
      <c r="A16" s="9" t="s">
        <v>900</v>
      </c>
      <c r="B16" s="12" t="s">
        <v>927</v>
      </c>
      <c r="C16" s="5" t="s">
        <v>545</v>
      </c>
      <c r="D16" s="12">
        <v>2</v>
      </c>
      <c r="E16" s="12" t="b">
        <v>0</v>
      </c>
      <c r="F16" s="11">
        <v>0</v>
      </c>
      <c r="G16" s="11">
        <v>0.05</v>
      </c>
      <c r="H16" s="11">
        <v>0.1</v>
      </c>
      <c r="I16" s="21">
        <v>0.15</v>
      </c>
      <c r="J16" s="11">
        <v>0.2</v>
      </c>
      <c r="K16" s="5" t="s">
        <v>943</v>
      </c>
      <c r="L16" s="11">
        <f t="shared" si="1"/>
        <v>0.5</v>
      </c>
    </row>
    <row r="17" spans="1:12">
      <c r="A17" s="9" t="s">
        <v>944</v>
      </c>
      <c r="B17" s="12" t="s">
        <v>927</v>
      </c>
      <c r="C17" s="5" t="s">
        <v>775</v>
      </c>
      <c r="D17" s="13">
        <v>0.01</v>
      </c>
      <c r="E17" s="13" t="b">
        <v>1</v>
      </c>
      <c r="F17" s="11">
        <v>0.04</v>
      </c>
      <c r="G17" s="11">
        <v>0.04</v>
      </c>
      <c r="H17" s="11">
        <v>0.04</v>
      </c>
      <c r="I17" s="11">
        <v>0.04</v>
      </c>
      <c r="J17" s="11">
        <v>0.04</v>
      </c>
      <c r="K17" s="5" t="s">
        <v>945</v>
      </c>
      <c r="L17" s="11">
        <f t="shared" si="1"/>
        <v>0.2</v>
      </c>
    </row>
    <row r="18" spans="1:12">
      <c r="A18" s="9" t="s">
        <v>946</v>
      </c>
      <c r="B18" s="12" t="s">
        <v>927</v>
      </c>
      <c r="C18" s="5" t="s">
        <v>780</v>
      </c>
      <c r="D18" s="13">
        <v>0.01</v>
      </c>
      <c r="E18" s="13" t="b">
        <v>1</v>
      </c>
      <c r="F18" s="11">
        <v>0.04</v>
      </c>
      <c r="G18" s="11">
        <v>0.04</v>
      </c>
      <c r="H18" s="11">
        <v>0.04</v>
      </c>
      <c r="I18" s="11">
        <v>0.04</v>
      </c>
      <c r="J18" s="11">
        <v>0.04</v>
      </c>
      <c r="K18" s="5" t="s">
        <v>947</v>
      </c>
      <c r="L18" s="11">
        <f t="shared" si="1"/>
        <v>0.2</v>
      </c>
    </row>
    <row r="19" spans="1:12">
      <c r="A19" s="9" t="s">
        <v>948</v>
      </c>
      <c r="B19" s="12" t="s">
        <v>927</v>
      </c>
      <c r="C19" s="5" t="s">
        <v>778</v>
      </c>
      <c r="D19" s="13">
        <v>0.01</v>
      </c>
      <c r="E19" s="13" t="b">
        <v>1</v>
      </c>
      <c r="F19" s="11">
        <v>0.04</v>
      </c>
      <c r="G19" s="11">
        <v>0.04</v>
      </c>
      <c r="H19" s="11">
        <v>0.04</v>
      </c>
      <c r="I19" s="11">
        <v>0.04</v>
      </c>
      <c r="J19" s="11">
        <v>0.04</v>
      </c>
      <c r="K19" s="5" t="s">
        <v>949</v>
      </c>
      <c r="L19" s="11">
        <f t="shared" si="1"/>
        <v>0.2</v>
      </c>
    </row>
    <row r="20" spans="1:12">
      <c r="A20" s="9" t="s">
        <v>950</v>
      </c>
      <c r="B20" s="12" t="s">
        <v>927</v>
      </c>
      <c r="C20" s="5" t="s">
        <v>951</v>
      </c>
      <c r="D20" s="13">
        <v>0.01</v>
      </c>
      <c r="E20" s="13" t="b">
        <v>1</v>
      </c>
      <c r="F20" s="11">
        <v>0.04</v>
      </c>
      <c r="G20" s="11">
        <v>0.04</v>
      </c>
      <c r="H20" s="11">
        <v>0.04</v>
      </c>
      <c r="I20" s="11">
        <v>0.04</v>
      </c>
      <c r="J20" s="11">
        <v>0.04</v>
      </c>
      <c r="K20" s="5" t="s">
        <v>952</v>
      </c>
      <c r="L20" s="11">
        <f t="shared" si="1"/>
        <v>0.2</v>
      </c>
    </row>
    <row r="21" spans="1:12">
      <c r="A21" s="9" t="s">
        <v>953</v>
      </c>
      <c r="B21" s="12" t="s">
        <v>927</v>
      </c>
      <c r="C21" s="5" t="s">
        <v>954</v>
      </c>
      <c r="D21" s="13">
        <v>-0.01</v>
      </c>
      <c r="E21" s="13" t="b">
        <v>1</v>
      </c>
      <c r="F21" s="11">
        <v>0.04</v>
      </c>
      <c r="G21" s="11">
        <v>0.04</v>
      </c>
      <c r="H21" s="11">
        <v>0.04</v>
      </c>
      <c r="I21" s="11">
        <v>0.04</v>
      </c>
      <c r="J21" s="11">
        <v>0.04</v>
      </c>
      <c r="K21" s="5" t="s">
        <v>955</v>
      </c>
      <c r="L21" s="11">
        <f t="shared" si="1"/>
        <v>0.2</v>
      </c>
    </row>
    <row r="22" spans="1:12">
      <c r="A22" s="5" t="s">
        <v>876</v>
      </c>
      <c r="B22" s="10" t="s">
        <v>931</v>
      </c>
      <c r="D22" s="14"/>
      <c r="E22" s="12" t="b">
        <v>0</v>
      </c>
      <c r="F22" s="11">
        <v>1</v>
      </c>
      <c r="G22" s="11">
        <v>0.3</v>
      </c>
      <c r="H22" s="11">
        <v>0.25</v>
      </c>
      <c r="I22" s="21">
        <v>0.2</v>
      </c>
      <c r="J22" s="11">
        <v>0.2</v>
      </c>
      <c r="L22" s="11"/>
    </row>
    <row r="23" spans="1:12">
      <c r="A23" s="5" t="s">
        <v>884</v>
      </c>
      <c r="B23" s="10" t="s">
        <v>931</v>
      </c>
      <c r="E23" s="12" t="b">
        <v>0</v>
      </c>
      <c r="F23" s="11">
        <v>0</v>
      </c>
      <c r="G23" s="11">
        <v>0.3</v>
      </c>
      <c r="H23" s="11">
        <v>0.25</v>
      </c>
      <c r="I23" s="21">
        <v>0.2</v>
      </c>
      <c r="J23" s="11">
        <v>0.2</v>
      </c>
      <c r="L23" s="11"/>
    </row>
    <row r="24" spans="1:12">
      <c r="A24" s="5" t="s">
        <v>881</v>
      </c>
      <c r="B24" s="10" t="s">
        <v>931</v>
      </c>
      <c r="E24" s="12" t="b">
        <v>0</v>
      </c>
      <c r="F24" s="11">
        <v>0</v>
      </c>
      <c r="G24" s="11">
        <v>0.2</v>
      </c>
      <c r="H24" s="11">
        <v>0.2</v>
      </c>
      <c r="I24" s="11">
        <v>0.1</v>
      </c>
      <c r="J24" s="11">
        <v>0.1</v>
      </c>
      <c r="L24" s="11"/>
    </row>
    <row r="25" spans="1:15">
      <c r="A25" s="7" t="s">
        <v>880</v>
      </c>
      <c r="B25" s="10" t="s">
        <v>931</v>
      </c>
      <c r="E25" s="12" t="b">
        <v>0</v>
      </c>
      <c r="F25" s="15">
        <v>0</v>
      </c>
      <c r="G25" s="11">
        <v>0.1</v>
      </c>
      <c r="H25" s="11">
        <v>0.1</v>
      </c>
      <c r="I25" s="11">
        <v>0.1</v>
      </c>
      <c r="J25" s="11">
        <v>0.1</v>
      </c>
      <c r="L25" s="11"/>
      <c r="O25" s="7"/>
    </row>
    <row r="26" spans="1:15">
      <c r="A26" s="9" t="s">
        <v>888</v>
      </c>
      <c r="B26" s="10" t="s">
        <v>931</v>
      </c>
      <c r="E26" s="12" t="b">
        <v>0</v>
      </c>
      <c r="F26" s="11">
        <v>0</v>
      </c>
      <c r="G26" s="11">
        <v>0.1</v>
      </c>
      <c r="H26" s="11">
        <v>0.1</v>
      </c>
      <c r="I26" s="11">
        <v>0.1</v>
      </c>
      <c r="J26" s="11">
        <v>0.1</v>
      </c>
      <c r="L26" s="11"/>
      <c r="O26"/>
    </row>
    <row r="27" spans="1:12">
      <c r="A27" s="7" t="s">
        <v>902</v>
      </c>
      <c r="B27" s="10" t="s">
        <v>931</v>
      </c>
      <c r="E27" s="12" t="b">
        <v>0</v>
      </c>
      <c r="F27" s="11">
        <v>0</v>
      </c>
      <c r="G27" s="11">
        <v>0</v>
      </c>
      <c r="H27" s="11">
        <v>0.1</v>
      </c>
      <c r="I27" s="11">
        <v>0.1</v>
      </c>
      <c r="J27" s="11">
        <v>0.1</v>
      </c>
      <c r="L27" s="11"/>
    </row>
    <row r="28" spans="1:12">
      <c r="A28" s="5" t="s">
        <v>910</v>
      </c>
      <c r="B28" s="10" t="s">
        <v>931</v>
      </c>
      <c r="E28" s="12" t="b">
        <v>0</v>
      </c>
      <c r="F28" s="11">
        <v>0</v>
      </c>
      <c r="G28" s="11">
        <v>0</v>
      </c>
      <c r="H28" s="11">
        <v>0</v>
      </c>
      <c r="I28" s="11">
        <v>0.1</v>
      </c>
      <c r="J28" s="11">
        <v>0.1</v>
      </c>
      <c r="L28" s="11"/>
    </row>
    <row r="29" spans="1:15">
      <c r="A29" s="7" t="s">
        <v>911</v>
      </c>
      <c r="B29" s="10" t="s">
        <v>931</v>
      </c>
      <c r="E29" s="12" t="b">
        <v>0</v>
      </c>
      <c r="F29" s="11">
        <v>0</v>
      </c>
      <c r="G29" s="11">
        <v>0</v>
      </c>
      <c r="H29" s="11">
        <v>0</v>
      </c>
      <c r="I29" s="11">
        <v>0.1</v>
      </c>
      <c r="J29" s="11">
        <v>0.1</v>
      </c>
      <c r="L29" s="11"/>
      <c r="O29"/>
    </row>
    <row r="30" spans="1:15">
      <c r="A30" s="5" t="s">
        <v>915</v>
      </c>
      <c r="B30" s="10" t="s">
        <v>931</v>
      </c>
      <c r="E30" s="12" t="b">
        <v>0</v>
      </c>
      <c r="F30" s="11">
        <v>0</v>
      </c>
      <c r="G30" s="11">
        <v>0</v>
      </c>
      <c r="H30" s="11">
        <v>0</v>
      </c>
      <c r="I30" s="11">
        <v>0</v>
      </c>
      <c r="J30" s="11">
        <v>0</v>
      </c>
      <c r="L30" s="11"/>
      <c r="O30"/>
    </row>
    <row r="31" spans="1:15">
      <c r="A31" s="5" t="s">
        <v>878</v>
      </c>
      <c r="B31" s="10" t="s">
        <v>931</v>
      </c>
      <c r="E31" s="12" t="b">
        <v>0</v>
      </c>
      <c r="F31" s="11">
        <v>0</v>
      </c>
      <c r="G31" s="11">
        <v>0</v>
      </c>
      <c r="H31" s="11">
        <v>0</v>
      </c>
      <c r="I31" s="11">
        <v>0</v>
      </c>
      <c r="J31" s="11">
        <v>0</v>
      </c>
      <c r="L31" s="11"/>
      <c r="O31"/>
    </row>
    <row r="32" spans="1:12">
      <c r="A32" s="5" t="s">
        <v>125</v>
      </c>
      <c r="B32" s="10" t="s">
        <v>931</v>
      </c>
      <c r="E32" s="12" t="b">
        <v>0</v>
      </c>
      <c r="F32" s="11">
        <v>0</v>
      </c>
      <c r="G32" s="11">
        <v>0</v>
      </c>
      <c r="H32" s="11">
        <v>0</v>
      </c>
      <c r="I32" s="11">
        <v>0</v>
      </c>
      <c r="J32" s="11">
        <v>0</v>
      </c>
      <c r="L32" s="11"/>
    </row>
    <row r="33" spans="1:15">
      <c r="A33" s="5" t="s">
        <v>883</v>
      </c>
      <c r="B33" s="10" t="s">
        <v>931</v>
      </c>
      <c r="E33" s="12" t="b">
        <v>0</v>
      </c>
      <c r="F33" s="16" t="s">
        <v>956</v>
      </c>
      <c r="G33" s="16" t="s">
        <v>956</v>
      </c>
      <c r="H33" s="16" t="s">
        <v>956</v>
      </c>
      <c r="I33" s="16" t="s">
        <v>956</v>
      </c>
      <c r="J33" s="16" t="s">
        <v>956</v>
      </c>
      <c r="K33" s="16"/>
      <c r="O33" s="9"/>
    </row>
    <row r="34" spans="1:11">
      <c r="A34" s="17" t="s">
        <v>892</v>
      </c>
      <c r="B34" s="10" t="s">
        <v>957</v>
      </c>
      <c r="C34" s="5" t="s">
        <v>546</v>
      </c>
      <c r="D34" s="5" t="s">
        <v>490</v>
      </c>
      <c r="E34" s="10" t="s">
        <v>675</v>
      </c>
      <c r="F34" s="5" t="s">
        <v>956</v>
      </c>
      <c r="G34" s="5" t="s">
        <v>956</v>
      </c>
      <c r="H34" s="5" t="s">
        <v>956</v>
      </c>
      <c r="I34" s="5" t="s">
        <v>956</v>
      </c>
      <c r="J34" s="5" t="s">
        <v>956</v>
      </c>
      <c r="K34" s="5" t="s">
        <v>958</v>
      </c>
    </row>
    <row r="35" spans="1:15">
      <c r="A35" s="17" t="s">
        <v>895</v>
      </c>
      <c r="B35" s="10" t="s">
        <v>957</v>
      </c>
      <c r="C35" s="5" t="s">
        <v>547</v>
      </c>
      <c r="D35" s="5" t="s">
        <v>490</v>
      </c>
      <c r="E35" s="10" t="s">
        <v>675</v>
      </c>
      <c r="F35" s="5" t="s">
        <v>956</v>
      </c>
      <c r="G35" s="5" t="s">
        <v>956</v>
      </c>
      <c r="H35" s="5" t="s">
        <v>956</v>
      </c>
      <c r="I35" s="5" t="s">
        <v>956</v>
      </c>
      <c r="J35" s="5" t="s">
        <v>956</v>
      </c>
      <c r="K35" s="5" t="s">
        <v>959</v>
      </c>
      <c r="O35"/>
    </row>
    <row r="36" spans="1:15">
      <c r="A36" s="17" t="s">
        <v>898</v>
      </c>
      <c r="B36" s="10" t="s">
        <v>957</v>
      </c>
      <c r="C36" s="5" t="s">
        <v>548</v>
      </c>
      <c r="D36" s="5" t="s">
        <v>490</v>
      </c>
      <c r="E36" s="10" t="s">
        <v>675</v>
      </c>
      <c r="F36" s="5" t="s">
        <v>956</v>
      </c>
      <c r="G36" s="5" t="s">
        <v>956</v>
      </c>
      <c r="H36" s="5" t="s">
        <v>956</v>
      </c>
      <c r="I36" s="5" t="s">
        <v>956</v>
      </c>
      <c r="J36" s="5" t="s">
        <v>956</v>
      </c>
      <c r="K36" s="5" t="s">
        <v>960</v>
      </c>
      <c r="O36" s="7"/>
    </row>
    <row r="37" spans="1:15">
      <c r="A37" s="17" t="s">
        <v>901</v>
      </c>
      <c r="B37" s="10" t="s">
        <v>957</v>
      </c>
      <c r="C37" s="5" t="s">
        <v>545</v>
      </c>
      <c r="D37" s="5" t="s">
        <v>490</v>
      </c>
      <c r="E37" s="10" t="s">
        <v>675</v>
      </c>
      <c r="F37" s="5" t="s">
        <v>956</v>
      </c>
      <c r="G37" s="5" t="s">
        <v>956</v>
      </c>
      <c r="H37" s="5" t="s">
        <v>956</v>
      </c>
      <c r="I37" s="5" t="s">
        <v>956</v>
      </c>
      <c r="J37" s="5" t="s">
        <v>956</v>
      </c>
      <c r="K37" s="5" t="s">
        <v>961</v>
      </c>
      <c r="O37"/>
    </row>
    <row r="38" spans="1:15">
      <c r="A38" s="18"/>
      <c r="O38"/>
    </row>
    <row r="39" spans="1:15">
      <c r="A39" s="18"/>
      <c r="O39"/>
    </row>
    <row r="40" spans="15:15">
      <c r="O40"/>
    </row>
    <row r="1048576" spans="5:5">
      <c r="E1048576" s="12"/>
    </row>
  </sheetData>
  <mergeCells count="7">
    <mergeCell ref="C1:E1"/>
    <mergeCell ref="F1:J1"/>
    <mergeCell ref="O1:S1"/>
    <mergeCell ref="A1:A2"/>
    <mergeCell ref="B1:B2"/>
    <mergeCell ref="K1:K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545454545454" defaultRowHeight="14.5"/>
  <cols>
    <col min="1" max="1" width="20" customWidth="1"/>
    <col min="2" max="2" width="25.8545454545455" customWidth="1"/>
    <col min="3" max="3" width="16.1454545454545" customWidth="1"/>
    <col min="4" max="4" width="13" customWidth="1"/>
    <col min="5" max="5" width="9" customWidth="1"/>
    <col min="6" max="6" width="15.2818181818182" customWidth="1"/>
    <col min="12" max="12" width="13" customWidth="1"/>
    <col min="14" max="14" width="13" customWidth="1"/>
  </cols>
  <sheetData>
    <row r="1" spans="1:14">
      <c r="A1" s="3" t="s">
        <v>962</v>
      </c>
      <c r="B1" s="3"/>
      <c r="C1" s="3" t="s">
        <v>963</v>
      </c>
      <c r="D1" s="3"/>
      <c r="E1" s="3" t="s">
        <v>964</v>
      </c>
      <c r="F1" s="3"/>
      <c r="J1" s="3" t="s">
        <v>965</v>
      </c>
      <c r="K1" s="3"/>
      <c r="L1" s="3"/>
      <c r="M1" s="3"/>
      <c r="N1" s="3"/>
    </row>
    <row r="2" spans="1:14">
      <c r="A2" s="3"/>
      <c r="B2" s="3"/>
      <c r="C2" s="3"/>
      <c r="D2" s="3"/>
      <c r="E2" s="3"/>
      <c r="F2" s="3"/>
      <c r="J2" t="s">
        <v>168</v>
      </c>
      <c r="K2" t="s">
        <v>172</v>
      </c>
      <c r="L2" t="s">
        <v>170</v>
      </c>
      <c r="M2" t="s">
        <v>174</v>
      </c>
      <c r="N2" t="s">
        <v>175</v>
      </c>
    </row>
    <row r="3" spans="1:9">
      <c r="A3" s="3" t="s">
        <v>966</v>
      </c>
      <c r="B3" s="3" t="s">
        <v>967</v>
      </c>
      <c r="C3" s="3" t="s">
        <v>966</v>
      </c>
      <c r="D3" s="3" t="s">
        <v>967</v>
      </c>
      <c r="E3" s="3" t="s">
        <v>966</v>
      </c>
      <c r="F3" s="3" t="s">
        <v>967</v>
      </c>
      <c r="I3" t="s">
        <v>131</v>
      </c>
    </row>
    <row r="4" spans="1:9">
      <c r="A4" s="1" t="s">
        <v>968</v>
      </c>
      <c r="B4" s="1" t="s">
        <v>131</v>
      </c>
      <c r="C4" s="1" t="s">
        <v>969</v>
      </c>
      <c r="I4" t="s">
        <v>134</v>
      </c>
    </row>
    <row r="5" spans="1:9">
      <c r="A5" s="1" t="s">
        <v>970</v>
      </c>
      <c r="B5" t="s">
        <v>127</v>
      </c>
      <c r="C5" s="1" t="s">
        <v>971</v>
      </c>
      <c r="I5" t="s">
        <v>146</v>
      </c>
    </row>
    <row r="6" spans="1:9">
      <c r="A6" s="1" t="s">
        <v>972</v>
      </c>
      <c r="B6" t="s">
        <v>973</v>
      </c>
      <c r="C6" s="4" t="s">
        <v>974</v>
      </c>
      <c r="I6" t="s">
        <v>143</v>
      </c>
    </row>
    <row r="7" spans="1:9">
      <c r="A7" s="1" t="s">
        <v>975</v>
      </c>
      <c r="B7" t="s">
        <v>976</v>
      </c>
      <c r="C7" s="1" t="s">
        <v>977</v>
      </c>
      <c r="I7" t="s">
        <v>978</v>
      </c>
    </row>
    <row r="8" spans="1:3">
      <c r="A8" t="s">
        <v>979</v>
      </c>
      <c r="B8" t="s">
        <v>980</v>
      </c>
      <c r="C8" s="1" t="s">
        <v>981</v>
      </c>
    </row>
    <row r="9" spans="1:3">
      <c r="A9" s="1" t="s">
        <v>982</v>
      </c>
      <c r="B9" t="s">
        <v>983</v>
      </c>
      <c r="C9" t="s">
        <v>984</v>
      </c>
    </row>
    <row r="10" spans="1:3">
      <c r="A10" t="s">
        <v>985</v>
      </c>
      <c r="B10" t="s">
        <v>986</v>
      </c>
      <c r="C10" s="1" t="s">
        <v>987</v>
      </c>
    </row>
    <row r="11" spans="1:3">
      <c r="A11" t="s">
        <v>988</v>
      </c>
      <c r="B11" t="s">
        <v>989</v>
      </c>
      <c r="C11" s="1" t="s">
        <v>990</v>
      </c>
    </row>
    <row r="12" spans="1:2">
      <c r="A12" s="1" t="s">
        <v>991</v>
      </c>
      <c r="B12" t="s">
        <v>992</v>
      </c>
    </row>
    <row r="13" spans="1:2">
      <c r="A13" t="s">
        <v>993</v>
      </c>
      <c r="B13" t="s">
        <v>994</v>
      </c>
    </row>
    <row r="14" spans="1:1">
      <c r="A14" t="s">
        <v>995</v>
      </c>
    </row>
    <row r="15" spans="1:2">
      <c r="A15" t="s">
        <v>996</v>
      </c>
      <c r="B15" t="s">
        <v>997</v>
      </c>
    </row>
    <row r="16" spans="1:2">
      <c r="A16" t="s">
        <v>998</v>
      </c>
      <c r="B16" t="s">
        <v>133</v>
      </c>
    </row>
    <row r="17" spans="1:2">
      <c r="A17" t="s">
        <v>999</v>
      </c>
      <c r="B17" t="s">
        <v>1000</v>
      </c>
    </row>
    <row r="18" spans="1:2">
      <c r="A18" t="s">
        <v>1001</v>
      </c>
      <c r="B18" t="s">
        <v>1002</v>
      </c>
    </row>
    <row r="19" spans="1:2">
      <c r="A19" s="1" t="s">
        <v>1003</v>
      </c>
      <c r="B19" t="s">
        <v>1004</v>
      </c>
    </row>
    <row r="20" spans="1:2">
      <c r="A20" s="1" t="s">
        <v>1005</v>
      </c>
      <c r="B20" t="s">
        <v>1006</v>
      </c>
    </row>
    <row r="21" spans="1:2">
      <c r="A21" s="1" t="s">
        <v>1007</v>
      </c>
      <c r="B21" t="s">
        <v>1008</v>
      </c>
    </row>
    <row r="22" spans="1:2">
      <c r="A22" s="1" t="s">
        <v>1009</v>
      </c>
      <c r="B22" t="s">
        <v>1010</v>
      </c>
    </row>
    <row r="23" spans="1:2">
      <c r="A23" t="s">
        <v>1011</v>
      </c>
      <c r="B23" t="s">
        <v>1012</v>
      </c>
    </row>
    <row r="24" spans="1:1">
      <c r="A24" t="s">
        <v>1013</v>
      </c>
    </row>
    <row r="25" spans="1:1">
      <c r="A25" t="s">
        <v>978</v>
      </c>
    </row>
    <row r="26" spans="1:1">
      <c r="A26" t="s">
        <v>1014</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workbookViewId="0">
      <selection activeCell="G31" sqref="G31"/>
    </sheetView>
  </sheetViews>
  <sheetFormatPr defaultColWidth="9.14545454545454" defaultRowHeight="14.5" outlineLevelCol="3"/>
  <cols>
    <col min="1" max="1" width="30.2818181818182" customWidth="1"/>
    <col min="2" max="2" width="13.8545454545455" customWidth="1"/>
  </cols>
  <sheetData>
    <row r="1" spans="1:4">
      <c r="A1" s="1" t="s">
        <v>1015</v>
      </c>
      <c r="B1" s="1" t="s">
        <v>1016</v>
      </c>
      <c r="C1" s="1" t="s">
        <v>1017</v>
      </c>
      <c r="D1" s="1"/>
    </row>
    <row r="2" spans="1:4">
      <c r="A2" t="s">
        <v>1018</v>
      </c>
      <c r="B2">
        <v>1</v>
      </c>
      <c r="C2">
        <v>1</v>
      </c>
      <c r="D2" s="2" t="s">
        <v>1019</v>
      </c>
    </row>
    <row r="3" spans="1:4">
      <c r="A3" t="s">
        <v>1020</v>
      </c>
      <c r="B3">
        <v>1</v>
      </c>
      <c r="C3">
        <v>2</v>
      </c>
      <c r="D3" s="2" t="s">
        <v>1021</v>
      </c>
    </row>
    <row r="4" spans="1:4">
      <c r="A4" t="s">
        <v>1022</v>
      </c>
      <c r="B4">
        <v>1</v>
      </c>
      <c r="C4">
        <v>3</v>
      </c>
      <c r="D4" s="2" t="s">
        <v>1023</v>
      </c>
    </row>
    <row r="5" spans="1:4">
      <c r="A5" t="s">
        <v>1024</v>
      </c>
      <c r="B5">
        <v>1</v>
      </c>
      <c r="C5">
        <v>4</v>
      </c>
      <c r="D5" s="2" t="s">
        <v>1025</v>
      </c>
    </row>
    <row r="6" spans="1:4">
      <c r="A6" t="s">
        <v>1026</v>
      </c>
      <c r="B6">
        <v>2</v>
      </c>
      <c r="C6">
        <v>1</v>
      </c>
      <c r="D6" s="2" t="s">
        <v>1027</v>
      </c>
    </row>
    <row r="7" spans="1:4">
      <c r="A7" t="s">
        <v>1028</v>
      </c>
      <c r="B7">
        <v>3</v>
      </c>
      <c r="C7">
        <v>1</v>
      </c>
      <c r="D7" s="2" t="s">
        <v>1029</v>
      </c>
    </row>
    <row r="8" spans="1:4">
      <c r="A8" t="s">
        <v>1030</v>
      </c>
      <c r="B8">
        <v>3</v>
      </c>
      <c r="C8">
        <v>2</v>
      </c>
      <c r="D8" s="2" t="s">
        <v>1031</v>
      </c>
    </row>
    <row r="9" spans="1:4">
      <c r="A9" t="s">
        <v>1032</v>
      </c>
      <c r="B9">
        <v>3</v>
      </c>
      <c r="C9">
        <v>3</v>
      </c>
      <c r="D9" s="2" t="s">
        <v>1033</v>
      </c>
    </row>
    <row r="10" spans="1:4">
      <c r="A10" t="s">
        <v>1034</v>
      </c>
      <c r="B10">
        <v>3</v>
      </c>
      <c r="C10">
        <v>4</v>
      </c>
      <c r="D10" s="2" t="s">
        <v>1035</v>
      </c>
    </row>
    <row r="11" spans="1:4">
      <c r="A11" t="s">
        <v>1036</v>
      </c>
      <c r="B11">
        <v>4</v>
      </c>
      <c r="C11">
        <v>1</v>
      </c>
      <c r="D11" s="2" t="s">
        <v>1037</v>
      </c>
    </row>
    <row r="12" spans="1:4">
      <c r="A12" t="s">
        <v>1038</v>
      </c>
      <c r="B12">
        <v>5</v>
      </c>
      <c r="C12">
        <v>1</v>
      </c>
      <c r="D12" s="2" t="s">
        <v>1039</v>
      </c>
    </row>
    <row r="13" spans="1:4">
      <c r="A13" t="s">
        <v>1040</v>
      </c>
      <c r="B13">
        <v>5</v>
      </c>
      <c r="C13">
        <v>2</v>
      </c>
      <c r="D13" s="2" t="s">
        <v>1041</v>
      </c>
    </row>
    <row r="14" spans="1:4">
      <c r="A14" t="s">
        <v>1042</v>
      </c>
      <c r="B14">
        <v>5</v>
      </c>
      <c r="C14">
        <v>3</v>
      </c>
      <c r="D14" s="2" t="s">
        <v>1043</v>
      </c>
    </row>
    <row r="15" spans="1:4">
      <c r="A15" t="s">
        <v>1044</v>
      </c>
      <c r="B15">
        <v>5</v>
      </c>
      <c r="C15">
        <v>4</v>
      </c>
      <c r="D15" s="2" t="s">
        <v>1045</v>
      </c>
    </row>
    <row r="16" spans="1:4">
      <c r="A16" t="s">
        <v>1046</v>
      </c>
      <c r="B16">
        <v>6</v>
      </c>
      <c r="C16">
        <v>1</v>
      </c>
      <c r="D16" s="2" t="s">
        <v>1047</v>
      </c>
    </row>
    <row r="17" spans="1:4">
      <c r="A17" t="s">
        <v>1048</v>
      </c>
      <c r="B17">
        <v>7</v>
      </c>
      <c r="C17">
        <v>1</v>
      </c>
      <c r="D17" s="2" t="s">
        <v>1049</v>
      </c>
    </row>
    <row r="18" spans="1:4">
      <c r="A18" t="s">
        <v>1050</v>
      </c>
      <c r="B18">
        <v>8</v>
      </c>
      <c r="C18">
        <v>1</v>
      </c>
      <c r="D18" s="2" t="s">
        <v>1051</v>
      </c>
    </row>
    <row r="19" spans="1:4">
      <c r="A19" t="s">
        <v>1052</v>
      </c>
      <c r="B19">
        <v>9</v>
      </c>
      <c r="C19">
        <v>1</v>
      </c>
      <c r="D19" s="2" t="s">
        <v>1053</v>
      </c>
    </row>
    <row r="20" spans="1:4">
      <c r="A20" t="s">
        <v>1054</v>
      </c>
      <c r="B20">
        <v>10</v>
      </c>
      <c r="C20">
        <v>1</v>
      </c>
      <c r="D20" s="2" t="s">
        <v>1055</v>
      </c>
    </row>
    <row r="21" spans="1:4">
      <c r="A21" t="s">
        <v>1056</v>
      </c>
      <c r="B21">
        <v>11</v>
      </c>
      <c r="C21">
        <v>1</v>
      </c>
      <c r="D21" s="2" t="s">
        <v>1057</v>
      </c>
    </row>
    <row r="22" spans="1:4">
      <c r="A22" t="s">
        <v>1058</v>
      </c>
      <c r="B22">
        <v>12</v>
      </c>
      <c r="C22">
        <v>1</v>
      </c>
      <c r="D22" s="2" t="s">
        <v>1059</v>
      </c>
    </row>
    <row r="23" spans="1:4">
      <c r="A23" t="s">
        <v>1060</v>
      </c>
      <c r="B23">
        <v>13</v>
      </c>
      <c r="C23">
        <v>1</v>
      </c>
      <c r="D23" s="2" t="s">
        <v>1061</v>
      </c>
    </row>
    <row r="24" spans="1:4">
      <c r="A24" t="s">
        <v>1062</v>
      </c>
      <c r="B24">
        <v>14</v>
      </c>
      <c r="C24">
        <v>1</v>
      </c>
      <c r="D24" s="2" t="s">
        <v>1063</v>
      </c>
    </row>
    <row r="25" spans="1:4">
      <c r="A25" t="s">
        <v>1064</v>
      </c>
      <c r="B25">
        <v>15</v>
      </c>
      <c r="C25">
        <v>1</v>
      </c>
      <c r="D25" s="2" t="s">
        <v>1065</v>
      </c>
    </row>
    <row r="26" spans="1:4">
      <c r="A26" t="s">
        <v>1066</v>
      </c>
      <c r="B26">
        <v>16</v>
      </c>
      <c r="C26">
        <v>1</v>
      </c>
      <c r="D26" s="2" t="s">
        <v>1067</v>
      </c>
    </row>
    <row r="27" spans="1:4">
      <c r="A27" t="s">
        <v>1068</v>
      </c>
      <c r="B27">
        <v>17</v>
      </c>
      <c r="C27">
        <v>1</v>
      </c>
      <c r="D27" s="2" t="s">
        <v>1069</v>
      </c>
    </row>
    <row r="28" spans="1:4">
      <c r="A28" t="s">
        <v>1070</v>
      </c>
      <c r="B28">
        <v>17</v>
      </c>
      <c r="C28">
        <v>2</v>
      </c>
      <c r="D28" s="2" t="s">
        <v>1071</v>
      </c>
    </row>
    <row r="29" spans="1:4">
      <c r="A29" t="s">
        <v>1072</v>
      </c>
      <c r="B29">
        <v>17</v>
      </c>
      <c r="C29">
        <v>3</v>
      </c>
      <c r="D29" s="2" t="s">
        <v>1073</v>
      </c>
    </row>
    <row r="30" spans="1:4">
      <c r="A30" t="s">
        <v>1074</v>
      </c>
      <c r="B30">
        <v>17</v>
      </c>
      <c r="C30">
        <v>4</v>
      </c>
      <c r="D30" s="2" t="s">
        <v>1075</v>
      </c>
    </row>
    <row r="31" spans="1:4">
      <c r="A31" t="s">
        <v>1076</v>
      </c>
      <c r="B31">
        <v>17</v>
      </c>
      <c r="C31">
        <v>5</v>
      </c>
      <c r="D31" s="2" t="s">
        <v>1077</v>
      </c>
    </row>
    <row r="32" spans="1:4">
      <c r="A32" t="s">
        <v>1078</v>
      </c>
      <c r="B32">
        <v>18</v>
      </c>
      <c r="C32">
        <v>1</v>
      </c>
      <c r="D32" s="2" t="s">
        <v>1079</v>
      </c>
    </row>
    <row r="33" spans="1:4">
      <c r="A33" t="s">
        <v>1080</v>
      </c>
      <c r="B33">
        <v>18</v>
      </c>
      <c r="C33">
        <v>2</v>
      </c>
      <c r="D33" s="2" t="s">
        <v>1081</v>
      </c>
    </row>
    <row r="34" spans="1:4">
      <c r="A34" t="s">
        <v>1082</v>
      </c>
      <c r="B34">
        <v>18</v>
      </c>
      <c r="C34">
        <v>3</v>
      </c>
      <c r="D34" s="2" t="s">
        <v>1083</v>
      </c>
    </row>
    <row r="35" spans="1:4">
      <c r="A35" t="s">
        <v>1084</v>
      </c>
      <c r="B35">
        <v>18</v>
      </c>
      <c r="C35">
        <v>4</v>
      </c>
      <c r="D35" s="2" t="s">
        <v>1085</v>
      </c>
    </row>
    <row r="38" spans="1:1">
      <c r="A38" s="1" t="s">
        <v>1086</v>
      </c>
    </row>
    <row r="39" spans="1:2">
      <c r="A39">
        <v>1</v>
      </c>
      <c r="B39" s="2" t="s">
        <v>1087</v>
      </c>
    </row>
    <row r="40" spans="1:2">
      <c r="A40">
        <v>2</v>
      </c>
      <c r="B40" s="2" t="s">
        <v>1088</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545454545454" defaultRowHeight="14.5"/>
  <cols>
    <col min="2" max="2" width="11.1454545454545" customWidth="1"/>
    <col min="3" max="3" width="10.2818181818182" customWidth="1"/>
    <col min="4" max="4" width="8.71818181818182" customWidth="1"/>
    <col min="5" max="5" width="9.71818181818182" customWidth="1"/>
    <col min="6" max="7" width="9.42727272727273" customWidth="1"/>
    <col min="8" max="8" width="14.1454545454545" customWidth="1"/>
    <col min="9" max="9" width="15.1454545454545" customWidth="1"/>
    <col min="10" max="10" width="9" customWidth="1"/>
    <col min="11" max="11" width="7.71818181818182" customWidth="1"/>
    <col min="12" max="12" width="8.71818181818182" customWidth="1"/>
    <col min="13" max="13" width="9.71818181818182" customWidth="1"/>
    <col min="14" max="15" width="9.42727272727273" customWidth="1"/>
    <col min="16" max="16" width="14.1454545454545" customWidth="1"/>
    <col min="17" max="17" width="15.1454545454545" customWidth="1"/>
    <col min="18" max="18" width="13.5727272727273" customWidth="1"/>
    <col min="19" max="19" width="15.4272727272727" customWidth="1"/>
    <col min="20" max="20" width="15.1454545454545" customWidth="1"/>
    <col min="21" max="21" width="16.7181818181818" customWidth="1"/>
    <col min="22" max="22" width="18" customWidth="1"/>
    <col min="23" max="23" width="9.14545454545454" customWidth="1"/>
    <col min="24" max="24" width="9.71818181818182" customWidth="1"/>
    <col min="25" max="25" width="14" customWidth="1"/>
    <col min="27" max="28" width="13.5727272727273" customWidth="1"/>
    <col min="29" max="29" width="10.5727272727273"/>
    <col min="30" max="30" width="9" customWidth="1"/>
    <col min="31" max="31" width="10.1454545454545" customWidth="1"/>
    <col min="32" max="32" width="11" customWidth="1"/>
    <col min="33" max="33" width="12.2818181818182" customWidth="1"/>
    <col min="34" max="34" width="14" customWidth="1"/>
    <col min="35" max="35" width="15.2818181818182" customWidth="1"/>
    <col min="36" max="36" width="13.8545454545455" customWidth="1"/>
    <col min="37" max="37" width="15" customWidth="1"/>
    <col min="38" max="39" width="16.8545454545455" customWidth="1"/>
    <col min="40" max="40" width="12.2818181818182" customWidth="1"/>
  </cols>
  <sheetData>
    <row r="1" customFormat="1" spans="1:33">
      <c r="A1" s="130"/>
      <c r="B1" s="170" t="s">
        <v>1</v>
      </c>
      <c r="C1" s="170" t="s">
        <v>68</v>
      </c>
      <c r="D1" s="171" t="s">
        <v>3</v>
      </c>
      <c r="E1" s="171"/>
      <c r="F1" s="171"/>
      <c r="G1" s="170"/>
      <c r="H1" s="171" t="s">
        <v>4</v>
      </c>
      <c r="I1" s="171"/>
      <c r="J1" s="171"/>
      <c r="K1" s="170"/>
      <c r="L1" s="171" t="s">
        <v>5</v>
      </c>
      <c r="M1" s="171"/>
      <c r="N1" s="171"/>
      <c r="O1" s="170"/>
      <c r="P1" s="171" t="s">
        <v>6</v>
      </c>
      <c r="Q1" s="171"/>
      <c r="R1" s="171"/>
      <c r="S1" s="229"/>
      <c r="T1" s="171" t="s">
        <v>7</v>
      </c>
      <c r="U1" s="171"/>
      <c r="V1" s="171"/>
      <c r="W1" s="229"/>
      <c r="X1" s="171" t="s">
        <v>9</v>
      </c>
      <c r="Y1" s="171"/>
      <c r="Z1" s="171"/>
      <c r="AA1" s="170"/>
      <c r="AB1" s="171" t="s">
        <v>11</v>
      </c>
      <c r="AC1" s="171" t="s">
        <v>69</v>
      </c>
      <c r="AD1" s="242" t="s">
        <v>70</v>
      </c>
      <c r="AE1" s="243" t="s">
        <v>68</v>
      </c>
      <c r="AF1" s="83"/>
      <c r="AG1" s="176"/>
    </row>
    <row r="2" customFormat="1" spans="1:31">
      <c r="A2" s="150"/>
      <c r="B2" s="172"/>
      <c r="C2" s="172"/>
      <c r="D2" s="173" t="s">
        <v>71</v>
      </c>
      <c r="E2" s="173" t="s">
        <v>72</v>
      </c>
      <c r="F2" s="173" t="s">
        <v>73</v>
      </c>
      <c r="G2" s="174" t="s">
        <v>74</v>
      </c>
      <c r="H2" s="173" t="s">
        <v>71</v>
      </c>
      <c r="I2" s="173" t="s">
        <v>72</v>
      </c>
      <c r="J2" s="173" t="s">
        <v>73</v>
      </c>
      <c r="K2" s="174" t="s">
        <v>74</v>
      </c>
      <c r="L2" s="184" t="s">
        <v>71</v>
      </c>
      <c r="M2" s="173" t="s">
        <v>72</v>
      </c>
      <c r="N2" s="173" t="s">
        <v>73</v>
      </c>
      <c r="O2" s="172" t="s">
        <v>74</v>
      </c>
      <c r="P2" s="173" t="s">
        <v>71</v>
      </c>
      <c r="Q2" s="173" t="s">
        <v>72</v>
      </c>
      <c r="R2" s="173" t="s">
        <v>73</v>
      </c>
      <c r="S2" s="172" t="s">
        <v>74</v>
      </c>
      <c r="T2" s="173" t="s">
        <v>71</v>
      </c>
      <c r="U2" s="173" t="s">
        <v>72</v>
      </c>
      <c r="V2" s="173" t="s">
        <v>73</v>
      </c>
      <c r="W2" s="172" t="s">
        <v>74</v>
      </c>
      <c r="X2" s="173" t="s">
        <v>71</v>
      </c>
      <c r="Y2" s="173" t="s">
        <v>72</v>
      </c>
      <c r="Z2" s="173" t="s">
        <v>73</v>
      </c>
      <c r="AA2" s="172" t="s">
        <v>74</v>
      </c>
      <c r="AB2" s="173"/>
      <c r="AC2" s="173"/>
      <c r="AD2" s="244"/>
      <c r="AE2" s="245"/>
    </row>
    <row r="3" customFormat="1" spans="1:31">
      <c r="A3" s="175" t="s">
        <v>20</v>
      </c>
      <c r="B3" s="175" t="b">
        <v>1</v>
      </c>
      <c r="C3" s="87">
        <v>0</v>
      </c>
      <c r="D3" s="94">
        <v>3.5</v>
      </c>
      <c r="E3" s="63">
        <v>4</v>
      </c>
      <c r="F3" s="63">
        <v>35</v>
      </c>
      <c r="G3" s="176">
        <f>$C3*E3+F3</f>
        <v>35</v>
      </c>
      <c r="H3">
        <v>55</v>
      </c>
      <c r="I3" s="63">
        <v>1</v>
      </c>
      <c r="J3" s="63">
        <v>55</v>
      </c>
      <c r="K3" s="176">
        <f>$C3*I3+J3</f>
        <v>55</v>
      </c>
      <c r="L3">
        <v>2</v>
      </c>
      <c r="M3" s="63">
        <v>0.1</v>
      </c>
      <c r="N3" s="63">
        <v>2</v>
      </c>
      <c r="O3" s="176">
        <f>$C3*M3+N3</f>
        <v>2</v>
      </c>
      <c r="P3">
        <v>70</v>
      </c>
      <c r="Q3" s="63">
        <v>1</v>
      </c>
      <c r="R3" s="63">
        <v>70</v>
      </c>
      <c r="S3" s="176">
        <f>$C3*Q3+R3</f>
        <v>70</v>
      </c>
      <c r="T3">
        <v>1.5</v>
      </c>
      <c r="U3" s="63">
        <v>-0.05</v>
      </c>
      <c r="V3" s="63">
        <v>1.5</v>
      </c>
      <c r="W3" s="176">
        <f>$C3*U3+V3</f>
        <v>1.5</v>
      </c>
      <c r="X3">
        <v>3</v>
      </c>
      <c r="Y3" s="63">
        <v>0.2</v>
      </c>
      <c r="Z3" s="63">
        <v>3</v>
      </c>
      <c r="AA3" s="176">
        <f>$C3*Y3+Z3</f>
        <v>3</v>
      </c>
      <c r="AB3" s="83">
        <f t="shared" ref="AB3:AB17" si="0">AA3/100*G3*2+(1-AA3/100)*G3</f>
        <v>36.05</v>
      </c>
      <c r="AC3" s="169">
        <f t="shared" ref="AC3:AC17" si="1">AB3*O3</f>
        <v>72.1</v>
      </c>
      <c r="AD3">
        <f>AC3*(K3/100)</f>
        <v>39.655</v>
      </c>
      <c r="AE3" s="87">
        <v>0</v>
      </c>
    </row>
    <row r="4" customFormat="1" spans="1:31">
      <c r="A4" s="175"/>
      <c r="B4" s="175"/>
      <c r="C4" s="87">
        <v>10</v>
      </c>
      <c r="D4" s="94">
        <v>8.5</v>
      </c>
      <c r="E4" s="63"/>
      <c r="F4" s="63"/>
      <c r="G4" s="176">
        <f>$C4*E3+F3</f>
        <v>75</v>
      </c>
      <c r="H4">
        <v>65</v>
      </c>
      <c r="I4" s="63"/>
      <c r="J4" s="63"/>
      <c r="K4" s="176">
        <f>$C4*I3+J3</f>
        <v>65</v>
      </c>
      <c r="L4">
        <v>3</v>
      </c>
      <c r="M4" s="63"/>
      <c r="N4" s="63"/>
      <c r="O4" s="176">
        <f>$C4*M3+N3</f>
        <v>3</v>
      </c>
      <c r="P4">
        <v>80</v>
      </c>
      <c r="Q4" s="63"/>
      <c r="R4" s="63"/>
      <c r="S4" s="176">
        <f>$C4*Q3+R3</f>
        <v>80</v>
      </c>
      <c r="T4">
        <v>1</v>
      </c>
      <c r="U4" s="63"/>
      <c r="V4" s="63"/>
      <c r="W4" s="176">
        <f>$C4*U3+V3</f>
        <v>1</v>
      </c>
      <c r="X4">
        <v>5</v>
      </c>
      <c r="Y4" s="63"/>
      <c r="Z4" s="63"/>
      <c r="AA4" s="176">
        <f>$C4*Y3+Z3</f>
        <v>5</v>
      </c>
      <c r="AB4" s="83">
        <f t="shared" si="0"/>
        <v>78.75</v>
      </c>
      <c r="AC4" s="169">
        <f t="shared" si="1"/>
        <v>236.25</v>
      </c>
      <c r="AD4">
        <f t="shared" ref="AD4:AD17" si="2">AC4*(K4/100)</f>
        <v>153.5625</v>
      </c>
      <c r="AE4" s="87">
        <v>10</v>
      </c>
    </row>
    <row r="5" s="94" customFormat="1" spans="1:31">
      <c r="A5" s="177"/>
      <c r="B5" s="177"/>
      <c r="C5" s="142">
        <v>20</v>
      </c>
      <c r="D5" s="121">
        <v>11.5</v>
      </c>
      <c r="E5" s="178"/>
      <c r="F5" s="178"/>
      <c r="G5" s="179">
        <f>$C5*E3+F3</f>
        <v>115</v>
      </c>
      <c r="H5" s="121">
        <v>75</v>
      </c>
      <c r="I5" s="178"/>
      <c r="J5" s="178"/>
      <c r="K5" s="179">
        <f>$C5*I3+J3</f>
        <v>75</v>
      </c>
      <c r="L5" s="121">
        <v>4</v>
      </c>
      <c r="M5" s="178"/>
      <c r="N5" s="178"/>
      <c r="O5" s="179">
        <f>$C5*M3+N3</f>
        <v>4</v>
      </c>
      <c r="P5" s="121">
        <v>90</v>
      </c>
      <c r="Q5" s="178"/>
      <c r="R5" s="178"/>
      <c r="S5" s="179">
        <f>$C5*Q3+R3</f>
        <v>90</v>
      </c>
      <c r="T5" s="121">
        <v>0.5</v>
      </c>
      <c r="U5" s="178"/>
      <c r="V5" s="178"/>
      <c r="W5" s="179">
        <f>$C5*U3+V3</f>
        <v>0.5</v>
      </c>
      <c r="X5" s="121">
        <v>7</v>
      </c>
      <c r="Y5" s="178"/>
      <c r="Z5" s="178"/>
      <c r="AA5" s="179">
        <f>$C5*Y3+Z3</f>
        <v>7</v>
      </c>
      <c r="AB5" s="246">
        <f t="shared" si="0"/>
        <v>123.05</v>
      </c>
      <c r="AC5" s="246">
        <f t="shared" si="1"/>
        <v>492.2</v>
      </c>
      <c r="AD5" s="121">
        <f t="shared" si="2"/>
        <v>369.15</v>
      </c>
      <c r="AE5" s="142">
        <v>20</v>
      </c>
    </row>
    <row r="6" customFormat="1" spans="1:31">
      <c r="A6" s="175" t="s">
        <v>28</v>
      </c>
      <c r="B6" s="175" t="b">
        <v>1</v>
      </c>
      <c r="C6" s="87">
        <v>0</v>
      </c>
      <c r="D6" s="94">
        <v>12.5</v>
      </c>
      <c r="E6" s="63">
        <v>10</v>
      </c>
      <c r="F6" s="63">
        <v>60</v>
      </c>
      <c r="G6" s="176">
        <f>$C6*E$6+F$6</f>
        <v>60</v>
      </c>
      <c r="H6">
        <v>70</v>
      </c>
      <c r="I6" s="63">
        <v>1</v>
      </c>
      <c r="J6" s="63">
        <v>70</v>
      </c>
      <c r="K6" s="176">
        <f>$C6*I$6+J$6</f>
        <v>70</v>
      </c>
      <c r="L6">
        <v>0.6</v>
      </c>
      <c r="M6" s="63">
        <v>0.04</v>
      </c>
      <c r="N6" s="63">
        <v>0.6</v>
      </c>
      <c r="O6" s="176">
        <f>$C6*M$6+N$6</f>
        <v>0.6</v>
      </c>
      <c r="P6">
        <v>35</v>
      </c>
      <c r="Q6" s="63">
        <v>1</v>
      </c>
      <c r="R6" s="63">
        <v>35</v>
      </c>
      <c r="S6" s="176">
        <f>$C6*Q$6+R$6</f>
        <v>35</v>
      </c>
      <c r="T6">
        <v>2.75</v>
      </c>
      <c r="U6" s="63">
        <v>-0.025</v>
      </c>
      <c r="V6" s="63">
        <v>2.75</v>
      </c>
      <c r="W6" s="176">
        <f>$C6*U$6+V$6</f>
        <v>2.75</v>
      </c>
      <c r="X6">
        <v>10</v>
      </c>
      <c r="Y6" s="63">
        <v>2.5</v>
      </c>
      <c r="Z6" s="63">
        <v>10</v>
      </c>
      <c r="AA6" s="176">
        <f>$C6*Y$6+Z$6</f>
        <v>10</v>
      </c>
      <c r="AB6" s="83">
        <f t="shared" si="0"/>
        <v>66</v>
      </c>
      <c r="AC6" s="169">
        <f t="shared" si="1"/>
        <v>39.6</v>
      </c>
      <c r="AD6">
        <f t="shared" si="2"/>
        <v>27.72</v>
      </c>
      <c r="AE6" s="87">
        <v>0</v>
      </c>
    </row>
    <row r="7" customFormat="1" spans="1:31">
      <c r="A7" s="175"/>
      <c r="B7" s="175"/>
      <c r="C7" s="87">
        <v>10</v>
      </c>
      <c r="D7" s="94">
        <v>37.5</v>
      </c>
      <c r="E7" s="63"/>
      <c r="F7" s="63"/>
      <c r="G7" s="176">
        <f>$C7*E$6+F$6</f>
        <v>160</v>
      </c>
      <c r="H7">
        <v>80</v>
      </c>
      <c r="I7" s="63"/>
      <c r="J7" s="63"/>
      <c r="K7" s="176">
        <f>$C7*I$6+J$6</f>
        <v>80</v>
      </c>
      <c r="L7">
        <v>1</v>
      </c>
      <c r="M7" s="63"/>
      <c r="N7" s="63"/>
      <c r="O7" s="176">
        <f>$C7*M$6+N$6</f>
        <v>1</v>
      </c>
      <c r="P7">
        <v>45</v>
      </c>
      <c r="Q7" s="63"/>
      <c r="R7" s="63"/>
      <c r="S7" s="176">
        <f>$C7*Q$6+R$6</f>
        <v>45</v>
      </c>
      <c r="T7">
        <v>2.5</v>
      </c>
      <c r="U7" s="63"/>
      <c r="V7" s="63"/>
      <c r="W7" s="176">
        <f>$C7*U$6+V$6</f>
        <v>2.5</v>
      </c>
      <c r="X7">
        <v>30</v>
      </c>
      <c r="Y7" s="63"/>
      <c r="Z7" s="63"/>
      <c r="AA7" s="176">
        <f>$C7*Y$6+Z$6</f>
        <v>35</v>
      </c>
      <c r="AB7" s="83">
        <f t="shared" si="0"/>
        <v>216</v>
      </c>
      <c r="AC7" s="169">
        <f t="shared" si="1"/>
        <v>216</v>
      </c>
      <c r="AD7">
        <f t="shared" si="2"/>
        <v>172.8</v>
      </c>
      <c r="AE7" s="87">
        <v>10</v>
      </c>
    </row>
    <row r="8" customFormat="1" spans="1:31">
      <c r="A8" s="175"/>
      <c r="B8" s="175"/>
      <c r="C8" s="87">
        <v>20</v>
      </c>
      <c r="D8" s="94">
        <v>62.5</v>
      </c>
      <c r="E8" s="63"/>
      <c r="F8" s="63"/>
      <c r="G8" s="176">
        <f>$C8*E$6+F$6</f>
        <v>260</v>
      </c>
      <c r="H8">
        <v>90</v>
      </c>
      <c r="I8" s="63"/>
      <c r="J8" s="63"/>
      <c r="K8" s="176">
        <f>$C8*I$6+J$6</f>
        <v>90</v>
      </c>
      <c r="L8">
        <v>1.4</v>
      </c>
      <c r="M8" s="63"/>
      <c r="N8" s="63"/>
      <c r="O8" s="176">
        <f>$C8*M$6+N$6</f>
        <v>1.4</v>
      </c>
      <c r="P8">
        <v>55</v>
      </c>
      <c r="Q8" s="63"/>
      <c r="R8" s="63"/>
      <c r="S8" s="176">
        <f>$C8*Q$6+R$6</f>
        <v>55</v>
      </c>
      <c r="T8">
        <v>2.25</v>
      </c>
      <c r="U8" s="63"/>
      <c r="V8" s="63"/>
      <c r="W8" s="176">
        <f>$C8*U$6+V$6</f>
        <v>2.25</v>
      </c>
      <c r="X8">
        <v>60</v>
      </c>
      <c r="Y8" s="63"/>
      <c r="Z8" s="63"/>
      <c r="AA8" s="176">
        <f>$C8*Y$6+Z$6</f>
        <v>60</v>
      </c>
      <c r="AB8" s="83">
        <f t="shared" si="0"/>
        <v>416</v>
      </c>
      <c r="AC8" s="169">
        <f t="shared" si="1"/>
        <v>582.4</v>
      </c>
      <c r="AD8" s="121">
        <f t="shared" si="2"/>
        <v>524.16</v>
      </c>
      <c r="AE8" s="142">
        <v>20</v>
      </c>
    </row>
    <row r="9" s="94" customFormat="1" spans="1:31">
      <c r="A9" s="180" t="s">
        <v>35</v>
      </c>
      <c r="B9" s="180" t="b">
        <v>0</v>
      </c>
      <c r="C9" s="148">
        <v>0</v>
      </c>
      <c r="D9" s="120">
        <v>1</v>
      </c>
      <c r="E9" s="181">
        <v>0.6</v>
      </c>
      <c r="F9" s="181">
        <v>10</v>
      </c>
      <c r="G9" s="182">
        <f>$C9*E$9+F$9</f>
        <v>10</v>
      </c>
      <c r="H9" s="120">
        <v>10</v>
      </c>
      <c r="I9" s="181">
        <v>0.5</v>
      </c>
      <c r="J9" s="181">
        <v>10</v>
      </c>
      <c r="K9" s="182">
        <f>$C9*I$9+J$9</f>
        <v>10</v>
      </c>
      <c r="L9" s="120">
        <v>0.75</v>
      </c>
      <c r="M9" s="181">
        <v>0.025</v>
      </c>
      <c r="N9" s="181">
        <v>0.75</v>
      </c>
      <c r="O9" s="182">
        <f>$C9*M$9+N$9</f>
        <v>0.75</v>
      </c>
      <c r="P9" s="120">
        <v>40</v>
      </c>
      <c r="Q9" s="181">
        <v>1</v>
      </c>
      <c r="R9" s="181">
        <v>40</v>
      </c>
      <c r="S9" s="182">
        <f>$C9*Q$9+R$9</f>
        <v>40</v>
      </c>
      <c r="T9" s="120">
        <v>3.5</v>
      </c>
      <c r="U9" s="181">
        <v>-0.05</v>
      </c>
      <c r="V9" s="181">
        <v>3.5</v>
      </c>
      <c r="W9" s="182">
        <f>$C9*U$9+V$9</f>
        <v>3.5</v>
      </c>
      <c r="X9" s="120">
        <v>2</v>
      </c>
      <c r="Y9" s="181">
        <v>0</v>
      </c>
      <c r="Z9" s="181">
        <v>2</v>
      </c>
      <c r="AA9" s="182">
        <f>Z9</f>
        <v>2</v>
      </c>
      <c r="AB9" s="247">
        <f t="shared" si="0"/>
        <v>10.2</v>
      </c>
      <c r="AC9" s="247">
        <f t="shared" si="1"/>
        <v>7.65</v>
      </c>
      <c r="AD9" s="94">
        <f t="shared" si="2"/>
        <v>0.765</v>
      </c>
      <c r="AE9" s="87">
        <v>0</v>
      </c>
    </row>
    <row r="10" customFormat="1" spans="1:31">
      <c r="A10" s="175"/>
      <c r="B10" s="175"/>
      <c r="C10" s="87">
        <v>10</v>
      </c>
      <c r="D10" s="94">
        <v>1.85</v>
      </c>
      <c r="E10" s="63"/>
      <c r="F10" s="63"/>
      <c r="G10" s="176">
        <f>$C10*E$9+F$9</f>
        <v>16</v>
      </c>
      <c r="H10">
        <v>15</v>
      </c>
      <c r="I10" s="63"/>
      <c r="J10" s="63"/>
      <c r="K10" s="176">
        <f>$C10*I$9+J$9</f>
        <v>15</v>
      </c>
      <c r="L10">
        <v>1</v>
      </c>
      <c r="M10" s="63"/>
      <c r="N10" s="63"/>
      <c r="O10" s="176">
        <f>$C10*M$9+N$9</f>
        <v>1</v>
      </c>
      <c r="P10">
        <v>50</v>
      </c>
      <c r="Q10" s="63"/>
      <c r="R10" s="63"/>
      <c r="S10" s="176">
        <f>$C10*Q$9+R$9</f>
        <v>50</v>
      </c>
      <c r="T10">
        <v>3</v>
      </c>
      <c r="U10" s="63"/>
      <c r="V10" s="63"/>
      <c r="W10" s="176">
        <f>$C10*U$9+V$9</f>
        <v>3</v>
      </c>
      <c r="X10">
        <v>2</v>
      </c>
      <c r="Y10" s="63"/>
      <c r="Z10" s="63"/>
      <c r="AA10" s="176">
        <f>Z9</f>
        <v>2</v>
      </c>
      <c r="AB10" s="83">
        <f t="shared" si="0"/>
        <v>16.32</v>
      </c>
      <c r="AC10" s="169">
        <f t="shared" si="1"/>
        <v>16.32</v>
      </c>
      <c r="AD10">
        <f t="shared" si="2"/>
        <v>2.448</v>
      </c>
      <c r="AE10" s="87">
        <v>10</v>
      </c>
    </row>
    <row r="11" s="94" customFormat="1" spans="1:31">
      <c r="A11" s="177"/>
      <c r="B11" s="177"/>
      <c r="C11" s="142">
        <v>20</v>
      </c>
      <c r="D11" s="121">
        <v>2.05</v>
      </c>
      <c r="E11" s="178"/>
      <c r="F11" s="178"/>
      <c r="G11" s="179">
        <f>$C11*E$9+F$9</f>
        <v>22</v>
      </c>
      <c r="H11" s="121">
        <v>20</v>
      </c>
      <c r="I11" s="178"/>
      <c r="J11" s="178"/>
      <c r="K11" s="179">
        <f>$C11*I$9+J$9</f>
        <v>20</v>
      </c>
      <c r="L11" s="121">
        <v>1.25</v>
      </c>
      <c r="M11" s="178"/>
      <c r="N11" s="178"/>
      <c r="O11" s="179">
        <f>$C11*M$9+N$9</f>
        <v>1.25</v>
      </c>
      <c r="P11" s="121">
        <v>60</v>
      </c>
      <c r="Q11" s="178"/>
      <c r="R11" s="178"/>
      <c r="S11" s="179">
        <f>$C11*Q$9+R$9</f>
        <v>60</v>
      </c>
      <c r="T11" s="121">
        <v>2.5</v>
      </c>
      <c r="U11" s="178"/>
      <c r="V11" s="178"/>
      <c r="W11" s="179">
        <f>$C11*U$9+V$9</f>
        <v>2.5</v>
      </c>
      <c r="X11" s="121">
        <v>2</v>
      </c>
      <c r="Y11" s="178"/>
      <c r="Z11" s="178"/>
      <c r="AA11" s="179">
        <f>Z9</f>
        <v>2</v>
      </c>
      <c r="AB11" s="246">
        <f t="shared" si="0"/>
        <v>22.44</v>
      </c>
      <c r="AC11" s="246">
        <f t="shared" si="1"/>
        <v>28.05</v>
      </c>
      <c r="AD11" s="121">
        <f t="shared" si="2"/>
        <v>5.61</v>
      </c>
      <c r="AE11" s="142">
        <v>20</v>
      </c>
    </row>
    <row r="12" customFormat="1" spans="1:31">
      <c r="A12" s="175" t="s">
        <v>42</v>
      </c>
      <c r="B12" s="175" t="b">
        <v>0</v>
      </c>
      <c r="C12" s="87">
        <v>0</v>
      </c>
      <c r="D12" s="94">
        <v>3.3</v>
      </c>
      <c r="E12" s="63">
        <v>1</v>
      </c>
      <c r="F12" s="63">
        <v>21</v>
      </c>
      <c r="G12" s="176">
        <f>$C12*E$12+F$12</f>
        <v>21</v>
      </c>
      <c r="H12">
        <v>60</v>
      </c>
      <c r="I12" s="63">
        <v>0.5</v>
      </c>
      <c r="J12" s="63">
        <v>60</v>
      </c>
      <c r="K12" s="176">
        <f>$C12*I$12+J$12</f>
        <v>60</v>
      </c>
      <c r="L12">
        <v>5.5</v>
      </c>
      <c r="M12" s="63">
        <v>0.2</v>
      </c>
      <c r="N12" s="63">
        <v>5.5</v>
      </c>
      <c r="O12" s="176">
        <f>$C12*M$12+N$12</f>
        <v>5.5</v>
      </c>
      <c r="P12">
        <v>57.5</v>
      </c>
      <c r="Q12" s="63">
        <v>1</v>
      </c>
      <c r="R12" s="63">
        <v>57.5</v>
      </c>
      <c r="S12" s="176">
        <f>$C12*Q$12+R$12</f>
        <v>57.5</v>
      </c>
      <c r="T12">
        <v>2.5</v>
      </c>
      <c r="U12" s="63">
        <v>-0.05</v>
      </c>
      <c r="V12" s="63">
        <v>2.5</v>
      </c>
      <c r="W12" s="176">
        <f>$C12*U$12+V$12</f>
        <v>2.5</v>
      </c>
      <c r="X12">
        <v>1</v>
      </c>
      <c r="Y12" s="63">
        <v>0.05</v>
      </c>
      <c r="Z12" s="63">
        <v>1</v>
      </c>
      <c r="AA12" s="176">
        <f>$C12*Y$12+Z$12</f>
        <v>1</v>
      </c>
      <c r="AB12" s="83">
        <f t="shared" si="0"/>
        <v>21.21</v>
      </c>
      <c r="AC12" s="169">
        <f t="shared" si="1"/>
        <v>116.655</v>
      </c>
      <c r="AD12">
        <f t="shared" si="2"/>
        <v>69.993</v>
      </c>
      <c r="AE12" s="87">
        <v>0</v>
      </c>
    </row>
    <row r="13" customFormat="1" spans="1:31">
      <c r="A13" s="175"/>
      <c r="B13" s="175"/>
      <c r="C13" s="87">
        <v>10</v>
      </c>
      <c r="D13" s="94">
        <v>6.2</v>
      </c>
      <c r="E13" s="63"/>
      <c r="F13" s="63"/>
      <c r="G13" s="176">
        <f>$C13*E$12+F$12</f>
        <v>31</v>
      </c>
      <c r="H13">
        <v>65</v>
      </c>
      <c r="I13" s="63"/>
      <c r="J13" s="63"/>
      <c r="K13" s="176">
        <f>$C13*I$12+J$12</f>
        <v>65</v>
      </c>
      <c r="L13">
        <v>7.5</v>
      </c>
      <c r="M13" s="63"/>
      <c r="N13" s="63"/>
      <c r="O13" s="176">
        <f>$C13*M$12+N$12</f>
        <v>7.5</v>
      </c>
      <c r="P13">
        <v>67.5</v>
      </c>
      <c r="Q13" s="63"/>
      <c r="R13" s="63"/>
      <c r="S13" s="176">
        <f>$C13*Q$12+R$12</f>
        <v>67.5</v>
      </c>
      <c r="T13">
        <v>2</v>
      </c>
      <c r="U13" s="63"/>
      <c r="V13" s="63"/>
      <c r="W13" s="176">
        <f>$C13*U$12+V$12</f>
        <v>2</v>
      </c>
      <c r="X13">
        <v>1.5</v>
      </c>
      <c r="Y13" s="63"/>
      <c r="Z13" s="63"/>
      <c r="AA13" s="176">
        <f>$C13*Y$12+Z$12</f>
        <v>1.5</v>
      </c>
      <c r="AB13" s="83">
        <f t="shared" si="0"/>
        <v>31.465</v>
      </c>
      <c r="AC13" s="169">
        <f t="shared" si="1"/>
        <v>235.9875</v>
      </c>
      <c r="AD13">
        <f t="shared" si="2"/>
        <v>153.391875</v>
      </c>
      <c r="AE13" s="87">
        <v>10</v>
      </c>
    </row>
    <row r="14" customFormat="1" spans="1:31">
      <c r="A14" s="177"/>
      <c r="B14" s="177"/>
      <c r="C14" s="142">
        <v>20</v>
      </c>
      <c r="D14" s="121">
        <v>9.1</v>
      </c>
      <c r="E14" s="178"/>
      <c r="F14" s="178"/>
      <c r="G14" s="179">
        <f>$C14*E$12+F$12</f>
        <v>41</v>
      </c>
      <c r="H14" s="121">
        <v>70</v>
      </c>
      <c r="I14" s="178"/>
      <c r="J14" s="178"/>
      <c r="K14" s="179">
        <f>$C14*I$12+J$12</f>
        <v>70</v>
      </c>
      <c r="L14" s="121">
        <v>9.5</v>
      </c>
      <c r="M14" s="178"/>
      <c r="N14" s="178"/>
      <c r="O14" s="179">
        <f>$C14*M$12+N$12</f>
        <v>9.5</v>
      </c>
      <c r="P14" s="121">
        <v>77.5</v>
      </c>
      <c r="Q14" s="178"/>
      <c r="R14" s="178"/>
      <c r="S14" s="179">
        <f>$C14*Q$12+R$12</f>
        <v>77.5</v>
      </c>
      <c r="T14" s="121">
        <v>1.5</v>
      </c>
      <c r="U14" s="178"/>
      <c r="V14" s="178"/>
      <c r="W14" s="179">
        <f>$C14*U$12+V$12</f>
        <v>1.5</v>
      </c>
      <c r="X14" s="121">
        <v>2</v>
      </c>
      <c r="Y14" s="178"/>
      <c r="Z14" s="178"/>
      <c r="AA14" s="179">
        <f>$C14*Y$12+Z$12</f>
        <v>2</v>
      </c>
      <c r="AB14" s="246">
        <f t="shared" si="0"/>
        <v>41.82</v>
      </c>
      <c r="AC14" s="246">
        <f t="shared" si="1"/>
        <v>397.29</v>
      </c>
      <c r="AD14" s="121">
        <f t="shared" si="2"/>
        <v>278.103</v>
      </c>
      <c r="AE14" s="142">
        <v>20</v>
      </c>
    </row>
    <row r="15" s="94" customFormat="1" spans="1:31">
      <c r="A15" s="175" t="s">
        <v>49</v>
      </c>
      <c r="B15" s="175" t="b">
        <v>0</v>
      </c>
      <c r="C15" s="87">
        <v>0</v>
      </c>
      <c r="D15" s="94">
        <v>2.75</v>
      </c>
      <c r="E15" s="183">
        <v>4.25</v>
      </c>
      <c r="F15" s="183">
        <v>30</v>
      </c>
      <c r="G15" s="176">
        <f>$C15*E$15+F$15</f>
        <v>30</v>
      </c>
      <c r="H15" s="94">
        <v>30</v>
      </c>
      <c r="I15" s="183">
        <v>0.5</v>
      </c>
      <c r="J15" s="183">
        <v>30</v>
      </c>
      <c r="K15" s="176">
        <f>$C15*I$15+J$15</f>
        <v>30</v>
      </c>
      <c r="L15" s="94">
        <v>2.75</v>
      </c>
      <c r="M15" s="183">
        <v>0.0125</v>
      </c>
      <c r="N15" s="183">
        <v>2.75</v>
      </c>
      <c r="O15" s="176">
        <f>$C15*M$15+N$15</f>
        <v>2.75</v>
      </c>
      <c r="P15" s="94">
        <v>10</v>
      </c>
      <c r="Q15" s="183">
        <v>1</v>
      </c>
      <c r="R15" s="183">
        <v>10</v>
      </c>
      <c r="S15" s="176">
        <f>$C15*Q$15+R$15</f>
        <v>10</v>
      </c>
      <c r="T15" s="94">
        <v>5</v>
      </c>
      <c r="U15" s="183">
        <v>0</v>
      </c>
      <c r="V15" s="183">
        <v>5</v>
      </c>
      <c r="W15" s="176">
        <f>$C15*U$15+V$15</f>
        <v>5</v>
      </c>
      <c r="X15" s="94">
        <v>2</v>
      </c>
      <c r="Y15" s="183">
        <v>0.4</v>
      </c>
      <c r="Z15" s="183">
        <v>2</v>
      </c>
      <c r="AA15" s="176">
        <f>$C15*Y$15+Z$15</f>
        <v>2</v>
      </c>
      <c r="AB15" s="169">
        <f t="shared" si="0"/>
        <v>30.6</v>
      </c>
      <c r="AC15" s="169">
        <f t="shared" si="1"/>
        <v>84.15</v>
      </c>
      <c r="AD15" s="94">
        <f t="shared" si="2"/>
        <v>25.245</v>
      </c>
      <c r="AE15" s="87">
        <v>0</v>
      </c>
    </row>
    <row r="16" customFormat="1" spans="1:31">
      <c r="A16" s="175"/>
      <c r="B16" s="175"/>
      <c r="C16" s="87">
        <v>10</v>
      </c>
      <c r="D16" s="94">
        <v>7.5</v>
      </c>
      <c r="E16" s="63"/>
      <c r="F16" s="63"/>
      <c r="G16" s="176">
        <f>$C16*E$15+F$15</f>
        <v>72.5</v>
      </c>
      <c r="H16">
        <v>35</v>
      </c>
      <c r="I16" s="63"/>
      <c r="J16" s="63"/>
      <c r="K16" s="176">
        <f>$C16*I$15+J$15</f>
        <v>35</v>
      </c>
      <c r="L16">
        <v>2.88</v>
      </c>
      <c r="M16" s="63"/>
      <c r="N16" s="63"/>
      <c r="O16" s="176">
        <f>$C16*M$15+N$15</f>
        <v>2.875</v>
      </c>
      <c r="P16">
        <v>20</v>
      </c>
      <c r="Q16" s="63"/>
      <c r="R16" s="63"/>
      <c r="S16" s="176">
        <f>$C16*Q$15+R$15</f>
        <v>20</v>
      </c>
      <c r="T16">
        <v>5</v>
      </c>
      <c r="U16" s="63"/>
      <c r="V16" s="63"/>
      <c r="W16" s="176">
        <f>$C16*U$15+V$15</f>
        <v>5</v>
      </c>
      <c r="X16">
        <v>6</v>
      </c>
      <c r="Y16" s="63"/>
      <c r="Z16" s="63"/>
      <c r="AA16" s="176">
        <f>$C16*Y$15+Z$15</f>
        <v>6</v>
      </c>
      <c r="AB16" s="83">
        <f t="shared" si="0"/>
        <v>76.85</v>
      </c>
      <c r="AC16" s="169">
        <f t="shared" si="1"/>
        <v>220.94375</v>
      </c>
      <c r="AD16">
        <f t="shared" si="2"/>
        <v>77.3303125</v>
      </c>
      <c r="AE16" s="87">
        <v>10</v>
      </c>
    </row>
    <row r="17" s="94" customFormat="1" spans="1:31">
      <c r="A17" s="172"/>
      <c r="B17" s="172"/>
      <c r="C17" s="174">
        <v>20</v>
      </c>
      <c r="D17" s="184">
        <v>11.25</v>
      </c>
      <c r="E17" s="173"/>
      <c r="F17" s="173"/>
      <c r="G17" s="185">
        <f>$C17*E$15+F$15</f>
        <v>115</v>
      </c>
      <c r="H17" s="184">
        <v>40</v>
      </c>
      <c r="I17" s="173"/>
      <c r="J17" s="173"/>
      <c r="K17" s="185">
        <f>$C17*I$15+J$15</f>
        <v>40</v>
      </c>
      <c r="L17" s="184">
        <v>3</v>
      </c>
      <c r="M17" s="173"/>
      <c r="N17" s="173"/>
      <c r="O17" s="185">
        <f>$C17*M$15+N$15</f>
        <v>3</v>
      </c>
      <c r="P17" s="184">
        <v>30</v>
      </c>
      <c r="Q17" s="173"/>
      <c r="R17" s="173"/>
      <c r="S17" s="185">
        <f>$C17*Q$15+R$15</f>
        <v>30</v>
      </c>
      <c r="T17" s="184">
        <v>5</v>
      </c>
      <c r="U17" s="173"/>
      <c r="V17" s="173"/>
      <c r="W17" s="185">
        <f>$C17*U$15+V$15</f>
        <v>5</v>
      </c>
      <c r="X17" s="184">
        <v>10</v>
      </c>
      <c r="Y17" s="173"/>
      <c r="Z17" s="173"/>
      <c r="AA17" s="185">
        <f>$C17*Y$15+Z$15</f>
        <v>10</v>
      </c>
      <c r="AB17" s="248">
        <f t="shared" si="0"/>
        <v>126.5</v>
      </c>
      <c r="AC17" s="248">
        <f t="shared" si="1"/>
        <v>379.5</v>
      </c>
      <c r="AD17" s="184">
        <f t="shared" si="2"/>
        <v>151.8</v>
      </c>
      <c r="AE17" s="174">
        <v>20</v>
      </c>
    </row>
    <row r="18" customFormat="1" spans="1:34">
      <c r="A18" s="63"/>
      <c r="D18" s="63"/>
      <c r="E18" s="63"/>
      <c r="F18" s="63"/>
      <c r="G18" s="83"/>
      <c r="I18" s="63"/>
      <c r="J18" s="63"/>
      <c r="K18" s="63"/>
      <c r="L18" s="83"/>
      <c r="N18" s="63"/>
      <c r="O18" s="63"/>
      <c r="P18" s="63"/>
      <c r="Q18" s="83"/>
      <c r="S18" s="63"/>
      <c r="T18" s="63"/>
      <c r="U18" s="63"/>
      <c r="V18" s="83"/>
      <c r="X18" s="63"/>
      <c r="Y18" s="63"/>
      <c r="Z18" s="63"/>
      <c r="AA18" s="83"/>
      <c r="AC18" s="63"/>
      <c r="AD18" s="63"/>
      <c r="AE18" s="63"/>
      <c r="AF18" s="83"/>
      <c r="AG18" s="83"/>
      <c r="AH18" s="83"/>
    </row>
    <row r="19" customFormat="1" spans="1:26">
      <c r="A19" s="130" t="s">
        <v>0</v>
      </c>
      <c r="B19" s="171" t="s">
        <v>75</v>
      </c>
      <c r="C19" s="170"/>
      <c r="D19" s="186" t="s">
        <v>76</v>
      </c>
      <c r="E19" s="186"/>
      <c r="F19" s="186"/>
      <c r="G19" s="186"/>
      <c r="H19" s="186"/>
      <c r="I19" s="186"/>
      <c r="J19" s="213" t="s">
        <v>8</v>
      </c>
      <c r="K19" s="214" t="s">
        <v>10</v>
      </c>
      <c r="L19" s="213" t="s">
        <v>3</v>
      </c>
      <c r="M19" s="213" t="s">
        <v>4</v>
      </c>
      <c r="N19" s="213" t="s">
        <v>5</v>
      </c>
      <c r="O19" s="213" t="s">
        <v>6</v>
      </c>
      <c r="P19" s="213" t="s">
        <v>7</v>
      </c>
      <c r="Q19" s="213" t="s">
        <v>9</v>
      </c>
      <c r="R19" s="230" t="s">
        <v>77</v>
      </c>
      <c r="S19" s="230" t="s">
        <v>11</v>
      </c>
      <c r="T19" s="231" t="s">
        <v>78</v>
      </c>
      <c r="U19" s="230" t="s">
        <v>79</v>
      </c>
      <c r="V19" s="230" t="s">
        <v>80</v>
      </c>
      <c r="W19" s="232" t="s">
        <v>81</v>
      </c>
      <c r="X19" s="233" t="s">
        <v>69</v>
      </c>
      <c r="Y19" s="249" t="s">
        <v>70</v>
      </c>
      <c r="Z19" s="250" t="s">
        <v>82</v>
      </c>
    </row>
    <row r="20" customFormat="1" spans="1:26">
      <c r="A20" s="136"/>
      <c r="B20" s="63"/>
      <c r="C20" s="175"/>
      <c r="D20" s="187" t="s">
        <v>3</v>
      </c>
      <c r="E20" s="188" t="s">
        <v>4</v>
      </c>
      <c r="F20" s="189" t="s">
        <v>5</v>
      </c>
      <c r="G20" s="188" t="s">
        <v>6</v>
      </c>
      <c r="H20" s="189" t="s">
        <v>7</v>
      </c>
      <c r="I20" s="188" t="s">
        <v>9</v>
      </c>
      <c r="J20" s="215"/>
      <c r="K20" s="216"/>
      <c r="L20" s="217"/>
      <c r="M20" s="217"/>
      <c r="N20" s="217"/>
      <c r="O20" s="217"/>
      <c r="P20" s="217"/>
      <c r="Q20" s="217"/>
      <c r="R20" s="234"/>
      <c r="S20" s="234"/>
      <c r="T20" s="235"/>
      <c r="U20" s="234"/>
      <c r="V20" s="234"/>
      <c r="W20" s="236"/>
      <c r="X20" s="237"/>
      <c r="Y20" s="251"/>
      <c r="Z20" s="252"/>
    </row>
    <row r="21" customFormat="1" spans="1:26">
      <c r="A21" s="130" t="s">
        <v>20</v>
      </c>
      <c r="B21" s="171" t="s">
        <v>23</v>
      </c>
      <c r="C21" s="170"/>
      <c r="D21" s="190">
        <v>1</v>
      </c>
      <c r="E21" s="191">
        <v>1</v>
      </c>
      <c r="F21" s="192">
        <v>1.3</v>
      </c>
      <c r="G21" s="193">
        <v>1</v>
      </c>
      <c r="H21" s="192">
        <v>1.5</v>
      </c>
      <c r="I21" s="218">
        <v>1</v>
      </c>
      <c r="J21" s="219">
        <v>10</v>
      </c>
      <c r="K21" s="220">
        <v>1</v>
      </c>
      <c r="L21" s="221">
        <f>G$5*D21</f>
        <v>115</v>
      </c>
      <c r="M21" s="221">
        <f>$K$5*E21</f>
        <v>75</v>
      </c>
      <c r="N21" s="221">
        <f>O$5*F21</f>
        <v>5.2</v>
      </c>
      <c r="O21" s="221">
        <f>S$5*G21</f>
        <v>90</v>
      </c>
      <c r="P21" s="221">
        <f>W$5*H21</f>
        <v>0.75</v>
      </c>
      <c r="Q21" s="221">
        <f>AA$5*I21</f>
        <v>7</v>
      </c>
      <c r="R21" s="162">
        <f t="shared" ref="R21:R45" si="3">Q21/100*L21*2+(1-Q21/100)*L21</f>
        <v>123.05</v>
      </c>
      <c r="S21" s="162">
        <f>R21*K21</f>
        <v>123.05</v>
      </c>
      <c r="T21" s="162">
        <f>J21/N21</f>
        <v>1.92307692307692</v>
      </c>
      <c r="U21" s="162">
        <f t="shared" ref="U21:U45" si="4">J21/N21+P21</f>
        <v>2.67307692307692</v>
      </c>
      <c r="V21" s="162">
        <f t="shared" ref="V21:V45" si="5">R21*K21*J21</f>
        <v>1230.5</v>
      </c>
      <c r="W21" s="162">
        <f t="shared" ref="W21:W45" si="6">V21*M21/100</f>
        <v>922.875</v>
      </c>
      <c r="X21" s="238">
        <f>W21/T21</f>
        <v>479.895</v>
      </c>
      <c r="Y21" s="253">
        <f t="shared" ref="Y21:Y45" si="7">W21/U21</f>
        <v>345.248201438849</v>
      </c>
      <c r="Z21" s="253">
        <f>100/X21*Y21-100</f>
        <v>-28.0575539568345</v>
      </c>
    </row>
    <row r="22" customFormat="1" spans="1:26">
      <c r="A22" s="136"/>
      <c r="B22" s="63" t="s">
        <v>24</v>
      </c>
      <c r="C22" s="175"/>
      <c r="D22" s="187">
        <v>1.7</v>
      </c>
      <c r="E22" s="194">
        <v>0.8</v>
      </c>
      <c r="F22" s="189">
        <v>1</v>
      </c>
      <c r="G22" s="188">
        <v>1</v>
      </c>
      <c r="H22" s="189">
        <v>1</v>
      </c>
      <c r="I22" s="205">
        <v>1</v>
      </c>
      <c r="J22" s="221">
        <v>6</v>
      </c>
      <c r="K22" s="222">
        <v>1</v>
      </c>
      <c r="L22" s="221">
        <f>G$5*D22</f>
        <v>195.5</v>
      </c>
      <c r="M22" s="221">
        <f>$K$5*E22</f>
        <v>60</v>
      </c>
      <c r="N22" s="221">
        <f>O$5*F22</f>
        <v>4</v>
      </c>
      <c r="O22" s="221">
        <f>S$5*G22</f>
        <v>90</v>
      </c>
      <c r="P22" s="221">
        <f>W$5*H22</f>
        <v>0.5</v>
      </c>
      <c r="Q22" s="221">
        <f>AA$5*I22</f>
        <v>7</v>
      </c>
      <c r="R22" s="162">
        <f t="shared" si="3"/>
        <v>209.185</v>
      </c>
      <c r="S22" s="162">
        <f t="shared" ref="S22:S45" si="8">R22*K22</f>
        <v>209.185</v>
      </c>
      <c r="T22" s="162">
        <f t="shared" ref="T22:T45" si="9">J22/N22</f>
        <v>1.5</v>
      </c>
      <c r="U22" s="162">
        <f t="shared" si="4"/>
        <v>2</v>
      </c>
      <c r="V22" s="162">
        <f t="shared" si="5"/>
        <v>1255.11</v>
      </c>
      <c r="W22" s="162">
        <f t="shared" si="6"/>
        <v>753.066</v>
      </c>
      <c r="X22" s="238">
        <f t="shared" ref="X22:X45" si="10">W22/T22</f>
        <v>502.044</v>
      </c>
      <c r="Y22" s="253">
        <f t="shared" si="7"/>
        <v>376.533</v>
      </c>
      <c r="Z22" s="253">
        <f t="shared" ref="Z22:Z45" si="11">100/X22*Y22-100</f>
        <v>-25</v>
      </c>
    </row>
    <row r="23" customFormat="1" spans="1:37">
      <c r="A23" s="136"/>
      <c r="B23" s="63" t="s">
        <v>25</v>
      </c>
      <c r="C23" s="175"/>
      <c r="D23" s="187">
        <v>1</v>
      </c>
      <c r="E23" s="194">
        <v>1</v>
      </c>
      <c r="F23" s="189">
        <v>1</v>
      </c>
      <c r="G23" s="188">
        <v>0.6</v>
      </c>
      <c r="H23" s="189">
        <v>0.2</v>
      </c>
      <c r="I23" s="205">
        <v>1</v>
      </c>
      <c r="J23" s="221">
        <v>12</v>
      </c>
      <c r="K23" s="222">
        <v>1</v>
      </c>
      <c r="L23" s="221">
        <f>G$5*D23</f>
        <v>115</v>
      </c>
      <c r="M23" s="221">
        <f>$K$5*E23</f>
        <v>75</v>
      </c>
      <c r="N23" s="221">
        <f>O$5*F23</f>
        <v>4</v>
      </c>
      <c r="O23" s="221">
        <f>S$5*G23</f>
        <v>54</v>
      </c>
      <c r="P23" s="221">
        <f>W$5*H23</f>
        <v>0.1</v>
      </c>
      <c r="Q23" s="221">
        <f>AA$5*I23</f>
        <v>7</v>
      </c>
      <c r="R23" s="162">
        <f t="shared" si="3"/>
        <v>123.05</v>
      </c>
      <c r="S23" s="162">
        <f t="shared" si="8"/>
        <v>123.05</v>
      </c>
      <c r="T23" s="162">
        <f t="shared" si="9"/>
        <v>3</v>
      </c>
      <c r="U23" s="162">
        <f t="shared" si="4"/>
        <v>3.1</v>
      </c>
      <c r="V23" s="162">
        <f t="shared" si="5"/>
        <v>1476.6</v>
      </c>
      <c r="W23" s="162">
        <f t="shared" si="6"/>
        <v>1107.45</v>
      </c>
      <c r="X23" s="238">
        <f t="shared" si="10"/>
        <v>369.15</v>
      </c>
      <c r="Y23" s="253">
        <f t="shared" si="7"/>
        <v>357.241935483871</v>
      </c>
      <c r="Z23" s="253">
        <f t="shared" si="11"/>
        <v>-3.2258064516129</v>
      </c>
      <c r="AG23" s="168" t="s">
        <v>20</v>
      </c>
      <c r="AH23" s="169" t="s">
        <v>28</v>
      </c>
      <c r="AI23" s="169" t="s">
        <v>42</v>
      </c>
      <c r="AJ23" s="169" t="s">
        <v>35</v>
      </c>
      <c r="AK23" s="169" t="s">
        <v>49</v>
      </c>
    </row>
    <row r="24" customFormat="1" spans="1:37">
      <c r="A24" s="136"/>
      <c r="B24" s="63" t="s">
        <v>26</v>
      </c>
      <c r="C24" s="175"/>
      <c r="D24" s="187">
        <v>1</v>
      </c>
      <c r="E24" s="194">
        <v>1.35</v>
      </c>
      <c r="F24" s="189">
        <v>0.85</v>
      </c>
      <c r="G24" s="188">
        <v>1</v>
      </c>
      <c r="H24" s="189">
        <v>1</v>
      </c>
      <c r="I24" s="205">
        <v>1</v>
      </c>
      <c r="J24" s="221">
        <v>8</v>
      </c>
      <c r="K24" s="222">
        <v>1</v>
      </c>
      <c r="L24" s="221">
        <f>G$5*D24</f>
        <v>115</v>
      </c>
      <c r="M24" s="221">
        <f>$K$5*E24</f>
        <v>101.25</v>
      </c>
      <c r="N24" s="221">
        <f>O$5*F24</f>
        <v>3.4</v>
      </c>
      <c r="O24" s="221">
        <f>S$5*G24</f>
        <v>90</v>
      </c>
      <c r="P24" s="221">
        <f>W$5*H24</f>
        <v>0.5</v>
      </c>
      <c r="Q24" s="221">
        <f>AA$5*I24</f>
        <v>7</v>
      </c>
      <c r="R24" s="162">
        <f t="shared" si="3"/>
        <v>123.05</v>
      </c>
      <c r="S24" s="162">
        <f t="shared" si="8"/>
        <v>123.05</v>
      </c>
      <c r="T24" s="162">
        <f t="shared" si="9"/>
        <v>2.35294117647059</v>
      </c>
      <c r="U24" s="162">
        <f t="shared" si="4"/>
        <v>2.85294117647059</v>
      </c>
      <c r="V24" s="162">
        <f t="shared" si="5"/>
        <v>984.4</v>
      </c>
      <c r="W24" s="162">
        <f t="shared" si="6"/>
        <v>996.705</v>
      </c>
      <c r="X24" s="238">
        <f t="shared" si="10"/>
        <v>423.599625</v>
      </c>
      <c r="Y24" s="253">
        <f t="shared" si="7"/>
        <v>349.360515463917</v>
      </c>
      <c r="Z24" s="253">
        <f t="shared" si="11"/>
        <v>-17.5257731958763</v>
      </c>
      <c r="AF24" s="169">
        <v>0</v>
      </c>
      <c r="AG24" s="83">
        <v>39.655</v>
      </c>
      <c r="AH24" s="83">
        <v>27.72</v>
      </c>
      <c r="AI24" s="83">
        <v>69.993</v>
      </c>
      <c r="AJ24" s="169">
        <f>AD9*10</f>
        <v>7.65</v>
      </c>
      <c r="AK24" s="169">
        <v>25.245</v>
      </c>
    </row>
    <row r="25" customFormat="1" spans="1:37">
      <c r="A25" s="136"/>
      <c r="B25" s="63" t="s">
        <v>27</v>
      </c>
      <c r="C25" s="175"/>
      <c r="D25" s="187">
        <v>1.4</v>
      </c>
      <c r="E25" s="194">
        <v>1</v>
      </c>
      <c r="F25" s="189">
        <v>1</v>
      </c>
      <c r="G25" s="188">
        <v>0.4</v>
      </c>
      <c r="H25" s="189">
        <v>1</v>
      </c>
      <c r="I25" s="205">
        <v>1</v>
      </c>
      <c r="J25" s="221">
        <v>6</v>
      </c>
      <c r="K25" s="222">
        <v>1</v>
      </c>
      <c r="L25" s="221">
        <f>G$5*D25</f>
        <v>161</v>
      </c>
      <c r="M25" s="221">
        <f>$K$5*E25</f>
        <v>75</v>
      </c>
      <c r="N25" s="221">
        <f>O$5*F25</f>
        <v>4</v>
      </c>
      <c r="O25" s="221">
        <f>S$5*G25</f>
        <v>36</v>
      </c>
      <c r="P25" s="221">
        <f>W$5*H25</f>
        <v>0.5</v>
      </c>
      <c r="Q25" s="221">
        <f>AA$5*I25</f>
        <v>7</v>
      </c>
      <c r="R25" s="162">
        <f t="shared" si="3"/>
        <v>172.27</v>
      </c>
      <c r="S25" s="162">
        <f t="shared" si="8"/>
        <v>172.27</v>
      </c>
      <c r="T25" s="164">
        <f t="shared" si="9"/>
        <v>1.5</v>
      </c>
      <c r="U25" s="164">
        <f t="shared" si="4"/>
        <v>2</v>
      </c>
      <c r="V25" s="162">
        <f t="shared" si="5"/>
        <v>1033.62</v>
      </c>
      <c r="W25" s="164">
        <f t="shared" si="6"/>
        <v>775.215</v>
      </c>
      <c r="X25" s="239">
        <f t="shared" si="10"/>
        <v>516.81</v>
      </c>
      <c r="Y25" s="254">
        <f t="shared" si="7"/>
        <v>387.6075</v>
      </c>
      <c r="Z25" s="253">
        <f t="shared" si="11"/>
        <v>-25</v>
      </c>
      <c r="AF25" s="169">
        <v>10</v>
      </c>
      <c r="AG25" s="83">
        <v>153.5625</v>
      </c>
      <c r="AH25" s="83">
        <v>172.8</v>
      </c>
      <c r="AI25" s="83">
        <v>153.391875</v>
      </c>
      <c r="AJ25" s="169">
        <f>AD10*10</f>
        <v>24.48</v>
      </c>
      <c r="AK25" s="83">
        <v>77.3303125</v>
      </c>
    </row>
    <row r="26" customFormat="1" spans="1:37">
      <c r="A26" s="195" t="s">
        <v>28</v>
      </c>
      <c r="B26" s="181" t="s">
        <v>30</v>
      </c>
      <c r="C26" s="180"/>
      <c r="D26" s="196">
        <v>1</v>
      </c>
      <c r="E26" s="197">
        <v>1</v>
      </c>
      <c r="F26" s="198">
        <v>1.5</v>
      </c>
      <c r="G26" s="197">
        <v>1</v>
      </c>
      <c r="H26" s="199">
        <v>1</v>
      </c>
      <c r="I26" s="197">
        <v>0.3</v>
      </c>
      <c r="J26" s="223">
        <v>5</v>
      </c>
      <c r="K26" s="224">
        <v>1</v>
      </c>
      <c r="L26" s="223">
        <f t="shared" ref="L26:L30" si="12">G$8*D26</f>
        <v>260</v>
      </c>
      <c r="M26" s="223">
        <f t="shared" ref="M26:M30" si="13">K$8*E26</f>
        <v>90</v>
      </c>
      <c r="N26" s="223">
        <f t="shared" ref="N26:N30" si="14">O$8*F26</f>
        <v>2.1</v>
      </c>
      <c r="O26" s="223">
        <f t="shared" ref="O26:O30" si="15">S$8*G26</f>
        <v>55</v>
      </c>
      <c r="P26" s="223">
        <f t="shared" ref="P26:P30" si="16">W$8</f>
        <v>2.25</v>
      </c>
      <c r="Q26" s="223">
        <f t="shared" ref="Q26:Q30" si="17">AA$8*I26</f>
        <v>18</v>
      </c>
      <c r="R26" s="240">
        <f t="shared" si="3"/>
        <v>306.8</v>
      </c>
      <c r="S26" s="240">
        <f t="shared" si="8"/>
        <v>306.8</v>
      </c>
      <c r="T26" s="162">
        <f t="shared" si="9"/>
        <v>2.38095238095238</v>
      </c>
      <c r="U26" s="162">
        <f t="shared" si="4"/>
        <v>4.63095238095238</v>
      </c>
      <c r="V26" s="240">
        <f t="shared" si="5"/>
        <v>1534</v>
      </c>
      <c r="W26" s="162">
        <f t="shared" si="6"/>
        <v>1380.6</v>
      </c>
      <c r="X26" s="238">
        <f t="shared" si="10"/>
        <v>579.852</v>
      </c>
      <c r="Y26" s="253">
        <f t="shared" si="7"/>
        <v>298.12442159383</v>
      </c>
      <c r="Z26" s="253">
        <f t="shared" si="11"/>
        <v>-48.586118251928</v>
      </c>
      <c r="AF26" s="169">
        <v>20</v>
      </c>
      <c r="AG26" s="169">
        <v>369.15</v>
      </c>
      <c r="AH26" s="169">
        <v>524.16</v>
      </c>
      <c r="AI26" s="169">
        <v>278.103</v>
      </c>
      <c r="AJ26" s="169">
        <f>AD11*10</f>
        <v>56.1</v>
      </c>
      <c r="AK26" s="169">
        <v>151.8</v>
      </c>
    </row>
    <row r="27" customFormat="1" spans="1:26">
      <c r="A27" s="136"/>
      <c r="B27" s="63" t="s">
        <v>31</v>
      </c>
      <c r="C27" s="175"/>
      <c r="D27" s="187">
        <v>0.8</v>
      </c>
      <c r="E27" s="188">
        <v>1.2</v>
      </c>
      <c r="F27" s="189">
        <v>1</v>
      </c>
      <c r="G27" s="188">
        <v>1</v>
      </c>
      <c r="H27" s="200">
        <v>1</v>
      </c>
      <c r="I27" s="188">
        <v>1</v>
      </c>
      <c r="J27" s="221">
        <v>4</v>
      </c>
      <c r="K27" s="222">
        <v>1</v>
      </c>
      <c r="L27" s="221">
        <f t="shared" si="12"/>
        <v>208</v>
      </c>
      <c r="M27" s="221">
        <f t="shared" si="13"/>
        <v>108</v>
      </c>
      <c r="N27" s="221">
        <f t="shared" si="14"/>
        <v>1.4</v>
      </c>
      <c r="O27" s="221">
        <f t="shared" si="15"/>
        <v>55</v>
      </c>
      <c r="P27" s="221">
        <f t="shared" si="16"/>
        <v>2.25</v>
      </c>
      <c r="Q27" s="221">
        <f t="shared" si="17"/>
        <v>60</v>
      </c>
      <c r="R27" s="162">
        <f t="shared" si="3"/>
        <v>332.8</v>
      </c>
      <c r="S27" s="162">
        <f t="shared" si="8"/>
        <v>332.8</v>
      </c>
      <c r="T27" s="162">
        <f t="shared" si="9"/>
        <v>2.85714285714286</v>
      </c>
      <c r="U27" s="162">
        <f t="shared" si="4"/>
        <v>5.10714285714286</v>
      </c>
      <c r="V27" s="162">
        <f t="shared" si="5"/>
        <v>1331.2</v>
      </c>
      <c r="W27" s="162">
        <f t="shared" si="6"/>
        <v>1437.696</v>
      </c>
      <c r="X27" s="238">
        <f t="shared" si="10"/>
        <v>503.1936</v>
      </c>
      <c r="Y27" s="253">
        <f t="shared" si="7"/>
        <v>281.506909090909</v>
      </c>
      <c r="Z27" s="253">
        <f t="shared" si="11"/>
        <v>-44.0559440559441</v>
      </c>
    </row>
    <row r="28" customFormat="1" spans="1:36">
      <c r="A28" s="136"/>
      <c r="B28" s="63" t="s">
        <v>32</v>
      </c>
      <c r="C28" s="175"/>
      <c r="D28" s="187">
        <v>1</v>
      </c>
      <c r="E28" s="188">
        <v>0.7</v>
      </c>
      <c r="F28" s="189">
        <v>1</v>
      </c>
      <c r="G28" s="188">
        <v>1</v>
      </c>
      <c r="H28" s="200">
        <v>1</v>
      </c>
      <c r="I28" s="188">
        <v>1.4</v>
      </c>
      <c r="J28" s="221">
        <v>8</v>
      </c>
      <c r="K28" s="222">
        <v>1</v>
      </c>
      <c r="L28" s="221">
        <f t="shared" si="12"/>
        <v>260</v>
      </c>
      <c r="M28" s="221">
        <f t="shared" si="13"/>
        <v>63</v>
      </c>
      <c r="N28" s="221">
        <f t="shared" si="14"/>
        <v>1.4</v>
      </c>
      <c r="O28" s="221">
        <f t="shared" si="15"/>
        <v>55</v>
      </c>
      <c r="P28" s="221">
        <f t="shared" si="16"/>
        <v>2.25</v>
      </c>
      <c r="Q28" s="221">
        <f t="shared" si="17"/>
        <v>84</v>
      </c>
      <c r="R28" s="162">
        <f t="shared" si="3"/>
        <v>478.4</v>
      </c>
      <c r="S28" s="162">
        <f t="shared" si="8"/>
        <v>478.4</v>
      </c>
      <c r="T28" s="162">
        <f t="shared" si="9"/>
        <v>5.71428571428571</v>
      </c>
      <c r="U28" s="162">
        <f t="shared" si="4"/>
        <v>7.96428571428571</v>
      </c>
      <c r="V28" s="162">
        <f t="shared" si="5"/>
        <v>3827.2</v>
      </c>
      <c r="W28" s="162">
        <f t="shared" si="6"/>
        <v>2411.136</v>
      </c>
      <c r="X28" s="238">
        <f t="shared" si="10"/>
        <v>421.9488</v>
      </c>
      <c r="Y28" s="253">
        <f t="shared" si="7"/>
        <v>302.743533632287</v>
      </c>
      <c r="Z28" s="253">
        <f t="shared" si="11"/>
        <v>-28.2511210762332</v>
      </c>
      <c r="AH28" s="169"/>
      <c r="AJ28" s="169"/>
    </row>
    <row r="29" customFormat="1" spans="1:36">
      <c r="A29" s="136"/>
      <c r="B29" s="63" t="s">
        <v>33</v>
      </c>
      <c r="C29" s="175"/>
      <c r="D29" s="187">
        <v>1.5</v>
      </c>
      <c r="E29" s="188">
        <v>1</v>
      </c>
      <c r="F29" s="189">
        <v>1</v>
      </c>
      <c r="G29" s="188">
        <v>0.4</v>
      </c>
      <c r="H29" s="200">
        <v>1</v>
      </c>
      <c r="I29" s="188">
        <v>1</v>
      </c>
      <c r="J29" s="221">
        <v>3</v>
      </c>
      <c r="K29" s="222">
        <v>1</v>
      </c>
      <c r="L29" s="221">
        <f t="shared" si="12"/>
        <v>390</v>
      </c>
      <c r="M29" s="221">
        <f t="shared" si="13"/>
        <v>90</v>
      </c>
      <c r="N29" s="221">
        <f t="shared" si="14"/>
        <v>1.4</v>
      </c>
      <c r="O29" s="221">
        <f t="shared" si="15"/>
        <v>22</v>
      </c>
      <c r="P29" s="221">
        <f t="shared" si="16"/>
        <v>2.25</v>
      </c>
      <c r="Q29" s="221">
        <f t="shared" si="17"/>
        <v>60</v>
      </c>
      <c r="R29" s="162">
        <f t="shared" si="3"/>
        <v>624</v>
      </c>
      <c r="S29" s="162">
        <f t="shared" si="8"/>
        <v>624</v>
      </c>
      <c r="T29" s="162">
        <f t="shared" si="9"/>
        <v>2.14285714285714</v>
      </c>
      <c r="U29" s="162">
        <f t="shared" si="4"/>
        <v>4.39285714285714</v>
      </c>
      <c r="V29" s="162">
        <f t="shared" si="5"/>
        <v>1872</v>
      </c>
      <c r="W29" s="162">
        <f t="shared" si="6"/>
        <v>1684.8</v>
      </c>
      <c r="X29" s="238">
        <f t="shared" si="10"/>
        <v>786.24</v>
      </c>
      <c r="Y29" s="253">
        <f t="shared" si="7"/>
        <v>383.531707317073</v>
      </c>
      <c r="Z29" s="253">
        <f t="shared" si="11"/>
        <v>-51.219512195122</v>
      </c>
      <c r="AC29" s="83"/>
      <c r="AD29" s="168"/>
      <c r="AH29" s="169"/>
      <c r="AJ29" s="169"/>
    </row>
    <row r="30" customFormat="1" spans="1:36">
      <c r="A30" s="141"/>
      <c r="B30" s="178" t="s">
        <v>34</v>
      </c>
      <c r="C30" s="177"/>
      <c r="D30" s="201">
        <v>1</v>
      </c>
      <c r="E30" s="202">
        <v>1</v>
      </c>
      <c r="F30" s="203">
        <v>1</v>
      </c>
      <c r="G30" s="202">
        <v>2</v>
      </c>
      <c r="H30" s="204">
        <v>1</v>
      </c>
      <c r="I30" s="202">
        <v>0.5</v>
      </c>
      <c r="J30" s="225">
        <v>8</v>
      </c>
      <c r="K30" s="226">
        <v>1</v>
      </c>
      <c r="L30" s="225">
        <f t="shared" si="12"/>
        <v>260</v>
      </c>
      <c r="M30" s="225">
        <f t="shared" si="13"/>
        <v>90</v>
      </c>
      <c r="N30" s="225">
        <f t="shared" si="14"/>
        <v>1.4</v>
      </c>
      <c r="O30" s="225">
        <f t="shared" si="15"/>
        <v>110</v>
      </c>
      <c r="P30" s="225">
        <f t="shared" si="16"/>
        <v>2.25</v>
      </c>
      <c r="Q30" s="225">
        <f t="shared" si="17"/>
        <v>30</v>
      </c>
      <c r="R30" s="164">
        <f t="shared" si="3"/>
        <v>338</v>
      </c>
      <c r="S30" s="164">
        <f t="shared" si="8"/>
        <v>338</v>
      </c>
      <c r="T30" s="164">
        <f t="shared" si="9"/>
        <v>5.71428571428571</v>
      </c>
      <c r="U30" s="164">
        <f t="shared" si="4"/>
        <v>7.96428571428571</v>
      </c>
      <c r="V30" s="164">
        <f t="shared" si="5"/>
        <v>2704</v>
      </c>
      <c r="W30" s="164">
        <f t="shared" si="6"/>
        <v>2433.6</v>
      </c>
      <c r="X30" s="239">
        <f t="shared" si="10"/>
        <v>425.88</v>
      </c>
      <c r="Y30" s="254">
        <f t="shared" si="7"/>
        <v>305.564125560538</v>
      </c>
      <c r="Z30" s="253">
        <f t="shared" si="11"/>
        <v>-28.2511210762332</v>
      </c>
      <c r="AC30" s="83"/>
      <c r="AH30" s="169"/>
      <c r="AJ30" s="169"/>
    </row>
    <row r="31" customFormat="1" spans="1:29">
      <c r="A31" s="136" t="s">
        <v>35</v>
      </c>
      <c r="B31" s="63" t="s">
        <v>37</v>
      </c>
      <c r="C31" s="175"/>
      <c r="D31" s="187">
        <v>1</v>
      </c>
      <c r="E31" s="205">
        <v>1</v>
      </c>
      <c r="F31" s="189">
        <v>1</v>
      </c>
      <c r="G31" s="188">
        <v>1</v>
      </c>
      <c r="H31" s="189">
        <v>0.5</v>
      </c>
      <c r="I31" s="194">
        <v>0.8</v>
      </c>
      <c r="J31" s="221">
        <v>14</v>
      </c>
      <c r="K31" s="222">
        <v>20</v>
      </c>
      <c r="L31" s="221">
        <f t="shared" ref="L31:L35" si="18">G$11*D31</f>
        <v>22</v>
      </c>
      <c r="M31" s="221">
        <f t="shared" ref="M31:M35" si="19">K$11*E31</f>
        <v>20</v>
      </c>
      <c r="N31" s="221">
        <f t="shared" ref="N31:N35" si="20">O$11*F31</f>
        <v>1.25</v>
      </c>
      <c r="O31" s="221">
        <f t="shared" ref="O31:O35" si="21">S$11*G31</f>
        <v>60</v>
      </c>
      <c r="P31" s="221">
        <f t="shared" ref="P31:P35" si="22">W$11*H31</f>
        <v>1.25</v>
      </c>
      <c r="Q31" s="221">
        <f t="shared" ref="Q31:Q35" si="23">AA$11*I31</f>
        <v>1.6</v>
      </c>
      <c r="R31" s="162">
        <f t="shared" si="3"/>
        <v>22.352</v>
      </c>
      <c r="S31" s="162">
        <f t="shared" si="8"/>
        <v>447.04</v>
      </c>
      <c r="T31" s="162">
        <f t="shared" si="9"/>
        <v>11.2</v>
      </c>
      <c r="U31" s="162">
        <f t="shared" si="4"/>
        <v>12.45</v>
      </c>
      <c r="V31" s="162">
        <f t="shared" si="5"/>
        <v>6258.56</v>
      </c>
      <c r="W31" s="162">
        <f t="shared" si="6"/>
        <v>1251.712</v>
      </c>
      <c r="X31" s="238">
        <f t="shared" si="10"/>
        <v>111.76</v>
      </c>
      <c r="Y31" s="253">
        <f t="shared" si="7"/>
        <v>100.539116465863</v>
      </c>
      <c r="Z31" s="253">
        <f t="shared" si="11"/>
        <v>-10.0401606425703</v>
      </c>
      <c r="AC31" s="169"/>
    </row>
    <row r="32" customFormat="1" spans="1:34">
      <c r="A32" s="136"/>
      <c r="B32" s="63" t="s">
        <v>38</v>
      </c>
      <c r="C32" s="175"/>
      <c r="D32" s="187">
        <v>0.7</v>
      </c>
      <c r="E32" s="205">
        <v>1</v>
      </c>
      <c r="F32" s="189">
        <v>2</v>
      </c>
      <c r="G32" s="188">
        <v>1</v>
      </c>
      <c r="H32" s="189">
        <v>1</v>
      </c>
      <c r="I32" s="194">
        <v>1</v>
      </c>
      <c r="J32" s="221">
        <v>10</v>
      </c>
      <c r="K32" s="222">
        <v>20</v>
      </c>
      <c r="L32" s="221">
        <f t="shared" si="18"/>
        <v>15.4</v>
      </c>
      <c r="M32" s="221">
        <f t="shared" si="19"/>
        <v>20</v>
      </c>
      <c r="N32" s="221">
        <f t="shared" si="20"/>
        <v>2.5</v>
      </c>
      <c r="O32" s="221">
        <f t="shared" si="21"/>
        <v>60</v>
      </c>
      <c r="P32" s="221">
        <f t="shared" si="22"/>
        <v>2.5</v>
      </c>
      <c r="Q32" s="221">
        <f t="shared" si="23"/>
        <v>2</v>
      </c>
      <c r="R32" s="162">
        <f t="shared" si="3"/>
        <v>15.708</v>
      </c>
      <c r="S32" s="162">
        <f t="shared" si="8"/>
        <v>314.16</v>
      </c>
      <c r="T32" s="162">
        <f t="shared" si="9"/>
        <v>4</v>
      </c>
      <c r="U32" s="162">
        <f t="shared" si="4"/>
        <v>6.5</v>
      </c>
      <c r="V32" s="162">
        <f t="shared" si="5"/>
        <v>3141.6</v>
      </c>
      <c r="W32" s="162">
        <f t="shared" si="6"/>
        <v>628.32</v>
      </c>
      <c r="X32" s="238">
        <f t="shared" si="10"/>
        <v>157.08</v>
      </c>
      <c r="Y32" s="253">
        <f t="shared" si="7"/>
        <v>96.6646153846154</v>
      </c>
      <c r="Z32" s="253">
        <f t="shared" si="11"/>
        <v>-38.4615384615385</v>
      </c>
      <c r="AC32" s="169"/>
      <c r="AH32" s="169"/>
    </row>
    <row r="33" customFormat="1" spans="1:34">
      <c r="A33" s="136"/>
      <c r="B33" s="63" t="s">
        <v>39</v>
      </c>
      <c r="C33" s="175"/>
      <c r="D33" s="187">
        <v>1.75</v>
      </c>
      <c r="E33" s="205">
        <v>1</v>
      </c>
      <c r="F33" s="189">
        <v>1</v>
      </c>
      <c r="G33" s="188">
        <v>1</v>
      </c>
      <c r="H33" s="189">
        <v>2</v>
      </c>
      <c r="I33" s="194">
        <v>1</v>
      </c>
      <c r="J33" s="221">
        <v>12</v>
      </c>
      <c r="K33" s="222">
        <v>15</v>
      </c>
      <c r="L33" s="221">
        <f t="shared" si="18"/>
        <v>38.5</v>
      </c>
      <c r="M33" s="221">
        <f t="shared" si="19"/>
        <v>20</v>
      </c>
      <c r="N33" s="221">
        <f t="shared" si="20"/>
        <v>1.25</v>
      </c>
      <c r="O33" s="221">
        <f t="shared" si="21"/>
        <v>60</v>
      </c>
      <c r="P33" s="221">
        <f t="shared" si="22"/>
        <v>5</v>
      </c>
      <c r="Q33" s="221">
        <f t="shared" si="23"/>
        <v>2</v>
      </c>
      <c r="R33" s="162">
        <f t="shared" si="3"/>
        <v>39.27</v>
      </c>
      <c r="S33" s="162">
        <f t="shared" si="8"/>
        <v>589.05</v>
      </c>
      <c r="T33" s="162">
        <f t="shared" si="9"/>
        <v>9.6</v>
      </c>
      <c r="U33" s="162">
        <f t="shared" si="4"/>
        <v>14.6</v>
      </c>
      <c r="V33" s="162">
        <f t="shared" si="5"/>
        <v>7068.6</v>
      </c>
      <c r="W33" s="162">
        <f t="shared" si="6"/>
        <v>1413.72</v>
      </c>
      <c r="X33" s="238">
        <f t="shared" si="10"/>
        <v>147.2625</v>
      </c>
      <c r="Y33" s="253">
        <f t="shared" si="7"/>
        <v>96.8301369863014</v>
      </c>
      <c r="Z33" s="253">
        <f t="shared" si="11"/>
        <v>-34.2465753424658</v>
      </c>
      <c r="AC33" s="169"/>
      <c r="AH33" s="169"/>
    </row>
    <row r="34" customFormat="1" spans="1:34">
      <c r="A34" s="136"/>
      <c r="B34" s="63" t="s">
        <v>40</v>
      </c>
      <c r="C34" s="175"/>
      <c r="D34" s="187">
        <v>1</v>
      </c>
      <c r="E34" s="205">
        <v>1</v>
      </c>
      <c r="F34" s="189">
        <v>1</v>
      </c>
      <c r="G34" s="188">
        <v>0.5</v>
      </c>
      <c r="H34" s="189">
        <v>1</v>
      </c>
      <c r="I34" s="194">
        <v>1.2</v>
      </c>
      <c r="J34" s="221">
        <v>8</v>
      </c>
      <c r="K34" s="222">
        <v>24</v>
      </c>
      <c r="L34" s="221">
        <f t="shared" si="18"/>
        <v>22</v>
      </c>
      <c r="M34" s="221">
        <f t="shared" si="19"/>
        <v>20</v>
      </c>
      <c r="N34" s="221">
        <f t="shared" si="20"/>
        <v>1.25</v>
      </c>
      <c r="O34" s="221">
        <f t="shared" si="21"/>
        <v>30</v>
      </c>
      <c r="P34" s="221">
        <f t="shared" si="22"/>
        <v>2.5</v>
      </c>
      <c r="Q34" s="221">
        <f t="shared" si="23"/>
        <v>2.4</v>
      </c>
      <c r="R34" s="162">
        <f t="shared" si="3"/>
        <v>22.528</v>
      </c>
      <c r="S34" s="162">
        <f t="shared" si="8"/>
        <v>540.672</v>
      </c>
      <c r="T34" s="162">
        <f t="shared" si="9"/>
        <v>6.4</v>
      </c>
      <c r="U34" s="162">
        <f t="shared" si="4"/>
        <v>8.9</v>
      </c>
      <c r="V34" s="162">
        <f t="shared" si="5"/>
        <v>4325.376</v>
      </c>
      <c r="W34" s="162">
        <f t="shared" si="6"/>
        <v>865.0752</v>
      </c>
      <c r="X34" s="238">
        <f t="shared" si="10"/>
        <v>135.168</v>
      </c>
      <c r="Y34" s="253">
        <f t="shared" si="7"/>
        <v>97.1994606741573</v>
      </c>
      <c r="Z34" s="253">
        <f t="shared" si="11"/>
        <v>-28.0898876404494</v>
      </c>
      <c r="AH34" s="169"/>
    </row>
    <row r="35" customFormat="1" spans="1:29">
      <c r="A35" s="136"/>
      <c r="B35" s="63" t="s">
        <v>41</v>
      </c>
      <c r="C35" s="175"/>
      <c r="D35" s="187">
        <v>1</v>
      </c>
      <c r="E35" s="205">
        <v>1</v>
      </c>
      <c r="F35" s="189">
        <v>0.6</v>
      </c>
      <c r="G35" s="188">
        <v>2</v>
      </c>
      <c r="H35" s="189">
        <v>1</v>
      </c>
      <c r="I35" s="194">
        <v>1</v>
      </c>
      <c r="J35" s="221">
        <v>20</v>
      </c>
      <c r="K35" s="222">
        <v>30</v>
      </c>
      <c r="L35" s="221">
        <f t="shared" si="18"/>
        <v>22</v>
      </c>
      <c r="M35" s="221">
        <f t="shared" si="19"/>
        <v>20</v>
      </c>
      <c r="N35" s="221">
        <f t="shared" si="20"/>
        <v>0.75</v>
      </c>
      <c r="O35" s="221">
        <f t="shared" si="21"/>
        <v>120</v>
      </c>
      <c r="P35" s="221">
        <f t="shared" si="22"/>
        <v>2.5</v>
      </c>
      <c r="Q35" s="221">
        <f t="shared" si="23"/>
        <v>2</v>
      </c>
      <c r="R35" s="162">
        <f t="shared" si="3"/>
        <v>22.44</v>
      </c>
      <c r="S35" s="162">
        <f t="shared" si="8"/>
        <v>673.2</v>
      </c>
      <c r="T35" s="164">
        <f t="shared" si="9"/>
        <v>26.6666666666667</v>
      </c>
      <c r="U35" s="164">
        <f t="shared" si="4"/>
        <v>29.1666666666667</v>
      </c>
      <c r="V35" s="162">
        <f t="shared" si="5"/>
        <v>13464</v>
      </c>
      <c r="W35" s="164">
        <f t="shared" si="6"/>
        <v>2692.8</v>
      </c>
      <c r="X35" s="239">
        <f t="shared" si="10"/>
        <v>100.98</v>
      </c>
      <c r="Y35" s="254">
        <f t="shared" si="7"/>
        <v>92.3245714285714</v>
      </c>
      <c r="Z35" s="253">
        <f t="shared" si="11"/>
        <v>-8.57142857142857</v>
      </c>
      <c r="AC35" s="169"/>
    </row>
    <row r="36" customFormat="1" spans="1:29">
      <c r="A36" s="195" t="s">
        <v>42</v>
      </c>
      <c r="B36" s="181" t="s">
        <v>51</v>
      </c>
      <c r="C36" s="180"/>
      <c r="D36" s="206">
        <v>1</v>
      </c>
      <c r="E36" s="197">
        <v>1.5</v>
      </c>
      <c r="F36" s="198">
        <v>1</v>
      </c>
      <c r="G36" s="197">
        <v>1</v>
      </c>
      <c r="H36" s="198">
        <v>1.5</v>
      </c>
      <c r="I36" s="197">
        <v>1</v>
      </c>
      <c r="J36" s="223">
        <v>30</v>
      </c>
      <c r="K36" s="224">
        <v>1</v>
      </c>
      <c r="L36" s="223">
        <f t="shared" ref="L36:L40" si="24">G$14*D36</f>
        <v>41</v>
      </c>
      <c r="M36" s="223">
        <f t="shared" ref="M36:M40" si="25">K$14*E36</f>
        <v>105</v>
      </c>
      <c r="N36" s="223">
        <f t="shared" ref="N36:N40" si="26">O$14*F36</f>
        <v>9.5</v>
      </c>
      <c r="O36" s="223">
        <f t="shared" ref="O36:O40" si="27">S$14*G36</f>
        <v>77.5</v>
      </c>
      <c r="P36" s="223">
        <f t="shared" ref="P36:P40" si="28">W$14*H36</f>
        <v>2.25</v>
      </c>
      <c r="Q36" s="223">
        <f t="shared" ref="Q36:Q40" si="29">AA$14*I36</f>
        <v>2</v>
      </c>
      <c r="R36" s="240">
        <f t="shared" si="3"/>
        <v>41.82</v>
      </c>
      <c r="S36" s="240">
        <f t="shared" si="8"/>
        <v>41.82</v>
      </c>
      <c r="T36" s="162">
        <f t="shared" si="9"/>
        <v>3.15789473684211</v>
      </c>
      <c r="U36" s="162">
        <f t="shared" si="4"/>
        <v>5.40789473684211</v>
      </c>
      <c r="V36" s="240">
        <f t="shared" si="5"/>
        <v>1254.6</v>
      </c>
      <c r="W36" s="162">
        <f t="shared" si="6"/>
        <v>1317.33</v>
      </c>
      <c r="X36" s="238">
        <f t="shared" si="10"/>
        <v>417.1545</v>
      </c>
      <c r="Y36" s="253">
        <f t="shared" si="7"/>
        <v>243.593868613139</v>
      </c>
      <c r="Z36" s="253">
        <f t="shared" si="11"/>
        <v>-41.6058394160584</v>
      </c>
      <c r="AC36" s="169"/>
    </row>
    <row r="37" customFormat="1" spans="1:26">
      <c r="A37" s="136"/>
      <c r="B37" s="63" t="s">
        <v>45</v>
      </c>
      <c r="C37" s="175"/>
      <c r="D37" s="207">
        <v>1</v>
      </c>
      <c r="E37" s="188">
        <v>1</v>
      </c>
      <c r="F37" s="189">
        <v>1.4</v>
      </c>
      <c r="G37" s="188">
        <v>0.5</v>
      </c>
      <c r="H37" s="189">
        <v>1</v>
      </c>
      <c r="I37" s="188">
        <v>1</v>
      </c>
      <c r="J37" s="221">
        <v>40</v>
      </c>
      <c r="K37" s="222">
        <v>1</v>
      </c>
      <c r="L37" s="221">
        <f t="shared" si="24"/>
        <v>41</v>
      </c>
      <c r="M37" s="221">
        <f t="shared" si="25"/>
        <v>70</v>
      </c>
      <c r="N37" s="221">
        <f t="shared" si="26"/>
        <v>13.3</v>
      </c>
      <c r="O37" s="221">
        <f t="shared" si="27"/>
        <v>38.75</v>
      </c>
      <c r="P37" s="221">
        <f t="shared" si="28"/>
        <v>1.5</v>
      </c>
      <c r="Q37" s="221">
        <f t="shared" si="29"/>
        <v>2</v>
      </c>
      <c r="R37" s="162">
        <f t="shared" si="3"/>
        <v>41.82</v>
      </c>
      <c r="S37" s="162">
        <f t="shared" si="8"/>
        <v>41.82</v>
      </c>
      <c r="T37" s="162">
        <f t="shared" si="9"/>
        <v>3.00751879699248</v>
      </c>
      <c r="U37" s="162">
        <f t="shared" si="4"/>
        <v>4.50751879699248</v>
      </c>
      <c r="V37" s="162">
        <f t="shared" si="5"/>
        <v>1672.8</v>
      </c>
      <c r="W37" s="162">
        <f t="shared" si="6"/>
        <v>1170.96</v>
      </c>
      <c r="X37" s="238">
        <f t="shared" si="10"/>
        <v>389.3442</v>
      </c>
      <c r="Y37" s="253">
        <f t="shared" si="7"/>
        <v>259.779282735613</v>
      </c>
      <c r="Z37" s="253">
        <f t="shared" si="11"/>
        <v>-33.2777314428691</v>
      </c>
    </row>
    <row r="38" customFormat="1" spans="1:29">
      <c r="A38" s="136"/>
      <c r="B38" s="63" t="s">
        <v>46</v>
      </c>
      <c r="C38" s="175"/>
      <c r="D38" s="207">
        <v>1</v>
      </c>
      <c r="E38" s="188">
        <v>1</v>
      </c>
      <c r="F38" s="189">
        <v>0.8</v>
      </c>
      <c r="G38" s="188">
        <v>1</v>
      </c>
      <c r="H38" s="189">
        <v>1</v>
      </c>
      <c r="I38" s="188">
        <v>25</v>
      </c>
      <c r="J38" s="221">
        <v>35</v>
      </c>
      <c r="K38" s="222">
        <v>1</v>
      </c>
      <c r="L38" s="221">
        <f t="shared" si="24"/>
        <v>41</v>
      </c>
      <c r="M38" s="221">
        <f t="shared" si="25"/>
        <v>70</v>
      </c>
      <c r="N38" s="221">
        <f t="shared" si="26"/>
        <v>7.6</v>
      </c>
      <c r="O38" s="221">
        <f t="shared" si="27"/>
        <v>77.5</v>
      </c>
      <c r="P38" s="221">
        <f t="shared" si="28"/>
        <v>1.5</v>
      </c>
      <c r="Q38" s="221">
        <f t="shared" si="29"/>
        <v>50</v>
      </c>
      <c r="R38" s="162">
        <f t="shared" si="3"/>
        <v>61.5</v>
      </c>
      <c r="S38" s="162">
        <f t="shared" si="8"/>
        <v>61.5</v>
      </c>
      <c r="T38" s="162">
        <f t="shared" si="9"/>
        <v>4.60526315789474</v>
      </c>
      <c r="U38" s="162">
        <f t="shared" si="4"/>
        <v>6.10526315789474</v>
      </c>
      <c r="V38" s="162">
        <f t="shared" si="5"/>
        <v>2152.5</v>
      </c>
      <c r="W38" s="162">
        <f t="shared" si="6"/>
        <v>1506.75</v>
      </c>
      <c r="X38" s="238">
        <f t="shared" si="10"/>
        <v>327.18</v>
      </c>
      <c r="Y38" s="253">
        <f t="shared" si="7"/>
        <v>246.79525862069</v>
      </c>
      <c r="Z38" s="253">
        <f t="shared" si="11"/>
        <v>-24.5689655172414</v>
      </c>
      <c r="AC38" s="169"/>
    </row>
    <row r="39" customFormat="1" spans="1:29">
      <c r="A39" s="136"/>
      <c r="B39" s="63" t="s">
        <v>47</v>
      </c>
      <c r="C39" s="175"/>
      <c r="D39" s="207">
        <v>1</v>
      </c>
      <c r="E39" s="188">
        <v>0.6</v>
      </c>
      <c r="F39" s="189">
        <v>1</v>
      </c>
      <c r="G39" s="188">
        <v>1</v>
      </c>
      <c r="H39" s="189">
        <v>0.5</v>
      </c>
      <c r="I39" s="188">
        <v>1</v>
      </c>
      <c r="J39" s="221">
        <v>20</v>
      </c>
      <c r="K39" s="222">
        <v>2</v>
      </c>
      <c r="L39" s="221">
        <f t="shared" si="24"/>
        <v>41</v>
      </c>
      <c r="M39" s="221">
        <f t="shared" si="25"/>
        <v>42</v>
      </c>
      <c r="N39" s="221">
        <f t="shared" si="26"/>
        <v>9.5</v>
      </c>
      <c r="O39" s="221">
        <f t="shared" si="27"/>
        <v>77.5</v>
      </c>
      <c r="P39" s="221">
        <f t="shared" si="28"/>
        <v>0.75</v>
      </c>
      <c r="Q39" s="221">
        <f t="shared" si="29"/>
        <v>2</v>
      </c>
      <c r="R39" s="162">
        <f t="shared" si="3"/>
        <v>41.82</v>
      </c>
      <c r="S39" s="162">
        <f t="shared" si="8"/>
        <v>83.64</v>
      </c>
      <c r="T39" s="162">
        <f t="shared" si="9"/>
        <v>2.10526315789474</v>
      </c>
      <c r="U39" s="162">
        <f t="shared" si="4"/>
        <v>2.85526315789474</v>
      </c>
      <c r="V39" s="162">
        <f t="shared" si="5"/>
        <v>1672.8</v>
      </c>
      <c r="W39" s="162">
        <f t="shared" si="6"/>
        <v>702.576</v>
      </c>
      <c r="X39" s="238">
        <f t="shared" si="10"/>
        <v>333.7236</v>
      </c>
      <c r="Y39" s="253">
        <f t="shared" si="7"/>
        <v>246.063483870968</v>
      </c>
      <c r="Z39" s="253">
        <f t="shared" si="11"/>
        <v>-26.2672811059908</v>
      </c>
      <c r="AC39" s="169"/>
    </row>
    <row r="40" customFormat="1" spans="1:26">
      <c r="A40" s="141"/>
      <c r="B40" s="178" t="s">
        <v>48</v>
      </c>
      <c r="C40" s="177"/>
      <c r="D40" s="208">
        <v>1</v>
      </c>
      <c r="E40" s="202">
        <v>1</v>
      </c>
      <c r="F40" s="203">
        <v>1</v>
      </c>
      <c r="G40" s="202">
        <v>2</v>
      </c>
      <c r="H40" s="203">
        <v>1</v>
      </c>
      <c r="I40" s="202">
        <v>0</v>
      </c>
      <c r="J40" s="225">
        <v>80</v>
      </c>
      <c r="K40" s="226">
        <v>1</v>
      </c>
      <c r="L40" s="225">
        <f t="shared" si="24"/>
        <v>41</v>
      </c>
      <c r="M40" s="225">
        <f t="shared" si="25"/>
        <v>70</v>
      </c>
      <c r="N40" s="225">
        <f t="shared" si="26"/>
        <v>9.5</v>
      </c>
      <c r="O40" s="225">
        <f t="shared" si="27"/>
        <v>155</v>
      </c>
      <c r="P40" s="225">
        <f t="shared" si="28"/>
        <v>1.5</v>
      </c>
      <c r="Q40" s="225">
        <f t="shared" si="29"/>
        <v>0</v>
      </c>
      <c r="R40" s="164">
        <f t="shared" si="3"/>
        <v>41</v>
      </c>
      <c r="S40" s="164">
        <f t="shared" si="8"/>
        <v>41</v>
      </c>
      <c r="T40" s="164">
        <f t="shared" si="9"/>
        <v>8.42105263157895</v>
      </c>
      <c r="U40" s="164">
        <f t="shared" si="4"/>
        <v>9.92105263157895</v>
      </c>
      <c r="V40" s="164">
        <f t="shared" si="5"/>
        <v>3280</v>
      </c>
      <c r="W40" s="164">
        <f t="shared" si="6"/>
        <v>2296</v>
      </c>
      <c r="X40" s="239">
        <f t="shared" si="10"/>
        <v>272.65</v>
      </c>
      <c r="Y40" s="254">
        <f t="shared" si="7"/>
        <v>231.427055702918</v>
      </c>
      <c r="Z40" s="253">
        <f t="shared" si="11"/>
        <v>-15.1193633952255</v>
      </c>
    </row>
    <row r="41" customFormat="1" spans="1:29">
      <c r="A41" s="136" t="s">
        <v>49</v>
      </c>
      <c r="B41" s="63" t="s">
        <v>58</v>
      </c>
      <c r="C41" s="175"/>
      <c r="D41" s="187">
        <v>1</v>
      </c>
      <c r="E41" s="188">
        <v>1</v>
      </c>
      <c r="F41" s="189">
        <v>1</v>
      </c>
      <c r="G41" s="205">
        <v>1</v>
      </c>
      <c r="H41" s="189">
        <v>1.3</v>
      </c>
      <c r="I41" s="188">
        <v>5</v>
      </c>
      <c r="J41" s="221">
        <v>70</v>
      </c>
      <c r="K41" s="222">
        <v>1</v>
      </c>
      <c r="L41" s="221">
        <f t="shared" ref="L41:L45" si="30">G$17*D41</f>
        <v>115</v>
      </c>
      <c r="M41" s="221">
        <f t="shared" ref="M41:M45" si="31">K$17*E41</f>
        <v>40</v>
      </c>
      <c r="N41" s="221">
        <f t="shared" ref="N41:N45" si="32">O$17*F41</f>
        <v>3</v>
      </c>
      <c r="O41" s="221">
        <f t="shared" ref="O41:O45" si="33">S$17*G41</f>
        <v>30</v>
      </c>
      <c r="P41" s="221">
        <f t="shared" ref="P41:P45" si="34">W$17*H41</f>
        <v>6.5</v>
      </c>
      <c r="Q41" s="221">
        <f t="shared" ref="Q41:Q45" si="35">AA$17*I41</f>
        <v>50</v>
      </c>
      <c r="R41" s="162">
        <f t="shared" si="3"/>
        <v>172.5</v>
      </c>
      <c r="S41" s="162">
        <f t="shared" si="8"/>
        <v>172.5</v>
      </c>
      <c r="T41" s="162">
        <f t="shared" si="9"/>
        <v>23.3333333333333</v>
      </c>
      <c r="U41" s="162">
        <f t="shared" si="4"/>
        <v>29.8333333333333</v>
      </c>
      <c r="V41" s="162">
        <f t="shared" si="5"/>
        <v>12075</v>
      </c>
      <c r="W41" s="162">
        <f t="shared" si="6"/>
        <v>4830</v>
      </c>
      <c r="X41" s="238">
        <f t="shared" si="10"/>
        <v>207</v>
      </c>
      <c r="Y41" s="253">
        <f t="shared" si="7"/>
        <v>161.899441340782</v>
      </c>
      <c r="Z41" s="253">
        <f t="shared" si="11"/>
        <v>-21.7877094972067</v>
      </c>
      <c r="AC41" s="169"/>
    </row>
    <row r="42" customFormat="1" spans="1:29">
      <c r="A42" s="136"/>
      <c r="B42" s="63" t="s">
        <v>52</v>
      </c>
      <c r="C42" s="175"/>
      <c r="D42" s="187">
        <v>0.8</v>
      </c>
      <c r="E42" s="188">
        <v>1</v>
      </c>
      <c r="F42" s="189">
        <v>3</v>
      </c>
      <c r="G42" s="205">
        <v>1</v>
      </c>
      <c r="H42" s="189">
        <v>1</v>
      </c>
      <c r="I42" s="188">
        <v>1</v>
      </c>
      <c r="J42" s="221">
        <v>60</v>
      </c>
      <c r="K42" s="222">
        <v>1</v>
      </c>
      <c r="L42" s="221">
        <f t="shared" si="30"/>
        <v>92</v>
      </c>
      <c r="M42" s="221">
        <f t="shared" si="31"/>
        <v>40</v>
      </c>
      <c r="N42" s="221">
        <f t="shared" si="32"/>
        <v>9</v>
      </c>
      <c r="O42" s="221">
        <f t="shared" si="33"/>
        <v>30</v>
      </c>
      <c r="P42" s="221">
        <f t="shared" si="34"/>
        <v>5</v>
      </c>
      <c r="Q42" s="221">
        <f t="shared" si="35"/>
        <v>10</v>
      </c>
      <c r="R42" s="162">
        <f t="shared" si="3"/>
        <v>101.2</v>
      </c>
      <c r="S42" s="162">
        <f t="shared" si="8"/>
        <v>101.2</v>
      </c>
      <c r="T42" s="162">
        <f t="shared" si="9"/>
        <v>6.66666666666667</v>
      </c>
      <c r="U42" s="162">
        <f t="shared" si="4"/>
        <v>11.6666666666667</v>
      </c>
      <c r="V42" s="162">
        <f t="shared" si="5"/>
        <v>6072</v>
      </c>
      <c r="W42" s="162">
        <f t="shared" si="6"/>
        <v>2428.8</v>
      </c>
      <c r="X42" s="238">
        <f t="shared" si="10"/>
        <v>364.32</v>
      </c>
      <c r="Y42" s="253">
        <f t="shared" si="7"/>
        <v>208.182857142857</v>
      </c>
      <c r="Z42" s="253">
        <f t="shared" si="11"/>
        <v>-42.8571428571429</v>
      </c>
      <c r="AC42" s="169"/>
    </row>
    <row r="43" customFormat="1" spans="1:26">
      <c r="A43" s="136"/>
      <c r="B43" s="63" t="s">
        <v>53</v>
      </c>
      <c r="C43" s="175"/>
      <c r="D43" s="187">
        <v>1</v>
      </c>
      <c r="E43" s="188">
        <v>1.6</v>
      </c>
      <c r="F43" s="189">
        <v>0.8</v>
      </c>
      <c r="G43" s="205">
        <v>1</v>
      </c>
      <c r="H43" s="189">
        <v>1</v>
      </c>
      <c r="I43" s="188">
        <v>1</v>
      </c>
      <c r="J43" s="221">
        <v>60</v>
      </c>
      <c r="K43" s="222">
        <v>1</v>
      </c>
      <c r="L43" s="221">
        <f t="shared" si="30"/>
        <v>115</v>
      </c>
      <c r="M43" s="221">
        <f t="shared" si="31"/>
        <v>64</v>
      </c>
      <c r="N43" s="221">
        <f t="shared" si="32"/>
        <v>2.4</v>
      </c>
      <c r="O43" s="221">
        <f t="shared" si="33"/>
        <v>30</v>
      </c>
      <c r="P43" s="221">
        <f t="shared" si="34"/>
        <v>5</v>
      </c>
      <c r="Q43" s="221">
        <f t="shared" si="35"/>
        <v>10</v>
      </c>
      <c r="R43" s="162">
        <f t="shared" si="3"/>
        <v>126.5</v>
      </c>
      <c r="S43" s="162">
        <f t="shared" si="8"/>
        <v>126.5</v>
      </c>
      <c r="T43" s="162">
        <f t="shared" si="9"/>
        <v>25</v>
      </c>
      <c r="U43" s="162">
        <f t="shared" si="4"/>
        <v>30</v>
      </c>
      <c r="V43" s="162">
        <f t="shared" si="5"/>
        <v>7590</v>
      </c>
      <c r="W43" s="162">
        <f t="shared" si="6"/>
        <v>4857.6</v>
      </c>
      <c r="X43" s="238">
        <f t="shared" si="10"/>
        <v>194.304</v>
      </c>
      <c r="Y43" s="253">
        <f t="shared" si="7"/>
        <v>161.92</v>
      </c>
      <c r="Z43" s="253">
        <f t="shared" si="11"/>
        <v>-16.6666666666667</v>
      </c>
    </row>
    <row r="44" customFormat="1" spans="1:29">
      <c r="A44" s="136"/>
      <c r="B44" s="63" t="s">
        <v>54</v>
      </c>
      <c r="C44" s="175"/>
      <c r="D44" s="187">
        <v>1.6</v>
      </c>
      <c r="E44" s="188">
        <v>1</v>
      </c>
      <c r="F44" s="189">
        <v>1</v>
      </c>
      <c r="G44" s="205">
        <v>1</v>
      </c>
      <c r="H44" s="189">
        <v>1</v>
      </c>
      <c r="I44" s="188">
        <v>0.2</v>
      </c>
      <c r="J44" s="221">
        <v>50</v>
      </c>
      <c r="K44" s="222">
        <v>1</v>
      </c>
      <c r="L44" s="221">
        <f t="shared" si="30"/>
        <v>184</v>
      </c>
      <c r="M44" s="221">
        <f t="shared" si="31"/>
        <v>40</v>
      </c>
      <c r="N44" s="221">
        <f t="shared" si="32"/>
        <v>3</v>
      </c>
      <c r="O44" s="221">
        <f t="shared" si="33"/>
        <v>30</v>
      </c>
      <c r="P44" s="221">
        <f t="shared" si="34"/>
        <v>5</v>
      </c>
      <c r="Q44" s="221">
        <f t="shared" si="35"/>
        <v>2</v>
      </c>
      <c r="R44" s="162">
        <f t="shared" si="3"/>
        <v>187.68</v>
      </c>
      <c r="S44" s="162">
        <f t="shared" si="8"/>
        <v>187.68</v>
      </c>
      <c r="T44" s="162">
        <f t="shared" si="9"/>
        <v>16.6666666666667</v>
      </c>
      <c r="U44" s="162">
        <f t="shared" si="4"/>
        <v>21.6666666666667</v>
      </c>
      <c r="V44" s="162">
        <f t="shared" si="5"/>
        <v>9384</v>
      </c>
      <c r="W44" s="162">
        <f t="shared" si="6"/>
        <v>3753.6</v>
      </c>
      <c r="X44" s="238">
        <f t="shared" si="10"/>
        <v>225.216</v>
      </c>
      <c r="Y44" s="253">
        <f t="shared" si="7"/>
        <v>173.243076923077</v>
      </c>
      <c r="Z44" s="253">
        <f t="shared" si="11"/>
        <v>-23.0769230769231</v>
      </c>
      <c r="AC44" s="169"/>
    </row>
    <row r="45" customFormat="1" spans="1:29">
      <c r="A45" s="150"/>
      <c r="B45" s="173" t="s">
        <v>55</v>
      </c>
      <c r="C45" s="172"/>
      <c r="D45" s="209">
        <v>1</v>
      </c>
      <c r="E45" s="210">
        <v>0.7</v>
      </c>
      <c r="F45" s="211">
        <v>1</v>
      </c>
      <c r="G45" s="212">
        <v>1</v>
      </c>
      <c r="H45" s="211">
        <v>0.6</v>
      </c>
      <c r="I45" s="210">
        <v>1</v>
      </c>
      <c r="J45" s="227">
        <v>40</v>
      </c>
      <c r="K45" s="228">
        <v>2</v>
      </c>
      <c r="L45" s="227">
        <f t="shared" si="30"/>
        <v>115</v>
      </c>
      <c r="M45" s="227">
        <f t="shared" si="31"/>
        <v>28</v>
      </c>
      <c r="N45" s="227">
        <f t="shared" si="32"/>
        <v>3</v>
      </c>
      <c r="O45" s="227">
        <f t="shared" si="33"/>
        <v>30</v>
      </c>
      <c r="P45" s="227">
        <f t="shared" si="34"/>
        <v>3</v>
      </c>
      <c r="Q45" s="227">
        <f t="shared" si="35"/>
        <v>10</v>
      </c>
      <c r="R45" s="166">
        <f t="shared" si="3"/>
        <v>126.5</v>
      </c>
      <c r="S45" s="166">
        <f t="shared" si="8"/>
        <v>253</v>
      </c>
      <c r="T45" s="166">
        <f t="shared" si="9"/>
        <v>13.3333333333333</v>
      </c>
      <c r="U45" s="166">
        <f t="shared" si="4"/>
        <v>16.3333333333333</v>
      </c>
      <c r="V45" s="166">
        <f t="shared" si="5"/>
        <v>10120</v>
      </c>
      <c r="W45" s="166">
        <f t="shared" si="6"/>
        <v>2833.6</v>
      </c>
      <c r="X45" s="241">
        <f t="shared" si="10"/>
        <v>212.52</v>
      </c>
      <c r="Y45" s="255">
        <f t="shared" si="7"/>
        <v>173.485714285714</v>
      </c>
      <c r="Z45" s="253">
        <f t="shared" si="11"/>
        <v>-18.3673469387755</v>
      </c>
      <c r="AC45" s="169"/>
    </row>
    <row r="46" spans="1:11">
      <c r="A46" s="63" t="s">
        <v>83</v>
      </c>
      <c r="B46" s="175" t="s">
        <v>84</v>
      </c>
      <c r="C46" s="136"/>
      <c r="D46" s="189">
        <v>1.2</v>
      </c>
      <c r="E46" s="189">
        <v>0.8</v>
      </c>
      <c r="F46" s="189"/>
      <c r="G46" s="189"/>
      <c r="H46" s="189"/>
      <c r="I46" s="189"/>
      <c r="J46" s="221"/>
      <c r="K46" s="221"/>
    </row>
    <row r="47" spans="1:11">
      <c r="A47" s="63"/>
      <c r="B47" s="175" t="s">
        <v>85</v>
      </c>
      <c r="C47" s="136"/>
      <c r="D47" s="189"/>
      <c r="E47" s="189"/>
      <c r="F47" s="189"/>
      <c r="G47" s="189"/>
      <c r="H47" s="189"/>
      <c r="I47" s="189"/>
      <c r="J47" s="221">
        <v>1.25</v>
      </c>
      <c r="K47" s="221"/>
    </row>
    <row r="48" spans="1:11">
      <c r="A48" s="63"/>
      <c r="B48" s="175" t="s">
        <v>86</v>
      </c>
      <c r="C48" s="136"/>
      <c r="D48" s="189"/>
      <c r="E48" s="189">
        <v>1.2</v>
      </c>
      <c r="F48" s="189"/>
      <c r="G48" s="189"/>
      <c r="H48" s="189"/>
      <c r="I48" s="189"/>
      <c r="J48" s="221">
        <v>0.75</v>
      </c>
      <c r="K48" s="221"/>
    </row>
    <row r="49" spans="1:11">
      <c r="A49" s="63"/>
      <c r="B49" s="175" t="s">
        <v>87</v>
      </c>
      <c r="C49" s="136"/>
      <c r="D49" s="189"/>
      <c r="E49" s="189"/>
      <c r="F49" s="189"/>
      <c r="G49" s="189">
        <v>0.75</v>
      </c>
      <c r="H49" s="189"/>
      <c r="I49" s="189">
        <v>1.5</v>
      </c>
      <c r="J49" s="221"/>
      <c r="K49" s="221"/>
    </row>
    <row r="50" spans="1:11">
      <c r="A50" s="63"/>
      <c r="B50" s="175" t="s">
        <v>88</v>
      </c>
      <c r="C50" s="136"/>
      <c r="D50" s="189"/>
      <c r="E50" s="189"/>
      <c r="F50" s="189">
        <v>1.25</v>
      </c>
      <c r="G50" s="189"/>
      <c r="H50" s="189"/>
      <c r="I50" s="189">
        <v>0.8</v>
      </c>
      <c r="J50" s="221"/>
      <c r="K50" s="221"/>
    </row>
    <row r="51" spans="1:11">
      <c r="A51" s="63"/>
      <c r="B51" s="175" t="s">
        <v>89</v>
      </c>
      <c r="C51" s="136"/>
      <c r="D51" s="189"/>
      <c r="E51" s="189"/>
      <c r="F51" s="189"/>
      <c r="G51" s="189"/>
      <c r="H51" s="189">
        <v>0.6</v>
      </c>
      <c r="I51" s="189"/>
      <c r="J51" s="221">
        <v>0.75</v>
      </c>
      <c r="K51" s="221"/>
    </row>
    <row r="52" spans="1:11">
      <c r="A52" s="63"/>
      <c r="B52" s="175" t="s">
        <v>90</v>
      </c>
      <c r="C52" s="136"/>
      <c r="D52" s="189">
        <v>0.9</v>
      </c>
      <c r="E52" s="189"/>
      <c r="F52" s="189"/>
      <c r="G52" s="189">
        <v>1.5</v>
      </c>
      <c r="H52" s="189"/>
      <c r="I52" s="189"/>
      <c r="J52" s="221"/>
      <c r="K52" s="221"/>
    </row>
    <row r="53" spans="1:11">
      <c r="A53" s="63"/>
      <c r="B53" s="175" t="s">
        <v>91</v>
      </c>
      <c r="C53" s="136"/>
      <c r="D53" s="189"/>
      <c r="E53" s="189">
        <v>0.75</v>
      </c>
      <c r="F53" s="189"/>
      <c r="G53" s="189"/>
      <c r="H53" s="189"/>
      <c r="I53" s="189"/>
      <c r="J53" s="221"/>
      <c r="K53" s="221">
        <v>2</v>
      </c>
    </row>
    <row r="54" spans="1:11">
      <c r="A54" s="63"/>
      <c r="B54" s="63" t="s">
        <v>92</v>
      </c>
      <c r="C54" s="63"/>
      <c r="D54" s="189"/>
      <c r="E54" s="189"/>
      <c r="F54" s="189">
        <v>1.5</v>
      </c>
      <c r="G54" s="189">
        <v>0.5</v>
      </c>
      <c r="H54" s="189">
        <v>0.5</v>
      </c>
      <c r="I54" s="189">
        <v>0.1</v>
      </c>
      <c r="J54" s="221">
        <v>1.5</v>
      </c>
      <c r="K54" s="221"/>
    </row>
    <row r="55" spans="1:11">
      <c r="A55" s="63"/>
      <c r="B55" s="183" t="s">
        <v>93</v>
      </c>
      <c r="C55" s="183"/>
      <c r="D55" s="189">
        <v>1.5</v>
      </c>
      <c r="E55" s="189"/>
      <c r="F55" s="189">
        <v>0.8</v>
      </c>
      <c r="G55" s="189"/>
      <c r="H55" s="189"/>
      <c r="I55" s="189">
        <v>1.5</v>
      </c>
      <c r="J55" s="221">
        <v>0.8</v>
      </c>
      <c r="K55" s="221"/>
    </row>
    <row r="56" spans="1:11">
      <c r="A56" s="63"/>
      <c r="B56" s="175" t="s">
        <v>94</v>
      </c>
      <c r="C56" s="136"/>
      <c r="D56" s="189"/>
      <c r="E56" s="189">
        <v>1.5</v>
      </c>
      <c r="F56" s="189">
        <v>0.3</v>
      </c>
      <c r="G56" s="189"/>
      <c r="H56" s="189"/>
      <c r="I56" s="189">
        <v>1.5</v>
      </c>
      <c r="J56" s="221"/>
      <c r="K56" s="221"/>
    </row>
    <row r="57" spans="1:11">
      <c r="A57" s="63"/>
      <c r="B57" s="175" t="s">
        <v>95</v>
      </c>
      <c r="C57" s="136"/>
      <c r="D57" s="189">
        <v>2</v>
      </c>
      <c r="E57" s="189">
        <v>1.2</v>
      </c>
      <c r="F57" s="189">
        <v>0.8</v>
      </c>
      <c r="G57" s="189"/>
      <c r="H57" s="189">
        <v>2</v>
      </c>
      <c r="I57" s="189">
        <v>1.2</v>
      </c>
      <c r="J57" s="221">
        <v>1.2</v>
      </c>
      <c r="K57" s="221"/>
    </row>
    <row r="58" spans="1:11">
      <c r="A58" s="63"/>
      <c r="B58" s="175" t="s">
        <v>96</v>
      </c>
      <c r="C58" s="136"/>
      <c r="D58" s="189"/>
      <c r="E58" s="189">
        <v>0.1</v>
      </c>
      <c r="F58" s="189"/>
      <c r="G58" s="189"/>
      <c r="H58" s="189"/>
      <c r="I58" s="189"/>
      <c r="J58" s="221"/>
      <c r="K58" s="221">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D21" sqref="D21"/>
    </sheetView>
  </sheetViews>
  <sheetFormatPr defaultColWidth="9.14545454545454" defaultRowHeight="14.5"/>
  <cols>
    <col min="2" max="2" width="11.1454545454545" customWidth="1"/>
    <col min="3" max="3" width="17.2818181818182" customWidth="1"/>
    <col min="4" max="4" width="8.71818181818182" customWidth="1"/>
    <col min="5" max="5" width="9.28181818181818" customWidth="1"/>
    <col min="6" max="6" width="9.42727272727273" customWidth="1"/>
    <col min="7" max="7" width="8.42727272727273" customWidth="1"/>
    <col min="8" max="8" width="10.1454545454545" customWidth="1"/>
    <col min="9" max="9" width="9.42727272727273" customWidth="1"/>
    <col min="10" max="10" width="7.71818181818182" customWidth="1"/>
    <col min="11" max="11" width="10.2818181818182" customWidth="1"/>
    <col min="12" max="12" width="17" customWidth="1"/>
    <col min="13" max="13" width="9" customWidth="1"/>
    <col min="14" max="14" width="6.14545454545455" customWidth="1"/>
    <col min="15" max="15" width="7.85454545454545" customWidth="1"/>
    <col min="16" max="16" width="8.57272727272727" customWidth="1"/>
    <col min="17" max="17" width="7.42727272727273" customWidth="1"/>
    <col min="18" max="18" width="37.1454545454545" customWidth="1"/>
    <col min="19" max="19" width="9" customWidth="1"/>
    <col min="20" max="20" width="10.1454545454545" customWidth="1"/>
    <col min="21" max="21" width="11" customWidth="1"/>
    <col min="22" max="22" width="12.2818181818182" customWidth="1"/>
    <col min="23" max="23" width="14" customWidth="1"/>
    <col min="24" max="24" width="15.2818181818182" customWidth="1"/>
    <col min="25" max="25" width="13.8545454545455" customWidth="1"/>
    <col min="26" max="26" width="15" customWidth="1"/>
    <col min="27" max="28" width="16.8545454545455" customWidth="1"/>
    <col min="29" max="29" width="12.2818181818182" customWidth="1"/>
    <col min="30" max="30" width="11.7181818181818"/>
  </cols>
  <sheetData>
    <row r="1" customFormat="1" spans="1:16">
      <c r="A1" s="122" t="s">
        <v>0</v>
      </c>
      <c r="B1" s="123" t="s">
        <v>97</v>
      </c>
      <c r="C1" s="122" t="s">
        <v>75</v>
      </c>
      <c r="D1" s="124" t="s">
        <v>3</v>
      </c>
      <c r="E1" s="125" t="s">
        <v>5</v>
      </c>
      <c r="F1" s="125" t="s">
        <v>98</v>
      </c>
      <c r="G1" s="125" t="s">
        <v>4</v>
      </c>
      <c r="H1" s="125" t="s">
        <v>6</v>
      </c>
      <c r="I1" s="125" t="s">
        <v>8</v>
      </c>
      <c r="J1" s="156" t="s">
        <v>99</v>
      </c>
      <c r="K1" s="157" t="s">
        <v>12</v>
      </c>
      <c r="L1" s="156" t="s">
        <v>100</v>
      </c>
      <c r="M1" s="156" t="s">
        <v>13</v>
      </c>
      <c r="N1" s="158" t="s">
        <v>14</v>
      </c>
      <c r="P1" t="s">
        <v>101</v>
      </c>
    </row>
    <row r="2" customFormat="1" spans="1:14">
      <c r="A2" s="126"/>
      <c r="B2" s="127"/>
      <c r="C2" s="126"/>
      <c r="D2" s="128"/>
      <c r="E2" s="129"/>
      <c r="F2" s="129"/>
      <c r="G2" s="129"/>
      <c r="H2" s="129"/>
      <c r="I2" s="129"/>
      <c r="J2" s="159"/>
      <c r="K2" s="160"/>
      <c r="L2" s="159"/>
      <c r="M2" s="159"/>
      <c r="N2" s="161"/>
    </row>
    <row r="3" customFormat="1" spans="1:18">
      <c r="A3" s="130" t="s">
        <v>20</v>
      </c>
      <c r="B3" s="131" t="b">
        <v>1</v>
      </c>
      <c r="C3" s="130" t="s">
        <v>23</v>
      </c>
      <c r="D3" s="132">
        <v>21</v>
      </c>
      <c r="E3" s="133">
        <v>3</v>
      </c>
      <c r="F3" s="133">
        <v>0.85</v>
      </c>
      <c r="G3" s="134">
        <v>55</v>
      </c>
      <c r="H3" s="135">
        <v>80</v>
      </c>
      <c r="I3" s="133">
        <v>10</v>
      </c>
      <c r="J3" s="162">
        <f>D3*1</f>
        <v>21</v>
      </c>
      <c r="K3" s="162">
        <f>I3/E3</f>
        <v>3.33333333333333</v>
      </c>
      <c r="L3" s="162">
        <f>K3+F3</f>
        <v>4.18333333333333</v>
      </c>
      <c r="M3" s="162">
        <f>J3*I3</f>
        <v>210</v>
      </c>
      <c r="N3" s="163">
        <f>M3/L3</f>
        <v>50.199203187251</v>
      </c>
      <c r="P3">
        <f>(J3/E3)/200</f>
        <v>0.035</v>
      </c>
      <c r="R3" t="s">
        <v>102</v>
      </c>
    </row>
    <row r="4" customFormat="1" spans="1:18">
      <c r="A4" s="136"/>
      <c r="B4" s="87" t="b">
        <v>0</v>
      </c>
      <c r="C4" s="136" t="s">
        <v>24</v>
      </c>
      <c r="D4" s="137">
        <v>13</v>
      </c>
      <c r="E4" s="138">
        <v>5</v>
      </c>
      <c r="F4" s="138">
        <v>0.7</v>
      </c>
      <c r="G4" s="139">
        <v>60</v>
      </c>
      <c r="H4" s="140">
        <v>70</v>
      </c>
      <c r="I4" s="138">
        <v>12</v>
      </c>
      <c r="J4" s="162">
        <f>D4</f>
        <v>13</v>
      </c>
      <c r="K4" s="162">
        <f t="shared" ref="K4:K17" si="0">I4/E4</f>
        <v>2.4</v>
      </c>
      <c r="L4" s="162">
        <f t="shared" ref="L4:L17" si="1">K4+F4</f>
        <v>3.1</v>
      </c>
      <c r="M4" s="162">
        <f t="shared" ref="M4:M17" si="2">J4*I4</f>
        <v>156</v>
      </c>
      <c r="N4" s="163">
        <f t="shared" ref="N4:N17" si="3">M4/L4</f>
        <v>50.3225806451613</v>
      </c>
      <c r="P4">
        <f t="shared" ref="P4:P17" si="4">(J4/E4)/200</f>
        <v>0.013</v>
      </c>
      <c r="R4" t="s">
        <v>103</v>
      </c>
    </row>
    <row r="5" customFormat="1" ht="15" customHeight="1" spans="1:25">
      <c r="A5" s="141"/>
      <c r="B5" s="142" t="b">
        <v>0</v>
      </c>
      <c r="C5" s="141" t="s">
        <v>32</v>
      </c>
      <c r="D5" s="143">
        <v>25</v>
      </c>
      <c r="E5" s="144">
        <v>6</v>
      </c>
      <c r="F5" s="144">
        <v>2</v>
      </c>
      <c r="G5" s="145">
        <v>65</v>
      </c>
      <c r="H5" s="146">
        <v>90</v>
      </c>
      <c r="I5" s="144">
        <v>6</v>
      </c>
      <c r="J5" s="164">
        <f t="shared" ref="J4:J17" si="5">D5*1</f>
        <v>25</v>
      </c>
      <c r="K5" s="164">
        <f t="shared" si="0"/>
        <v>1</v>
      </c>
      <c r="L5" s="164">
        <f t="shared" si="1"/>
        <v>3</v>
      </c>
      <c r="M5" s="164">
        <f t="shared" si="2"/>
        <v>150</v>
      </c>
      <c r="N5" s="165">
        <f t="shared" si="3"/>
        <v>50</v>
      </c>
      <c r="P5">
        <f t="shared" si="4"/>
        <v>0.0208333333333333</v>
      </c>
      <c r="R5" t="s">
        <v>104</v>
      </c>
      <c r="U5" s="168"/>
      <c r="V5" s="169"/>
      <c r="W5" s="169"/>
      <c r="X5" s="169"/>
      <c r="Y5" s="169"/>
    </row>
    <row r="6" customFormat="1" spans="1:25">
      <c r="A6" s="136" t="s">
        <v>28</v>
      </c>
      <c r="B6" s="87" t="b">
        <v>0</v>
      </c>
      <c r="C6" s="136" t="s">
        <v>30</v>
      </c>
      <c r="D6" s="137">
        <v>75</v>
      </c>
      <c r="E6" s="138">
        <v>1</v>
      </c>
      <c r="F6" s="138">
        <v>3</v>
      </c>
      <c r="G6" s="147">
        <v>70</v>
      </c>
      <c r="H6" s="140">
        <v>20</v>
      </c>
      <c r="I6" s="138">
        <v>6</v>
      </c>
      <c r="J6" s="162">
        <f t="shared" si="5"/>
        <v>75</v>
      </c>
      <c r="K6" s="162">
        <f t="shared" si="0"/>
        <v>6</v>
      </c>
      <c r="L6" s="162">
        <f t="shared" si="1"/>
        <v>9</v>
      </c>
      <c r="M6" s="162">
        <f t="shared" si="2"/>
        <v>450</v>
      </c>
      <c r="N6" s="163">
        <f t="shared" si="3"/>
        <v>50</v>
      </c>
      <c r="P6">
        <f t="shared" si="4"/>
        <v>0.375</v>
      </c>
      <c r="R6" t="s">
        <v>105</v>
      </c>
      <c r="T6" s="169"/>
      <c r="U6" s="169"/>
      <c r="V6" s="169"/>
      <c r="W6" s="169"/>
      <c r="X6" s="169"/>
      <c r="Y6" s="169"/>
    </row>
    <row r="7" customFormat="1" spans="1:24">
      <c r="A7" s="136"/>
      <c r="B7" s="87" t="b">
        <v>1</v>
      </c>
      <c r="C7" s="136" t="s">
        <v>33</v>
      </c>
      <c r="D7" s="137">
        <v>50</v>
      </c>
      <c r="E7" s="138">
        <v>2</v>
      </c>
      <c r="F7" s="138">
        <v>3</v>
      </c>
      <c r="G7" s="139">
        <v>70</v>
      </c>
      <c r="H7" s="140">
        <v>0</v>
      </c>
      <c r="I7" s="138">
        <v>6</v>
      </c>
      <c r="J7" s="162">
        <f t="shared" si="5"/>
        <v>50</v>
      </c>
      <c r="K7" s="162">
        <f t="shared" si="0"/>
        <v>3</v>
      </c>
      <c r="L7" s="162">
        <f t="shared" si="1"/>
        <v>6</v>
      </c>
      <c r="M7" s="162">
        <f t="shared" si="2"/>
        <v>300</v>
      </c>
      <c r="N7" s="163">
        <f t="shared" si="3"/>
        <v>50</v>
      </c>
      <c r="P7">
        <f t="shared" si="4"/>
        <v>0.125</v>
      </c>
      <c r="R7" t="s">
        <v>106</v>
      </c>
      <c r="V7" s="169"/>
      <c r="X7" s="169"/>
    </row>
    <row r="8" customFormat="1" spans="1:24">
      <c r="A8" s="141"/>
      <c r="B8" s="142" t="b">
        <v>0</v>
      </c>
      <c r="C8" s="141" t="s">
        <v>34</v>
      </c>
      <c r="D8" s="143">
        <v>92</v>
      </c>
      <c r="E8" s="144">
        <v>1</v>
      </c>
      <c r="F8" s="144">
        <v>5</v>
      </c>
      <c r="G8" s="145">
        <v>70</v>
      </c>
      <c r="H8" s="146">
        <v>20</v>
      </c>
      <c r="I8" s="144">
        <v>6</v>
      </c>
      <c r="J8" s="164">
        <f t="shared" si="5"/>
        <v>92</v>
      </c>
      <c r="K8" s="164">
        <f t="shared" si="0"/>
        <v>6</v>
      </c>
      <c r="L8" s="164">
        <f t="shared" si="1"/>
        <v>11</v>
      </c>
      <c r="M8" s="164">
        <f t="shared" si="2"/>
        <v>552</v>
      </c>
      <c r="N8" s="165">
        <f t="shared" si="3"/>
        <v>50.1818181818182</v>
      </c>
      <c r="P8">
        <f t="shared" si="4"/>
        <v>0.46</v>
      </c>
      <c r="R8" t="s">
        <v>107</v>
      </c>
      <c r="V8" s="169"/>
      <c r="X8" s="169"/>
    </row>
    <row r="9" customFormat="1" spans="1:18">
      <c r="A9" s="136" t="s">
        <v>35</v>
      </c>
      <c r="B9" s="87" t="b">
        <v>1</v>
      </c>
      <c r="C9" s="136" t="s">
        <v>37</v>
      </c>
      <c r="D9" s="137">
        <v>3</v>
      </c>
      <c r="E9" s="138">
        <v>4</v>
      </c>
      <c r="F9" s="138">
        <v>2.1</v>
      </c>
      <c r="G9" s="139">
        <v>20</v>
      </c>
      <c r="H9" s="140">
        <v>35</v>
      </c>
      <c r="I9" s="138">
        <v>6</v>
      </c>
      <c r="J9" s="162">
        <f>D9*10</f>
        <v>30</v>
      </c>
      <c r="K9" s="162">
        <f t="shared" si="0"/>
        <v>1.5</v>
      </c>
      <c r="L9" s="162">
        <f t="shared" si="1"/>
        <v>3.6</v>
      </c>
      <c r="M9" s="162">
        <f t="shared" si="2"/>
        <v>180</v>
      </c>
      <c r="N9" s="163">
        <f t="shared" si="3"/>
        <v>50</v>
      </c>
      <c r="P9">
        <f t="shared" si="4"/>
        <v>0.0375</v>
      </c>
      <c r="R9" t="s">
        <v>108</v>
      </c>
    </row>
    <row r="10" customFormat="1" spans="1:22">
      <c r="A10" s="136"/>
      <c r="B10" s="87" t="b">
        <v>0</v>
      </c>
      <c r="C10" s="136" t="s">
        <v>39</v>
      </c>
      <c r="D10" s="137">
        <v>5</v>
      </c>
      <c r="E10" s="138">
        <v>1.5</v>
      </c>
      <c r="F10" s="138">
        <v>3.3</v>
      </c>
      <c r="G10" s="139">
        <v>20</v>
      </c>
      <c r="H10" s="140">
        <v>35</v>
      </c>
      <c r="I10" s="138">
        <v>10</v>
      </c>
      <c r="J10" s="162">
        <f>D10*10</f>
        <v>50</v>
      </c>
      <c r="K10" s="162">
        <f t="shared" si="0"/>
        <v>6.66666666666667</v>
      </c>
      <c r="L10" s="162">
        <f t="shared" si="1"/>
        <v>9.96666666666667</v>
      </c>
      <c r="M10" s="162">
        <f t="shared" si="2"/>
        <v>500</v>
      </c>
      <c r="N10" s="163">
        <f t="shared" si="3"/>
        <v>50.1672240802676</v>
      </c>
      <c r="P10">
        <f t="shared" si="4"/>
        <v>0.166666666666667</v>
      </c>
      <c r="R10" t="s">
        <v>109</v>
      </c>
      <c r="V10" s="169"/>
    </row>
    <row r="11" customFormat="1" spans="1:22">
      <c r="A11" s="141"/>
      <c r="B11" s="142" t="b">
        <v>0</v>
      </c>
      <c r="C11" s="141" t="s">
        <v>40</v>
      </c>
      <c r="D11" s="143">
        <v>8</v>
      </c>
      <c r="E11" s="144">
        <v>6</v>
      </c>
      <c r="F11" s="144">
        <v>2.85</v>
      </c>
      <c r="G11" s="145">
        <v>20</v>
      </c>
      <c r="H11" s="146">
        <v>35</v>
      </c>
      <c r="I11" s="144">
        <v>2</v>
      </c>
      <c r="J11" s="164">
        <f>D11*10</f>
        <v>80</v>
      </c>
      <c r="K11" s="164">
        <f t="shared" si="0"/>
        <v>0.333333333333333</v>
      </c>
      <c r="L11" s="164">
        <f t="shared" si="1"/>
        <v>3.18333333333333</v>
      </c>
      <c r="M11" s="164">
        <f t="shared" si="2"/>
        <v>160</v>
      </c>
      <c r="N11" s="165">
        <f t="shared" si="3"/>
        <v>50.261780104712</v>
      </c>
      <c r="P11">
        <f t="shared" si="4"/>
        <v>0.0666666666666667</v>
      </c>
      <c r="R11" t="s">
        <v>110</v>
      </c>
      <c r="V11" s="169"/>
    </row>
    <row r="12" customFormat="1" spans="1:18">
      <c r="A12" s="136" t="s">
        <v>42</v>
      </c>
      <c r="B12" s="87" t="b">
        <v>0</v>
      </c>
      <c r="C12" s="136" t="s">
        <v>51</v>
      </c>
      <c r="D12" s="137">
        <v>6</v>
      </c>
      <c r="E12" s="138">
        <v>12</v>
      </c>
      <c r="F12" s="138">
        <v>1.1</v>
      </c>
      <c r="G12" s="147">
        <v>30</v>
      </c>
      <c r="H12" s="140">
        <v>98</v>
      </c>
      <c r="I12" s="138">
        <v>30</v>
      </c>
      <c r="J12" s="162">
        <f t="shared" si="5"/>
        <v>6</v>
      </c>
      <c r="K12" s="162">
        <f t="shared" si="0"/>
        <v>2.5</v>
      </c>
      <c r="L12" s="162">
        <f t="shared" si="1"/>
        <v>3.6</v>
      </c>
      <c r="M12" s="162">
        <f t="shared" si="2"/>
        <v>180</v>
      </c>
      <c r="N12" s="163">
        <f t="shared" si="3"/>
        <v>50</v>
      </c>
      <c r="P12">
        <f t="shared" si="4"/>
        <v>0.0025</v>
      </c>
      <c r="R12" t="s">
        <v>111</v>
      </c>
    </row>
    <row r="13" customFormat="1" spans="1:18">
      <c r="A13" s="136"/>
      <c r="B13" s="148" t="b">
        <v>1</v>
      </c>
      <c r="C13" s="136" t="s">
        <v>45</v>
      </c>
      <c r="D13" s="137">
        <v>10</v>
      </c>
      <c r="E13" s="138">
        <v>8</v>
      </c>
      <c r="F13" s="138">
        <v>1.5</v>
      </c>
      <c r="G13" s="139">
        <v>30</v>
      </c>
      <c r="H13" s="140">
        <v>95</v>
      </c>
      <c r="I13" s="138">
        <v>20</v>
      </c>
      <c r="J13" s="162">
        <f t="shared" si="5"/>
        <v>10</v>
      </c>
      <c r="K13" s="162">
        <f t="shared" si="0"/>
        <v>2.5</v>
      </c>
      <c r="L13" s="162">
        <f t="shared" si="1"/>
        <v>4</v>
      </c>
      <c r="M13" s="162">
        <f t="shared" si="2"/>
        <v>200</v>
      </c>
      <c r="N13" s="163">
        <f t="shared" si="3"/>
        <v>50</v>
      </c>
      <c r="P13">
        <f t="shared" si="4"/>
        <v>0.00625</v>
      </c>
      <c r="R13" t="s">
        <v>105</v>
      </c>
    </row>
    <row r="14" customFormat="1" spans="1:18">
      <c r="A14" s="141"/>
      <c r="B14" s="149" t="b">
        <v>1</v>
      </c>
      <c r="C14" s="141" t="s">
        <v>52</v>
      </c>
      <c r="D14" s="143">
        <v>6</v>
      </c>
      <c r="E14" s="144">
        <v>11</v>
      </c>
      <c r="F14" s="144">
        <v>0.9</v>
      </c>
      <c r="G14" s="145">
        <v>30</v>
      </c>
      <c r="H14" s="146">
        <v>98</v>
      </c>
      <c r="I14" s="144">
        <v>30</v>
      </c>
      <c r="J14" s="164">
        <f t="shared" si="5"/>
        <v>6</v>
      </c>
      <c r="K14" s="164">
        <f t="shared" si="0"/>
        <v>2.72727272727273</v>
      </c>
      <c r="L14" s="164">
        <f t="shared" si="1"/>
        <v>3.62727272727273</v>
      </c>
      <c r="M14" s="164">
        <f t="shared" si="2"/>
        <v>180</v>
      </c>
      <c r="N14" s="165">
        <f t="shared" si="3"/>
        <v>49.6240601503759</v>
      </c>
      <c r="P14">
        <f t="shared" si="4"/>
        <v>0.00272727272727273</v>
      </c>
      <c r="R14" t="s">
        <v>112</v>
      </c>
    </row>
    <row r="15" s="120" customFormat="1" spans="1:25">
      <c r="A15" s="136" t="s">
        <v>49</v>
      </c>
      <c r="B15" s="87" t="b">
        <v>1</v>
      </c>
      <c r="C15" s="136" t="s">
        <v>58</v>
      </c>
      <c r="D15" s="137">
        <v>14</v>
      </c>
      <c r="E15" s="138">
        <v>4.5</v>
      </c>
      <c r="F15" s="138">
        <v>4</v>
      </c>
      <c r="G15" s="147">
        <v>40</v>
      </c>
      <c r="H15" s="140">
        <v>95</v>
      </c>
      <c r="I15" s="138">
        <v>70</v>
      </c>
      <c r="J15" s="162">
        <f t="shared" si="5"/>
        <v>14</v>
      </c>
      <c r="K15" s="162">
        <f t="shared" si="0"/>
        <v>15.5555555555556</v>
      </c>
      <c r="L15" s="162">
        <f t="shared" si="1"/>
        <v>19.5555555555556</v>
      </c>
      <c r="M15" s="162">
        <f t="shared" si="2"/>
        <v>980</v>
      </c>
      <c r="N15" s="163">
        <f t="shared" si="3"/>
        <v>50.1136363636364</v>
      </c>
      <c r="O15" s="94"/>
      <c r="P15">
        <f t="shared" si="4"/>
        <v>0.0155555555555556</v>
      </c>
      <c r="Q15"/>
      <c r="R15" t="s">
        <v>113</v>
      </c>
      <c r="S15" s="94"/>
      <c r="T15" s="94"/>
      <c r="U15" s="94"/>
      <c r="W15" s="94"/>
      <c r="X15" s="94"/>
      <c r="Y15" s="94"/>
    </row>
    <row r="16" customFormat="1" spans="1:18">
      <c r="A16" s="136"/>
      <c r="B16" s="148" t="b">
        <v>1</v>
      </c>
      <c r="C16" s="136" t="s">
        <v>53</v>
      </c>
      <c r="D16" s="137">
        <v>17</v>
      </c>
      <c r="E16" s="138">
        <v>5</v>
      </c>
      <c r="F16" s="138">
        <v>7</v>
      </c>
      <c r="G16" s="139">
        <v>40</v>
      </c>
      <c r="H16" s="140">
        <v>90</v>
      </c>
      <c r="I16" s="138">
        <v>50</v>
      </c>
      <c r="J16" s="162">
        <f t="shared" si="5"/>
        <v>17</v>
      </c>
      <c r="K16" s="162">
        <f t="shared" si="0"/>
        <v>10</v>
      </c>
      <c r="L16" s="162">
        <f t="shared" si="1"/>
        <v>17</v>
      </c>
      <c r="M16" s="162">
        <f t="shared" si="2"/>
        <v>850</v>
      </c>
      <c r="N16" s="163">
        <f t="shared" si="3"/>
        <v>50</v>
      </c>
      <c r="P16">
        <f t="shared" si="4"/>
        <v>0.017</v>
      </c>
      <c r="R16" t="s">
        <v>105</v>
      </c>
    </row>
    <row r="17" s="121" customFormat="1" spans="1:25">
      <c r="A17" s="150"/>
      <c r="B17" s="151" t="b">
        <v>1</v>
      </c>
      <c r="C17" s="150" t="s">
        <v>54</v>
      </c>
      <c r="D17" s="152">
        <v>12</v>
      </c>
      <c r="E17" s="153">
        <v>7</v>
      </c>
      <c r="F17" s="153">
        <v>4.8</v>
      </c>
      <c r="G17" s="154">
        <v>40</v>
      </c>
      <c r="H17" s="155">
        <v>90</v>
      </c>
      <c r="I17" s="153">
        <v>50</v>
      </c>
      <c r="J17" s="166">
        <f t="shared" si="5"/>
        <v>12</v>
      </c>
      <c r="K17" s="166">
        <f t="shared" si="0"/>
        <v>7.14285714285714</v>
      </c>
      <c r="L17" s="166">
        <f t="shared" si="1"/>
        <v>11.9428571428571</v>
      </c>
      <c r="M17" s="166">
        <f t="shared" si="2"/>
        <v>600</v>
      </c>
      <c r="N17" s="167">
        <f t="shared" si="3"/>
        <v>50.2392344497608</v>
      </c>
      <c r="O17" s="94"/>
      <c r="P17">
        <f t="shared" si="4"/>
        <v>0.00857142857142857</v>
      </c>
      <c r="Q17"/>
      <c r="R17" t="s">
        <v>114</v>
      </c>
      <c r="S17" s="94"/>
      <c r="T17" s="94"/>
      <c r="U17" s="94"/>
      <c r="V17" s="94"/>
      <c r="W17" s="94"/>
      <c r="X17" s="94"/>
      <c r="Y17" s="94"/>
    </row>
    <row r="18" customFormat="1" spans="2:2">
      <c r="B18" s="83"/>
    </row>
    <row r="19" spans="2:3">
      <c r="B19" t="s">
        <v>115</v>
      </c>
      <c r="C19">
        <v>50</v>
      </c>
    </row>
    <row r="20" spans="4:7">
      <c r="D20" t="s">
        <v>116</v>
      </c>
      <c r="E20" t="s">
        <v>117</v>
      </c>
      <c r="F20" t="s">
        <v>117</v>
      </c>
      <c r="G20" t="s">
        <v>118</v>
      </c>
    </row>
    <row r="21" spans="4:7">
      <c r="D21">
        <f>0.08*C19+1</f>
        <v>5</v>
      </c>
      <c r="E21">
        <f>0.02*C19+1</f>
        <v>2</v>
      </c>
      <c r="F21">
        <f>1-0.01*C19</f>
        <v>0.5</v>
      </c>
      <c r="G21">
        <f>0.01*C19+1</f>
        <v>1.5</v>
      </c>
    </row>
    <row r="22" spans="1:14">
      <c r="A22" s="122" t="s">
        <v>0</v>
      </c>
      <c r="B22" s="123" t="s">
        <v>97</v>
      </c>
      <c r="C22" s="122" t="s">
        <v>75</v>
      </c>
      <c r="D22" s="124" t="s">
        <v>3</v>
      </c>
      <c r="E22" s="125" t="s">
        <v>5</v>
      </c>
      <c r="F22" s="125" t="s">
        <v>98</v>
      </c>
      <c r="G22" s="125" t="s">
        <v>4</v>
      </c>
      <c r="H22" s="125" t="s">
        <v>6</v>
      </c>
      <c r="I22" s="125" t="s">
        <v>8</v>
      </c>
      <c r="J22" s="156" t="s">
        <v>99</v>
      </c>
      <c r="K22" s="157" t="s">
        <v>12</v>
      </c>
      <c r="L22" s="156" t="s">
        <v>100</v>
      </c>
      <c r="M22" s="156" t="s">
        <v>13</v>
      </c>
      <c r="N22" s="158" t="s">
        <v>14</v>
      </c>
    </row>
    <row r="23" spans="1:14">
      <c r="A23" s="126"/>
      <c r="B23" s="127"/>
      <c r="C23" s="126"/>
      <c r="D23" s="128"/>
      <c r="E23" s="129"/>
      <c r="F23" s="129"/>
      <c r="G23" s="129"/>
      <c r="H23" s="129"/>
      <c r="I23" s="129"/>
      <c r="J23" s="159"/>
      <c r="K23" s="160"/>
      <c r="L23" s="159"/>
      <c r="M23" s="159"/>
      <c r="N23" s="161"/>
    </row>
    <row r="24" spans="1:14">
      <c r="A24" s="130" t="s">
        <v>20</v>
      </c>
      <c r="B24" s="131" t="b">
        <v>1</v>
      </c>
      <c r="C24" s="130" t="s">
        <v>23</v>
      </c>
      <c r="D24" s="132">
        <f>D3*D$21</f>
        <v>105</v>
      </c>
      <c r="E24" s="133">
        <f>E3*E$21</f>
        <v>6</v>
      </c>
      <c r="F24" s="133">
        <f>F3*F$21</f>
        <v>0.425</v>
      </c>
      <c r="G24" s="134">
        <f>G3*G$21</f>
        <v>82.5</v>
      </c>
      <c r="H24" s="135">
        <v>80</v>
      </c>
      <c r="I24" s="133">
        <v>10</v>
      </c>
      <c r="J24" s="162">
        <f t="shared" ref="J24:J29" si="6">D24*1</f>
        <v>105</v>
      </c>
      <c r="K24" s="162">
        <f t="shared" ref="K24:K38" si="7">I24/E24</f>
        <v>1.66666666666667</v>
      </c>
      <c r="L24" s="162">
        <f t="shared" ref="L24:L38" si="8">K24+F24</f>
        <v>2.09166666666667</v>
      </c>
      <c r="M24" s="162">
        <f t="shared" ref="M24:M38" si="9">J24*I24</f>
        <v>1050</v>
      </c>
      <c r="N24" s="163">
        <f t="shared" ref="N24:N38" si="10">M24/L24</f>
        <v>501.99203187251</v>
      </c>
    </row>
    <row r="25" spans="1:14">
      <c r="A25" s="136"/>
      <c r="B25" s="87" t="b">
        <v>0</v>
      </c>
      <c r="C25" s="136" t="s">
        <v>24</v>
      </c>
      <c r="D25" s="137">
        <f t="shared" ref="D25:D38" si="11">D4*D$21</f>
        <v>65</v>
      </c>
      <c r="E25" s="138">
        <f t="shared" ref="E25:E38" si="12">E4*E$21</f>
        <v>10</v>
      </c>
      <c r="F25" s="138">
        <f t="shared" ref="F25:F38" si="13">F4*F$21</f>
        <v>0.35</v>
      </c>
      <c r="G25" s="139">
        <f t="shared" ref="G25:G38" si="14">G4*G$21</f>
        <v>90</v>
      </c>
      <c r="H25" s="140">
        <v>70</v>
      </c>
      <c r="I25" s="138">
        <v>12</v>
      </c>
      <c r="J25" s="162">
        <f t="shared" si="6"/>
        <v>65</v>
      </c>
      <c r="K25" s="162">
        <f t="shared" si="7"/>
        <v>1.2</v>
      </c>
      <c r="L25" s="162">
        <f t="shared" si="8"/>
        <v>1.55</v>
      </c>
      <c r="M25" s="162">
        <f t="shared" si="9"/>
        <v>780</v>
      </c>
      <c r="N25" s="163">
        <f t="shared" si="10"/>
        <v>503.225806451613</v>
      </c>
    </row>
    <row r="26" spans="1:14">
      <c r="A26" s="141"/>
      <c r="B26" s="142" t="b">
        <v>0</v>
      </c>
      <c r="C26" s="141" t="s">
        <v>32</v>
      </c>
      <c r="D26" s="143">
        <f t="shared" si="11"/>
        <v>125</v>
      </c>
      <c r="E26" s="144">
        <f t="shared" si="12"/>
        <v>12</v>
      </c>
      <c r="F26" s="144">
        <f t="shared" si="13"/>
        <v>1</v>
      </c>
      <c r="G26" s="145">
        <f t="shared" si="14"/>
        <v>97.5</v>
      </c>
      <c r="H26" s="146">
        <v>90</v>
      </c>
      <c r="I26" s="144">
        <v>6</v>
      </c>
      <c r="J26" s="164">
        <f t="shared" si="6"/>
        <v>125</v>
      </c>
      <c r="K26" s="164">
        <f t="shared" si="7"/>
        <v>0.5</v>
      </c>
      <c r="L26" s="164">
        <f t="shared" si="8"/>
        <v>1.5</v>
      </c>
      <c r="M26" s="164">
        <f t="shared" si="9"/>
        <v>750</v>
      </c>
      <c r="N26" s="165">
        <f t="shared" si="10"/>
        <v>500</v>
      </c>
    </row>
    <row r="27" spans="1:14">
      <c r="A27" s="136" t="s">
        <v>28</v>
      </c>
      <c r="B27" s="87" t="b">
        <v>0</v>
      </c>
      <c r="C27" s="136" t="s">
        <v>30</v>
      </c>
      <c r="D27" s="137">
        <f t="shared" si="11"/>
        <v>375</v>
      </c>
      <c r="E27" s="138">
        <f t="shared" si="12"/>
        <v>2</v>
      </c>
      <c r="F27" s="138">
        <f t="shared" si="13"/>
        <v>1.5</v>
      </c>
      <c r="G27" s="147">
        <f t="shared" si="14"/>
        <v>105</v>
      </c>
      <c r="H27" s="140">
        <v>20</v>
      </c>
      <c r="I27" s="138">
        <v>6</v>
      </c>
      <c r="J27" s="162">
        <f t="shared" si="6"/>
        <v>375</v>
      </c>
      <c r="K27" s="162">
        <f t="shared" si="7"/>
        <v>3</v>
      </c>
      <c r="L27" s="162">
        <f t="shared" si="8"/>
        <v>4.5</v>
      </c>
      <c r="M27" s="162">
        <f t="shared" si="9"/>
        <v>2250</v>
      </c>
      <c r="N27" s="163">
        <f t="shared" si="10"/>
        <v>500</v>
      </c>
    </row>
    <row r="28" spans="1:14">
      <c r="A28" s="136"/>
      <c r="B28" s="87" t="b">
        <v>1</v>
      </c>
      <c r="C28" s="136" t="s">
        <v>33</v>
      </c>
      <c r="D28" s="137">
        <f t="shared" si="11"/>
        <v>250</v>
      </c>
      <c r="E28" s="138">
        <f t="shared" si="12"/>
        <v>4</v>
      </c>
      <c r="F28" s="138">
        <f t="shared" si="13"/>
        <v>1.5</v>
      </c>
      <c r="G28" s="139">
        <f t="shared" si="14"/>
        <v>105</v>
      </c>
      <c r="H28" s="140">
        <v>0</v>
      </c>
      <c r="I28" s="138">
        <v>6</v>
      </c>
      <c r="J28" s="162">
        <f t="shared" si="6"/>
        <v>250</v>
      </c>
      <c r="K28" s="162">
        <f t="shared" si="7"/>
        <v>1.5</v>
      </c>
      <c r="L28" s="162">
        <f t="shared" si="8"/>
        <v>3</v>
      </c>
      <c r="M28" s="162">
        <f t="shared" si="9"/>
        <v>1500</v>
      </c>
      <c r="N28" s="163">
        <f t="shared" si="10"/>
        <v>500</v>
      </c>
    </row>
    <row r="29" spans="1:14">
      <c r="A29" s="141"/>
      <c r="B29" s="142" t="b">
        <v>0</v>
      </c>
      <c r="C29" s="141" t="s">
        <v>34</v>
      </c>
      <c r="D29" s="143">
        <f t="shared" si="11"/>
        <v>460</v>
      </c>
      <c r="E29" s="144">
        <f t="shared" si="12"/>
        <v>2</v>
      </c>
      <c r="F29" s="144">
        <f t="shared" si="13"/>
        <v>2.5</v>
      </c>
      <c r="G29" s="145">
        <f t="shared" si="14"/>
        <v>105</v>
      </c>
      <c r="H29" s="146">
        <v>20</v>
      </c>
      <c r="I29" s="144">
        <v>6</v>
      </c>
      <c r="J29" s="164">
        <f t="shared" si="6"/>
        <v>460</v>
      </c>
      <c r="K29" s="164">
        <f t="shared" si="7"/>
        <v>3</v>
      </c>
      <c r="L29" s="164">
        <f t="shared" si="8"/>
        <v>5.5</v>
      </c>
      <c r="M29" s="164">
        <f t="shared" si="9"/>
        <v>2760</v>
      </c>
      <c r="N29" s="165">
        <f t="shared" si="10"/>
        <v>501.818181818182</v>
      </c>
    </row>
    <row r="30" spans="1:14">
      <c r="A30" s="136" t="s">
        <v>35</v>
      </c>
      <c r="B30" s="87" t="b">
        <v>1</v>
      </c>
      <c r="C30" s="136" t="s">
        <v>37</v>
      </c>
      <c r="D30" s="137">
        <f t="shared" si="11"/>
        <v>15</v>
      </c>
      <c r="E30" s="138">
        <f t="shared" si="12"/>
        <v>8</v>
      </c>
      <c r="F30" s="138">
        <f t="shared" si="13"/>
        <v>1.05</v>
      </c>
      <c r="G30" s="139">
        <f t="shared" si="14"/>
        <v>30</v>
      </c>
      <c r="H30" s="140">
        <v>35</v>
      </c>
      <c r="I30" s="138">
        <v>6</v>
      </c>
      <c r="J30" s="162">
        <f t="shared" ref="J30:J32" si="15">D30*10</f>
        <v>150</v>
      </c>
      <c r="K30" s="162">
        <f t="shared" si="7"/>
        <v>0.75</v>
      </c>
      <c r="L30" s="162">
        <f t="shared" si="8"/>
        <v>1.8</v>
      </c>
      <c r="M30" s="162">
        <f t="shared" si="9"/>
        <v>900</v>
      </c>
      <c r="N30" s="163">
        <f t="shared" si="10"/>
        <v>500</v>
      </c>
    </row>
    <row r="31" spans="1:14">
      <c r="A31" s="136"/>
      <c r="B31" s="87" t="b">
        <v>0</v>
      </c>
      <c r="C31" s="136" t="s">
        <v>39</v>
      </c>
      <c r="D31" s="137">
        <f t="shared" si="11"/>
        <v>25</v>
      </c>
      <c r="E31" s="138">
        <f t="shared" si="12"/>
        <v>3</v>
      </c>
      <c r="F31" s="138">
        <f t="shared" si="13"/>
        <v>1.65</v>
      </c>
      <c r="G31" s="139">
        <f t="shared" si="14"/>
        <v>30</v>
      </c>
      <c r="H31" s="140">
        <v>35</v>
      </c>
      <c r="I31" s="138">
        <v>10</v>
      </c>
      <c r="J31" s="162">
        <f t="shared" si="15"/>
        <v>250</v>
      </c>
      <c r="K31" s="162">
        <f t="shared" si="7"/>
        <v>3.33333333333333</v>
      </c>
      <c r="L31" s="162">
        <f t="shared" si="8"/>
        <v>4.98333333333333</v>
      </c>
      <c r="M31" s="162">
        <f t="shared" si="9"/>
        <v>2500</v>
      </c>
      <c r="N31" s="163">
        <f t="shared" si="10"/>
        <v>501.672240802676</v>
      </c>
    </row>
    <row r="32" spans="1:14">
      <c r="A32" s="141"/>
      <c r="B32" s="142" t="b">
        <v>0</v>
      </c>
      <c r="C32" s="141" t="s">
        <v>40</v>
      </c>
      <c r="D32" s="143">
        <f t="shared" si="11"/>
        <v>40</v>
      </c>
      <c r="E32" s="144">
        <f t="shared" si="12"/>
        <v>12</v>
      </c>
      <c r="F32" s="144">
        <f t="shared" si="13"/>
        <v>1.425</v>
      </c>
      <c r="G32" s="145">
        <f t="shared" si="14"/>
        <v>30</v>
      </c>
      <c r="H32" s="146">
        <v>35</v>
      </c>
      <c r="I32" s="144">
        <v>2</v>
      </c>
      <c r="J32" s="164">
        <f t="shared" si="15"/>
        <v>400</v>
      </c>
      <c r="K32" s="164">
        <f t="shared" si="7"/>
        <v>0.166666666666667</v>
      </c>
      <c r="L32" s="164">
        <f t="shared" si="8"/>
        <v>1.59166666666667</v>
      </c>
      <c r="M32" s="164">
        <f t="shared" si="9"/>
        <v>800</v>
      </c>
      <c r="N32" s="165">
        <f t="shared" si="10"/>
        <v>502.61780104712</v>
      </c>
    </row>
    <row r="33" spans="1:14">
      <c r="A33" s="136" t="s">
        <v>42</v>
      </c>
      <c r="B33" s="87" t="b">
        <v>0</v>
      </c>
      <c r="C33" s="136" t="s">
        <v>51</v>
      </c>
      <c r="D33" s="137">
        <f t="shared" si="11"/>
        <v>30</v>
      </c>
      <c r="E33" s="138">
        <f t="shared" si="12"/>
        <v>24</v>
      </c>
      <c r="F33" s="138">
        <f t="shared" si="13"/>
        <v>0.55</v>
      </c>
      <c r="G33" s="147">
        <f t="shared" si="14"/>
        <v>45</v>
      </c>
      <c r="H33" s="140">
        <v>98</v>
      </c>
      <c r="I33" s="138">
        <v>30</v>
      </c>
      <c r="J33" s="162">
        <f t="shared" ref="J33:J38" si="16">D33*1</f>
        <v>30</v>
      </c>
      <c r="K33" s="162">
        <f t="shared" si="7"/>
        <v>1.25</v>
      </c>
      <c r="L33" s="162">
        <f t="shared" si="8"/>
        <v>1.8</v>
      </c>
      <c r="M33" s="162">
        <f t="shared" si="9"/>
        <v>900</v>
      </c>
      <c r="N33" s="163">
        <f t="shared" si="10"/>
        <v>500</v>
      </c>
    </row>
    <row r="34" spans="1:14">
      <c r="A34" s="136"/>
      <c r="B34" s="148" t="b">
        <v>1</v>
      </c>
      <c r="C34" s="136" t="s">
        <v>45</v>
      </c>
      <c r="D34" s="137">
        <f t="shared" si="11"/>
        <v>50</v>
      </c>
      <c r="E34" s="138">
        <f t="shared" si="12"/>
        <v>16</v>
      </c>
      <c r="F34" s="138">
        <f t="shared" si="13"/>
        <v>0.75</v>
      </c>
      <c r="G34" s="139">
        <f t="shared" si="14"/>
        <v>45</v>
      </c>
      <c r="H34" s="140">
        <v>95</v>
      </c>
      <c r="I34" s="138">
        <v>20</v>
      </c>
      <c r="J34" s="162">
        <f t="shared" si="16"/>
        <v>50</v>
      </c>
      <c r="K34" s="162">
        <f t="shared" si="7"/>
        <v>1.25</v>
      </c>
      <c r="L34" s="162">
        <f t="shared" si="8"/>
        <v>2</v>
      </c>
      <c r="M34" s="162">
        <f t="shared" si="9"/>
        <v>1000</v>
      </c>
      <c r="N34" s="163">
        <f t="shared" si="10"/>
        <v>500</v>
      </c>
    </row>
    <row r="35" spans="1:14">
      <c r="A35" s="141"/>
      <c r="B35" s="149" t="b">
        <v>1</v>
      </c>
      <c r="C35" s="141" t="s">
        <v>52</v>
      </c>
      <c r="D35" s="143">
        <f t="shared" si="11"/>
        <v>30</v>
      </c>
      <c r="E35" s="144">
        <f t="shared" si="12"/>
        <v>22</v>
      </c>
      <c r="F35" s="144">
        <f t="shared" si="13"/>
        <v>0.45</v>
      </c>
      <c r="G35" s="145">
        <f t="shared" si="14"/>
        <v>45</v>
      </c>
      <c r="H35" s="146">
        <v>98</v>
      </c>
      <c r="I35" s="144">
        <v>30</v>
      </c>
      <c r="J35" s="164">
        <f t="shared" si="16"/>
        <v>30</v>
      </c>
      <c r="K35" s="164">
        <f t="shared" si="7"/>
        <v>1.36363636363636</v>
      </c>
      <c r="L35" s="164">
        <f t="shared" si="8"/>
        <v>1.81363636363636</v>
      </c>
      <c r="M35" s="164">
        <f t="shared" si="9"/>
        <v>900</v>
      </c>
      <c r="N35" s="165">
        <f t="shared" si="10"/>
        <v>496.240601503759</v>
      </c>
    </row>
    <row r="36" spans="1:14">
      <c r="A36" s="136" t="s">
        <v>49</v>
      </c>
      <c r="B36" s="87" t="b">
        <v>1</v>
      </c>
      <c r="C36" s="136" t="s">
        <v>58</v>
      </c>
      <c r="D36" s="137">
        <f t="shared" si="11"/>
        <v>70</v>
      </c>
      <c r="E36" s="138">
        <f t="shared" si="12"/>
        <v>9</v>
      </c>
      <c r="F36" s="138">
        <f t="shared" si="13"/>
        <v>2</v>
      </c>
      <c r="G36" s="147">
        <f t="shared" si="14"/>
        <v>60</v>
      </c>
      <c r="H36" s="140">
        <v>95</v>
      </c>
      <c r="I36" s="138">
        <v>70</v>
      </c>
      <c r="J36" s="162">
        <f t="shared" si="16"/>
        <v>70</v>
      </c>
      <c r="K36" s="162">
        <f t="shared" si="7"/>
        <v>7.77777777777778</v>
      </c>
      <c r="L36" s="162">
        <f t="shared" si="8"/>
        <v>9.77777777777778</v>
      </c>
      <c r="M36" s="162">
        <f t="shared" si="9"/>
        <v>4900</v>
      </c>
      <c r="N36" s="163">
        <f t="shared" si="10"/>
        <v>501.136363636364</v>
      </c>
    </row>
    <row r="37" spans="1:14">
      <c r="A37" s="136"/>
      <c r="B37" s="148" t="b">
        <v>1</v>
      </c>
      <c r="C37" s="136" t="s">
        <v>53</v>
      </c>
      <c r="D37" s="137">
        <f t="shared" si="11"/>
        <v>85</v>
      </c>
      <c r="E37" s="138">
        <f t="shared" si="12"/>
        <v>10</v>
      </c>
      <c r="F37" s="138">
        <f t="shared" si="13"/>
        <v>3.5</v>
      </c>
      <c r="G37" s="139">
        <f t="shared" si="14"/>
        <v>60</v>
      </c>
      <c r="H37" s="140">
        <v>90</v>
      </c>
      <c r="I37" s="138">
        <v>50</v>
      </c>
      <c r="J37" s="162">
        <f t="shared" si="16"/>
        <v>85</v>
      </c>
      <c r="K37" s="162">
        <f t="shared" si="7"/>
        <v>5</v>
      </c>
      <c r="L37" s="162">
        <f t="shared" si="8"/>
        <v>8.5</v>
      </c>
      <c r="M37" s="162">
        <f t="shared" si="9"/>
        <v>4250</v>
      </c>
      <c r="N37" s="163">
        <f t="shared" si="10"/>
        <v>500</v>
      </c>
    </row>
    <row r="38" spans="1:14">
      <c r="A38" s="150"/>
      <c r="B38" s="151" t="b">
        <v>1</v>
      </c>
      <c r="C38" s="150" t="s">
        <v>54</v>
      </c>
      <c r="D38" s="152">
        <f t="shared" si="11"/>
        <v>60</v>
      </c>
      <c r="E38" s="153">
        <f t="shared" si="12"/>
        <v>14</v>
      </c>
      <c r="F38" s="153">
        <f t="shared" si="13"/>
        <v>2.4</v>
      </c>
      <c r="G38" s="154">
        <f t="shared" si="14"/>
        <v>60</v>
      </c>
      <c r="H38" s="155">
        <v>90</v>
      </c>
      <c r="I38" s="153">
        <v>50</v>
      </c>
      <c r="J38" s="166">
        <f t="shared" si="16"/>
        <v>60</v>
      </c>
      <c r="K38" s="166">
        <f t="shared" si="7"/>
        <v>3.57142857142857</v>
      </c>
      <c r="L38" s="166">
        <f t="shared" si="8"/>
        <v>5.97142857142857</v>
      </c>
      <c r="M38" s="166">
        <f t="shared" si="9"/>
        <v>3000</v>
      </c>
      <c r="N38" s="167">
        <f t="shared" si="10"/>
        <v>502.392344497608</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workbookViewId="0">
      <selection activeCell="K27" sqref="K27"/>
    </sheetView>
  </sheetViews>
  <sheetFormatPr defaultColWidth="9.14545454545454" defaultRowHeight="14.5"/>
  <cols>
    <col min="1" max="1" width="12.7181818181818" customWidth="1"/>
    <col min="2" max="2" width="24.8545454545455" customWidth="1"/>
    <col min="3" max="3" width="12.7181818181818" customWidth="1"/>
    <col min="4" max="4" width="13.5727272727273" customWidth="1"/>
    <col min="5" max="5" width="9.42727272727273" customWidth="1"/>
    <col min="6" max="6" width="10.4272727272727" customWidth="1"/>
    <col min="7" max="7" width="12.8545454545455"/>
    <col min="8" max="8" width="11.7181818181818"/>
    <col min="10" max="10" width="12.8545454545455"/>
    <col min="12" max="13" width="12.8545454545455"/>
    <col min="19" max="20" width="12.8545454545455"/>
    <col min="21" max="21" width="16.7181818181818" customWidth="1"/>
  </cols>
  <sheetData>
    <row r="1" spans="1:21">
      <c r="A1" s="107" t="s">
        <v>119</v>
      </c>
      <c r="B1" s="108" t="s">
        <v>120</v>
      </c>
      <c r="C1" s="108" t="s">
        <v>121</v>
      </c>
      <c r="D1" s="108" t="s">
        <v>122</v>
      </c>
      <c r="E1" s="108" t="s">
        <v>123</v>
      </c>
      <c r="F1" s="108" t="s">
        <v>124</v>
      </c>
      <c r="G1" s="108" t="s">
        <v>125</v>
      </c>
      <c r="H1" s="108" t="s">
        <v>126</v>
      </c>
      <c r="I1" s="108" t="s">
        <v>127</v>
      </c>
      <c r="J1" s="108" t="s">
        <v>128</v>
      </c>
      <c r="K1" s="108"/>
      <c r="L1" s="108"/>
      <c r="M1" s="108"/>
      <c r="N1" s="108"/>
      <c r="O1" s="108"/>
      <c r="R1" t="s">
        <v>129</v>
      </c>
      <c r="U1" t="s">
        <v>130</v>
      </c>
    </row>
    <row r="2" spans="1:22">
      <c r="A2" s="107"/>
      <c r="B2" s="107"/>
      <c r="C2" s="108"/>
      <c r="D2" s="108"/>
      <c r="E2" s="108"/>
      <c r="F2" s="108"/>
      <c r="G2" s="108"/>
      <c r="H2" s="108"/>
      <c r="I2" s="108"/>
      <c r="J2" s="108" t="s">
        <v>131</v>
      </c>
      <c r="K2" s="108" t="s">
        <v>124</v>
      </c>
      <c r="L2" s="108" t="s">
        <v>132</v>
      </c>
      <c r="M2" s="108" t="s">
        <v>133</v>
      </c>
      <c r="N2" s="108" t="s">
        <v>134</v>
      </c>
      <c r="O2" s="108" t="s">
        <v>135</v>
      </c>
      <c r="S2">
        <v>18</v>
      </c>
      <c r="T2">
        <f t="shared" ref="T2:T7" si="0">ABS(S2-24)</f>
        <v>6</v>
      </c>
      <c r="U2">
        <f>1-T2/6</f>
        <v>0</v>
      </c>
      <c r="V2">
        <v>0</v>
      </c>
    </row>
    <row r="3" spans="1:21">
      <c r="A3" s="109" t="s">
        <v>136</v>
      </c>
      <c r="B3" s="110" t="s">
        <v>137</v>
      </c>
      <c r="C3" s="111">
        <v>-5</v>
      </c>
      <c r="D3" s="112">
        <v>1</v>
      </c>
      <c r="E3" s="111">
        <v>1</v>
      </c>
      <c r="F3" s="111">
        <v>0</v>
      </c>
      <c r="G3" s="111">
        <v>0</v>
      </c>
      <c r="H3" s="111">
        <v>3</v>
      </c>
      <c r="I3" s="117">
        <v>0</v>
      </c>
      <c r="J3" s="118">
        <v>0.3</v>
      </c>
      <c r="K3" s="118"/>
      <c r="L3" s="118"/>
      <c r="M3" s="118"/>
      <c r="N3" s="118">
        <v>0.1</v>
      </c>
      <c r="O3" s="118">
        <v>1</v>
      </c>
      <c r="S3">
        <v>19</v>
      </c>
      <c r="T3">
        <f t="shared" si="0"/>
        <v>5</v>
      </c>
      <c r="U3">
        <f t="shared" ref="U3:U14" si="1">1-T3/6</f>
        <v>0.166666666666667</v>
      </c>
    </row>
    <row r="4" spans="1:21">
      <c r="A4" s="109" t="s">
        <v>131</v>
      </c>
      <c r="B4" s="110" t="s">
        <v>138</v>
      </c>
      <c r="C4" s="111">
        <v>-5</v>
      </c>
      <c r="D4" s="112">
        <v>0.9</v>
      </c>
      <c r="E4" s="111">
        <v>2</v>
      </c>
      <c r="F4" s="111">
        <v>0</v>
      </c>
      <c r="G4" s="111">
        <v>0</v>
      </c>
      <c r="H4" s="111">
        <v>3</v>
      </c>
      <c r="I4" s="117">
        <v>0</v>
      </c>
      <c r="J4" s="118">
        <v>0.7</v>
      </c>
      <c r="K4" s="118"/>
      <c r="L4" s="118"/>
      <c r="M4" s="118"/>
      <c r="N4" s="118"/>
      <c r="O4" s="118">
        <v>0.8</v>
      </c>
      <c r="S4">
        <v>20</v>
      </c>
      <c r="T4">
        <f t="shared" si="0"/>
        <v>4</v>
      </c>
      <c r="U4">
        <f t="shared" si="1"/>
        <v>0.333333333333333</v>
      </c>
    </row>
    <row r="5" spans="1:22">
      <c r="A5" s="109" t="s">
        <v>139</v>
      </c>
      <c r="B5" s="110" t="s">
        <v>140</v>
      </c>
      <c r="C5" s="111">
        <v>-5</v>
      </c>
      <c r="D5" s="112">
        <v>0.8</v>
      </c>
      <c r="E5" s="111">
        <v>3</v>
      </c>
      <c r="F5" s="111">
        <v>0</v>
      </c>
      <c r="G5" s="111">
        <v>0</v>
      </c>
      <c r="H5" s="111">
        <v>2</v>
      </c>
      <c r="I5" s="117">
        <v>1</v>
      </c>
      <c r="J5" s="118">
        <v>1</v>
      </c>
      <c r="K5" s="118"/>
      <c r="L5" s="118"/>
      <c r="M5" s="118"/>
      <c r="N5" s="118"/>
      <c r="O5" s="118">
        <v>0.6</v>
      </c>
      <c r="S5">
        <v>21</v>
      </c>
      <c r="T5">
        <f t="shared" si="0"/>
        <v>3</v>
      </c>
      <c r="U5">
        <f t="shared" si="1"/>
        <v>0.5</v>
      </c>
      <c r="V5">
        <v>0.5</v>
      </c>
    </row>
    <row r="6" spans="1:21">
      <c r="A6" s="109" t="s">
        <v>141</v>
      </c>
      <c r="B6" s="110" t="s">
        <v>142</v>
      </c>
      <c r="C6" s="111">
        <v>0</v>
      </c>
      <c r="D6" s="112">
        <v>0.6</v>
      </c>
      <c r="E6" s="111">
        <v>0</v>
      </c>
      <c r="F6" s="111">
        <v>1</v>
      </c>
      <c r="G6" s="111">
        <v>0</v>
      </c>
      <c r="H6" s="111">
        <v>3</v>
      </c>
      <c r="I6" s="117">
        <v>0</v>
      </c>
      <c r="J6" s="118"/>
      <c r="K6" s="118">
        <v>0.3</v>
      </c>
      <c r="L6" s="118"/>
      <c r="M6" s="118"/>
      <c r="N6" s="118"/>
      <c r="O6" s="118">
        <v>1</v>
      </c>
      <c r="S6">
        <v>22</v>
      </c>
      <c r="T6">
        <f t="shared" si="0"/>
        <v>2</v>
      </c>
      <c r="U6">
        <f t="shared" si="1"/>
        <v>0.666666666666667</v>
      </c>
    </row>
    <row r="7" spans="1:21">
      <c r="A7" s="109" t="s">
        <v>143</v>
      </c>
      <c r="B7" s="110" t="s">
        <v>144</v>
      </c>
      <c r="C7" s="111">
        <v>-5</v>
      </c>
      <c r="D7" s="112">
        <v>0.4</v>
      </c>
      <c r="E7" s="111">
        <v>0</v>
      </c>
      <c r="F7" s="111">
        <v>2</v>
      </c>
      <c r="G7" s="111">
        <v>0</v>
      </c>
      <c r="H7" s="111">
        <v>2</v>
      </c>
      <c r="I7" s="117">
        <v>0</v>
      </c>
      <c r="J7" s="118"/>
      <c r="K7" s="118">
        <v>0.7</v>
      </c>
      <c r="L7" s="118"/>
      <c r="M7" s="118"/>
      <c r="N7" s="118"/>
      <c r="O7" s="118">
        <v>1</v>
      </c>
      <c r="S7">
        <v>23</v>
      </c>
      <c r="T7">
        <f t="shared" si="0"/>
        <v>1</v>
      </c>
      <c r="U7">
        <f t="shared" si="1"/>
        <v>0.833333333333333</v>
      </c>
    </row>
    <row r="8" ht="15" customHeight="1" spans="1:22">
      <c r="A8" s="109" t="s">
        <v>124</v>
      </c>
      <c r="B8" s="110" t="s">
        <v>145</v>
      </c>
      <c r="C8" s="111">
        <v>-5</v>
      </c>
      <c r="D8" s="112">
        <v>0.2</v>
      </c>
      <c r="E8" s="111">
        <v>0</v>
      </c>
      <c r="F8" s="111">
        <v>3</v>
      </c>
      <c r="G8" s="111">
        <v>0</v>
      </c>
      <c r="H8" s="111">
        <v>1</v>
      </c>
      <c r="I8" s="117">
        <v>0</v>
      </c>
      <c r="J8" s="118"/>
      <c r="K8" s="118">
        <v>1</v>
      </c>
      <c r="L8" s="118"/>
      <c r="M8" s="118"/>
      <c r="N8" s="118"/>
      <c r="O8" s="118">
        <v>1</v>
      </c>
      <c r="S8">
        <v>0</v>
      </c>
      <c r="T8">
        <v>0</v>
      </c>
      <c r="U8">
        <f t="shared" si="1"/>
        <v>1</v>
      </c>
      <c r="V8">
        <v>1</v>
      </c>
    </row>
    <row r="9" spans="1:21">
      <c r="A9" s="109" t="s">
        <v>146</v>
      </c>
      <c r="B9" s="110" t="s">
        <v>147</v>
      </c>
      <c r="C9" s="111">
        <v>5</v>
      </c>
      <c r="D9" s="112">
        <v>1</v>
      </c>
      <c r="E9" s="111">
        <v>-1</v>
      </c>
      <c r="F9" s="111">
        <v>0</v>
      </c>
      <c r="G9" s="111">
        <v>0</v>
      </c>
      <c r="H9" s="111">
        <v>4</v>
      </c>
      <c r="I9" s="117">
        <v>0</v>
      </c>
      <c r="J9" s="118"/>
      <c r="K9" s="118"/>
      <c r="L9" s="118"/>
      <c r="M9" s="118"/>
      <c r="N9" s="118"/>
      <c r="O9" s="118">
        <v>1</v>
      </c>
      <c r="S9">
        <v>1</v>
      </c>
      <c r="T9">
        <v>1</v>
      </c>
      <c r="U9">
        <f t="shared" si="1"/>
        <v>0.833333333333333</v>
      </c>
    </row>
    <row r="10" spans="1:21">
      <c r="A10" s="109" t="s">
        <v>148</v>
      </c>
      <c r="B10" s="110" t="s">
        <v>149</v>
      </c>
      <c r="C10" s="111">
        <v>0</v>
      </c>
      <c r="D10" s="112">
        <v>1</v>
      </c>
      <c r="E10" s="111">
        <v>0</v>
      </c>
      <c r="F10" s="111">
        <v>0</v>
      </c>
      <c r="G10" s="111">
        <v>0</v>
      </c>
      <c r="H10" s="111">
        <v>3</v>
      </c>
      <c r="I10" s="117">
        <v>0</v>
      </c>
      <c r="J10" s="118"/>
      <c r="K10" s="118"/>
      <c r="L10" s="118">
        <v>0.2</v>
      </c>
      <c r="M10" s="118"/>
      <c r="N10" s="118">
        <v>0.1</v>
      </c>
      <c r="O10" s="118">
        <v>0.65</v>
      </c>
      <c r="S10">
        <v>2</v>
      </c>
      <c r="T10">
        <v>2</v>
      </c>
      <c r="U10">
        <f t="shared" si="1"/>
        <v>0.666666666666667</v>
      </c>
    </row>
    <row r="11" spans="1:22">
      <c r="A11" s="109" t="s">
        <v>150</v>
      </c>
      <c r="B11" s="110" t="s">
        <v>151</v>
      </c>
      <c r="C11" s="111">
        <v>0</v>
      </c>
      <c r="D11" s="112">
        <v>1</v>
      </c>
      <c r="E11" s="111">
        <v>0</v>
      </c>
      <c r="F11" s="111">
        <v>0</v>
      </c>
      <c r="G11" s="111">
        <v>0</v>
      </c>
      <c r="H11" s="111">
        <v>2</v>
      </c>
      <c r="I11" s="117">
        <v>0</v>
      </c>
      <c r="J11" s="118"/>
      <c r="K11" s="118"/>
      <c r="L11" s="118">
        <v>0.4</v>
      </c>
      <c r="M11" s="118"/>
      <c r="N11" s="118">
        <v>0.1</v>
      </c>
      <c r="O11" s="118">
        <v>0.4</v>
      </c>
      <c r="S11">
        <v>3</v>
      </c>
      <c r="T11">
        <v>3</v>
      </c>
      <c r="U11">
        <f t="shared" si="1"/>
        <v>0.5</v>
      </c>
      <c r="V11">
        <v>0.5</v>
      </c>
    </row>
    <row r="12" spans="1:21">
      <c r="A12" s="109" t="s">
        <v>133</v>
      </c>
      <c r="B12" s="110" t="s">
        <v>152</v>
      </c>
      <c r="C12" s="111">
        <v>-10</v>
      </c>
      <c r="D12" s="112">
        <v>0.8</v>
      </c>
      <c r="E12" s="111">
        <v>0</v>
      </c>
      <c r="F12" s="111">
        <v>0</v>
      </c>
      <c r="G12" s="111">
        <v>2</v>
      </c>
      <c r="H12" s="111">
        <v>1</v>
      </c>
      <c r="I12" s="117">
        <v>1</v>
      </c>
      <c r="J12" s="118"/>
      <c r="K12" s="118"/>
      <c r="L12" s="118"/>
      <c r="M12" s="118">
        <v>1</v>
      </c>
      <c r="N12" s="118"/>
      <c r="O12" s="118">
        <v>0.6</v>
      </c>
      <c r="S12">
        <v>4</v>
      </c>
      <c r="T12">
        <v>4</v>
      </c>
      <c r="U12">
        <f t="shared" si="1"/>
        <v>0.333333333333333</v>
      </c>
    </row>
    <row r="13" ht="15" customHeight="1" spans="1:21">
      <c r="A13" s="109" t="s">
        <v>153</v>
      </c>
      <c r="B13" s="110" t="s">
        <v>154</v>
      </c>
      <c r="C13" s="111">
        <v>5</v>
      </c>
      <c r="D13" s="112">
        <v>0.2</v>
      </c>
      <c r="E13" s="111">
        <v>-1</v>
      </c>
      <c r="F13" s="111">
        <v>1</v>
      </c>
      <c r="G13" s="111">
        <v>0</v>
      </c>
      <c r="H13" s="111">
        <v>4</v>
      </c>
      <c r="I13" s="117">
        <v>2</v>
      </c>
      <c r="J13" s="118"/>
      <c r="K13" s="118"/>
      <c r="L13" s="118">
        <v>1</v>
      </c>
      <c r="M13" s="118"/>
      <c r="N13" s="118">
        <v>1</v>
      </c>
      <c r="O13" s="118">
        <v>0.2</v>
      </c>
      <c r="P13" s="5" t="s">
        <v>155</v>
      </c>
      <c r="S13">
        <v>5</v>
      </c>
      <c r="T13">
        <v>5</v>
      </c>
      <c r="U13">
        <f t="shared" si="1"/>
        <v>0.166666666666667</v>
      </c>
    </row>
    <row r="14" spans="1:22">
      <c r="A14" s="109" t="s">
        <v>156</v>
      </c>
      <c r="B14" s="110" t="s">
        <v>157</v>
      </c>
      <c r="C14" s="111">
        <v>0</v>
      </c>
      <c r="D14" s="112">
        <v>1</v>
      </c>
      <c r="E14" s="111">
        <v>0</v>
      </c>
      <c r="F14" s="111">
        <v>0</v>
      </c>
      <c r="G14" s="111">
        <v>0</v>
      </c>
      <c r="H14" s="111">
        <v>1</v>
      </c>
      <c r="I14" s="117">
        <v>3</v>
      </c>
      <c r="J14" s="118">
        <v>0.5</v>
      </c>
      <c r="K14" s="118"/>
      <c r="L14" s="118"/>
      <c r="M14" s="118">
        <v>0.2</v>
      </c>
      <c r="N14" s="118"/>
      <c r="O14" s="118">
        <v>0.4</v>
      </c>
      <c r="P14" s="5" t="s">
        <v>158</v>
      </c>
      <c r="S14">
        <v>6</v>
      </c>
      <c r="T14">
        <v>6</v>
      </c>
      <c r="U14">
        <f t="shared" si="1"/>
        <v>0</v>
      </c>
      <c r="V14">
        <v>0</v>
      </c>
    </row>
    <row r="15" spans="1:16">
      <c r="A15" s="109" t="s">
        <v>159</v>
      </c>
      <c r="B15" s="110" t="s">
        <v>160</v>
      </c>
      <c r="C15" s="111">
        <v>10</v>
      </c>
      <c r="D15" s="112">
        <v>1</v>
      </c>
      <c r="E15" s="111">
        <v>-2</v>
      </c>
      <c r="F15" s="111">
        <v>0</v>
      </c>
      <c r="G15" s="111">
        <v>0</v>
      </c>
      <c r="H15" s="111">
        <v>3</v>
      </c>
      <c r="I15" s="117">
        <v>0</v>
      </c>
      <c r="J15" s="118"/>
      <c r="K15" s="118"/>
      <c r="L15" s="118">
        <v>0.5</v>
      </c>
      <c r="M15" s="118"/>
      <c r="N15" s="118"/>
      <c r="O15" s="118">
        <v>1</v>
      </c>
      <c r="P15" s="5" t="s">
        <v>161</v>
      </c>
    </row>
    <row r="16" spans="1:20">
      <c r="A16" s="109" t="s">
        <v>162</v>
      </c>
      <c r="B16" s="110" t="s">
        <v>163</v>
      </c>
      <c r="C16" s="111">
        <v>-20</v>
      </c>
      <c r="D16" s="112">
        <v>0.8</v>
      </c>
      <c r="E16" s="111">
        <v>0</v>
      </c>
      <c r="F16" s="111">
        <v>0</v>
      </c>
      <c r="G16" s="111">
        <v>3</v>
      </c>
      <c r="H16" s="111">
        <v>3</v>
      </c>
      <c r="I16" s="117">
        <v>1</v>
      </c>
      <c r="J16" s="118"/>
      <c r="K16" s="118"/>
      <c r="L16" s="118"/>
      <c r="M16" s="118">
        <v>1</v>
      </c>
      <c r="N16" s="118">
        <v>0.8</v>
      </c>
      <c r="O16" s="118">
        <v>0.6</v>
      </c>
      <c r="P16" s="5" t="s">
        <v>164</v>
      </c>
      <c r="S16" t="s">
        <v>129</v>
      </c>
      <c r="T16" t="s">
        <v>130</v>
      </c>
    </row>
    <row r="17" spans="1:19">
      <c r="A17" s="109" t="s">
        <v>165</v>
      </c>
      <c r="B17" s="110" t="s">
        <v>166</v>
      </c>
      <c r="C17" s="111">
        <v>-5</v>
      </c>
      <c r="D17" s="112">
        <v>0.6</v>
      </c>
      <c r="E17" s="111">
        <v>1</v>
      </c>
      <c r="F17" s="111">
        <v>0</v>
      </c>
      <c r="G17" s="111">
        <v>0</v>
      </c>
      <c r="H17" s="111">
        <v>2</v>
      </c>
      <c r="I17" s="117">
        <v>2</v>
      </c>
      <c r="J17" s="118">
        <v>0.5</v>
      </c>
      <c r="K17" s="118"/>
      <c r="L17" s="118"/>
      <c r="M17" s="118">
        <v>0.2</v>
      </c>
      <c r="N17" s="118">
        <v>1</v>
      </c>
      <c r="O17" s="118">
        <v>0.4</v>
      </c>
      <c r="P17" s="5" t="s">
        <v>167</v>
      </c>
      <c r="S17">
        <v>6</v>
      </c>
    </row>
    <row r="18" spans="14:14">
      <c r="N18" s="5"/>
    </row>
    <row r="19" spans="1:13">
      <c r="A19" t="s">
        <v>168</v>
      </c>
      <c r="J19" s="30"/>
      <c r="K19" s="30"/>
      <c r="L19" s="30"/>
      <c r="M19" s="30"/>
    </row>
    <row r="20" spans="1:13">
      <c r="A20" s="113"/>
      <c r="B20" s="113" t="s">
        <v>136</v>
      </c>
      <c r="C20" s="113" t="s">
        <v>141</v>
      </c>
      <c r="D20" s="113" t="s">
        <v>143</v>
      </c>
      <c r="E20" s="113" t="s">
        <v>124</v>
      </c>
      <c r="F20" s="113" t="s">
        <v>146</v>
      </c>
      <c r="G20" s="113" t="s">
        <v>148</v>
      </c>
      <c r="H20" s="113" t="s">
        <v>150</v>
      </c>
      <c r="J20" s="30"/>
      <c r="K20" s="30"/>
      <c r="L20" s="30"/>
      <c r="M20" s="30"/>
    </row>
    <row r="21" spans="1:13">
      <c r="A21" s="114" t="s">
        <v>136</v>
      </c>
      <c r="B21" s="115">
        <v>0.05</v>
      </c>
      <c r="C21" s="116">
        <v>0.15</v>
      </c>
      <c r="D21" s="116">
        <v>0.15</v>
      </c>
      <c r="E21" s="116">
        <v>0.1</v>
      </c>
      <c r="F21" s="116">
        <v>0.15</v>
      </c>
      <c r="G21" s="116">
        <v>0.2</v>
      </c>
      <c r="H21" s="116">
        <v>0.15</v>
      </c>
      <c r="I21">
        <f>SUM(B21:H21)</f>
        <v>0.95</v>
      </c>
      <c r="J21" s="119">
        <f>I21/(SUM(I$21:I$27))</f>
        <v>0.135714285714286</v>
      </c>
      <c r="K21" s="30"/>
      <c r="L21" s="30"/>
      <c r="M21" s="30"/>
    </row>
    <row r="22" spans="1:13">
      <c r="A22" s="114" t="s">
        <v>141</v>
      </c>
      <c r="B22" s="115">
        <v>0.15</v>
      </c>
      <c r="C22" s="116">
        <v>0.05</v>
      </c>
      <c r="D22" s="116">
        <v>0.1</v>
      </c>
      <c r="E22" s="116">
        <v>0.1</v>
      </c>
      <c r="F22" s="116">
        <v>0.15</v>
      </c>
      <c r="G22" s="116">
        <v>0.1</v>
      </c>
      <c r="H22" s="116">
        <v>0.15</v>
      </c>
      <c r="I22">
        <f t="shared" ref="I22:I28" si="2">SUM(B22:H22)</f>
        <v>0.8</v>
      </c>
      <c r="J22" s="119">
        <f t="shared" ref="J22:J27" si="3">I22/(SUM(I$21:I$27))</f>
        <v>0.114285714285714</v>
      </c>
      <c r="K22" s="30"/>
      <c r="L22" s="30"/>
      <c r="M22" s="30"/>
    </row>
    <row r="23" spans="1:13">
      <c r="A23" s="114" t="s">
        <v>143</v>
      </c>
      <c r="B23" s="115">
        <v>0.1</v>
      </c>
      <c r="C23" s="116">
        <v>0.1</v>
      </c>
      <c r="D23" s="116">
        <v>0.05</v>
      </c>
      <c r="E23" s="116">
        <v>0.15</v>
      </c>
      <c r="F23" s="116">
        <v>0.15</v>
      </c>
      <c r="G23" s="116">
        <v>0.1</v>
      </c>
      <c r="H23" s="116">
        <v>0.15</v>
      </c>
      <c r="I23">
        <f t="shared" si="2"/>
        <v>0.8</v>
      </c>
      <c r="J23" s="119">
        <f t="shared" si="3"/>
        <v>0.114285714285714</v>
      </c>
      <c r="K23" s="30"/>
      <c r="L23" s="30"/>
      <c r="M23" s="30"/>
    </row>
    <row r="24" spans="1:13">
      <c r="A24" s="114" t="s">
        <v>124</v>
      </c>
      <c r="B24" s="115">
        <v>0</v>
      </c>
      <c r="C24" s="116">
        <v>0.1</v>
      </c>
      <c r="D24" s="116">
        <v>0.25</v>
      </c>
      <c r="E24" s="116">
        <v>0.05</v>
      </c>
      <c r="F24" s="116">
        <v>0.1</v>
      </c>
      <c r="G24" s="116">
        <v>0.1</v>
      </c>
      <c r="H24" s="116">
        <v>0.1</v>
      </c>
      <c r="I24">
        <f t="shared" si="2"/>
        <v>0.7</v>
      </c>
      <c r="J24" s="119">
        <f t="shared" si="3"/>
        <v>0.1</v>
      </c>
      <c r="K24" s="30"/>
      <c r="L24" s="30"/>
      <c r="M24" s="30"/>
    </row>
    <row r="25" spans="1:13">
      <c r="A25" s="114" t="s">
        <v>146</v>
      </c>
      <c r="B25" s="115">
        <v>0.25</v>
      </c>
      <c r="C25" s="116">
        <v>0.2</v>
      </c>
      <c r="D25" s="116">
        <v>0.15</v>
      </c>
      <c r="E25" s="116">
        <v>0.2</v>
      </c>
      <c r="F25" s="116">
        <v>0.05</v>
      </c>
      <c r="G25" s="116">
        <v>0.2</v>
      </c>
      <c r="H25" s="116">
        <v>0.2</v>
      </c>
      <c r="I25">
        <f t="shared" si="2"/>
        <v>1.25</v>
      </c>
      <c r="J25" s="119">
        <f t="shared" si="3"/>
        <v>0.178571428571429</v>
      </c>
      <c r="K25" s="30"/>
      <c r="L25" s="30"/>
      <c r="M25" s="30"/>
    </row>
    <row r="26" spans="1:13">
      <c r="A26" s="114" t="s">
        <v>148</v>
      </c>
      <c r="B26" s="115">
        <v>0.2</v>
      </c>
      <c r="C26" s="116">
        <v>0.2</v>
      </c>
      <c r="D26" s="116">
        <v>0.15</v>
      </c>
      <c r="E26" s="116">
        <v>0.2</v>
      </c>
      <c r="F26" s="116">
        <v>0.2</v>
      </c>
      <c r="G26" s="116">
        <v>0.1</v>
      </c>
      <c r="H26" s="116">
        <v>0.2</v>
      </c>
      <c r="I26">
        <f t="shared" si="2"/>
        <v>1.25</v>
      </c>
      <c r="J26" s="119">
        <f t="shared" si="3"/>
        <v>0.178571428571429</v>
      </c>
      <c r="K26" s="30"/>
      <c r="L26" s="30"/>
      <c r="M26" s="30"/>
    </row>
    <row r="27" spans="1:13">
      <c r="A27" s="114" t="s">
        <v>150</v>
      </c>
      <c r="B27" s="115">
        <v>0.25</v>
      </c>
      <c r="C27" s="116">
        <v>0.2</v>
      </c>
      <c r="D27" s="116">
        <v>0.15</v>
      </c>
      <c r="E27" s="116">
        <v>0.2</v>
      </c>
      <c r="F27" s="116">
        <v>0.2</v>
      </c>
      <c r="G27" s="116">
        <v>0.2</v>
      </c>
      <c r="H27" s="116">
        <v>0.05</v>
      </c>
      <c r="I27">
        <f t="shared" si="2"/>
        <v>1.25</v>
      </c>
      <c r="J27" s="119">
        <f t="shared" si="3"/>
        <v>0.178571428571429</v>
      </c>
      <c r="K27" s="30"/>
      <c r="L27" s="30"/>
      <c r="M27" s="30"/>
    </row>
    <row r="28" spans="1:13">
      <c r="A28" t="s">
        <v>169</v>
      </c>
      <c r="B28">
        <f>SUM(B21:B27)</f>
        <v>1</v>
      </c>
      <c r="C28">
        <f t="shared" ref="C28:H28" si="4">SUM(C21:C27)</f>
        <v>1</v>
      </c>
      <c r="D28">
        <f t="shared" si="4"/>
        <v>1</v>
      </c>
      <c r="E28">
        <f t="shared" si="4"/>
        <v>1</v>
      </c>
      <c r="F28">
        <f t="shared" si="4"/>
        <v>1</v>
      </c>
      <c r="G28">
        <f t="shared" si="4"/>
        <v>1</v>
      </c>
      <c r="H28">
        <f t="shared" si="4"/>
        <v>1</v>
      </c>
      <c r="J28" s="30"/>
      <c r="K28" s="30"/>
      <c r="L28" s="30"/>
      <c r="M28" s="30"/>
    </row>
    <row r="30" spans="1:1">
      <c r="A30" t="s">
        <v>170</v>
      </c>
    </row>
    <row r="31" spans="1:11">
      <c r="A31" s="113"/>
      <c r="B31" s="113" t="s">
        <v>136</v>
      </c>
      <c r="C31" s="113" t="s">
        <v>131</v>
      </c>
      <c r="D31" s="113" t="s">
        <v>139</v>
      </c>
      <c r="E31" s="113" t="s">
        <v>143</v>
      </c>
      <c r="F31" s="113" t="s">
        <v>124</v>
      </c>
      <c r="G31" s="113" t="s">
        <v>148</v>
      </c>
      <c r="H31" s="113" t="s">
        <v>150</v>
      </c>
      <c r="I31" s="113" t="s">
        <v>133</v>
      </c>
      <c r="J31" s="113" t="s">
        <v>171</v>
      </c>
      <c r="K31" s="113" t="s">
        <v>156</v>
      </c>
    </row>
    <row r="32" spans="1:13">
      <c r="A32" s="114" t="s">
        <v>136</v>
      </c>
      <c r="B32" s="115">
        <v>0.1</v>
      </c>
      <c r="C32" s="116">
        <v>0.15</v>
      </c>
      <c r="D32" s="116">
        <v>0.1</v>
      </c>
      <c r="E32" s="116">
        <v>0.15</v>
      </c>
      <c r="F32" s="116">
        <v>0.15</v>
      </c>
      <c r="G32" s="116">
        <v>0.15</v>
      </c>
      <c r="H32" s="116">
        <v>0.25</v>
      </c>
      <c r="I32" s="116">
        <v>0.2</v>
      </c>
      <c r="J32" s="116">
        <v>0.1</v>
      </c>
      <c r="K32" s="116">
        <v>0.1</v>
      </c>
      <c r="L32">
        <f>SUM(B32:K32)</f>
        <v>1.45</v>
      </c>
      <c r="M32" s="119">
        <f>L32/(SUM(L$32:L$41))</f>
        <v>0.145</v>
      </c>
    </row>
    <row r="33" spans="1:13">
      <c r="A33" s="114" t="s">
        <v>131</v>
      </c>
      <c r="B33" s="115">
        <v>0.15</v>
      </c>
      <c r="C33" s="116">
        <v>0.05</v>
      </c>
      <c r="D33" s="116">
        <v>0.2</v>
      </c>
      <c r="E33" s="116">
        <v>0.1</v>
      </c>
      <c r="F33" s="116">
        <v>0.1</v>
      </c>
      <c r="G33" s="116">
        <v>0.1</v>
      </c>
      <c r="H33" s="116">
        <v>0.15</v>
      </c>
      <c r="I33" s="116">
        <v>0.2</v>
      </c>
      <c r="J33" s="116">
        <v>0.15</v>
      </c>
      <c r="K33" s="116">
        <v>0.15</v>
      </c>
      <c r="L33">
        <f t="shared" ref="L33:L41" si="5">SUM(B33:K33)</f>
        <v>1.35</v>
      </c>
      <c r="M33" s="119">
        <f t="shared" ref="M33:M41" si="6">L33/(SUM(L$32:L$41))</f>
        <v>0.135</v>
      </c>
    </row>
    <row r="34" spans="1:13">
      <c r="A34" s="114" t="s">
        <v>139</v>
      </c>
      <c r="B34" s="115">
        <v>0.1</v>
      </c>
      <c r="C34" s="116">
        <v>0.15</v>
      </c>
      <c r="D34" s="116">
        <v>0.05</v>
      </c>
      <c r="E34" s="116">
        <v>0.05</v>
      </c>
      <c r="F34" s="116">
        <v>0.05</v>
      </c>
      <c r="G34" s="116">
        <v>0.05</v>
      </c>
      <c r="H34" s="116">
        <v>0.1</v>
      </c>
      <c r="I34" s="116">
        <v>0.15</v>
      </c>
      <c r="J34" s="116">
        <v>0.2</v>
      </c>
      <c r="K34" s="116">
        <v>0.2</v>
      </c>
      <c r="L34">
        <f t="shared" si="5"/>
        <v>1.1</v>
      </c>
      <c r="M34" s="119">
        <f t="shared" si="6"/>
        <v>0.11</v>
      </c>
    </row>
    <row r="35" spans="1:13">
      <c r="A35" s="114" t="s">
        <v>143</v>
      </c>
      <c r="B35" s="115">
        <v>0.1</v>
      </c>
      <c r="C35" s="116">
        <v>0.05</v>
      </c>
      <c r="D35" s="116">
        <v>0</v>
      </c>
      <c r="E35" s="116">
        <v>0.05</v>
      </c>
      <c r="F35" s="116">
        <v>0.15</v>
      </c>
      <c r="G35" s="116">
        <v>0.15</v>
      </c>
      <c r="H35" s="116">
        <v>0.05</v>
      </c>
      <c r="I35" s="116">
        <v>0.05</v>
      </c>
      <c r="J35" s="116">
        <v>0.1</v>
      </c>
      <c r="K35" s="116">
        <v>0</v>
      </c>
      <c r="L35">
        <f t="shared" si="5"/>
        <v>0.7</v>
      </c>
      <c r="M35" s="119">
        <f t="shared" si="6"/>
        <v>0.07</v>
      </c>
    </row>
    <row r="36" spans="1:13">
      <c r="A36" s="114" t="s">
        <v>124</v>
      </c>
      <c r="B36" s="115">
        <v>0.05</v>
      </c>
      <c r="C36" s="116">
        <v>0.05</v>
      </c>
      <c r="D36" s="116">
        <v>0</v>
      </c>
      <c r="E36" s="116">
        <v>0.2</v>
      </c>
      <c r="F36" s="116">
        <v>0.05</v>
      </c>
      <c r="G36" s="116">
        <v>0.1</v>
      </c>
      <c r="H36" s="116">
        <v>0.05</v>
      </c>
      <c r="I36" s="116">
        <v>0</v>
      </c>
      <c r="J36" s="116">
        <v>0.1</v>
      </c>
      <c r="K36" s="116">
        <v>0</v>
      </c>
      <c r="L36">
        <f t="shared" si="5"/>
        <v>0.6</v>
      </c>
      <c r="M36" s="119">
        <f t="shared" si="6"/>
        <v>0.06</v>
      </c>
    </row>
    <row r="37" spans="1:13">
      <c r="A37" s="114" t="s">
        <v>148</v>
      </c>
      <c r="B37" s="115">
        <v>0.15</v>
      </c>
      <c r="C37" s="116">
        <v>0.15</v>
      </c>
      <c r="D37" s="116">
        <v>0.2</v>
      </c>
      <c r="E37" s="116">
        <v>0.15</v>
      </c>
      <c r="F37" s="116">
        <v>0.2</v>
      </c>
      <c r="G37" s="116">
        <v>0.05</v>
      </c>
      <c r="H37" s="116">
        <v>0.1</v>
      </c>
      <c r="I37" s="116">
        <v>0.1</v>
      </c>
      <c r="J37" s="116">
        <v>0.1</v>
      </c>
      <c r="K37" s="116">
        <v>0.2</v>
      </c>
      <c r="L37">
        <f t="shared" si="5"/>
        <v>1.4</v>
      </c>
      <c r="M37" s="119">
        <f t="shared" si="6"/>
        <v>0.14</v>
      </c>
    </row>
    <row r="38" spans="1:13">
      <c r="A38" s="114" t="s">
        <v>150</v>
      </c>
      <c r="B38" s="115">
        <v>0.15</v>
      </c>
      <c r="C38" s="116">
        <v>0.2</v>
      </c>
      <c r="D38" s="116">
        <v>0.2</v>
      </c>
      <c r="E38" s="116">
        <v>0.15</v>
      </c>
      <c r="F38" s="116">
        <v>0.15</v>
      </c>
      <c r="G38" s="116">
        <v>0.2</v>
      </c>
      <c r="H38" s="116">
        <v>0.05</v>
      </c>
      <c r="I38" s="116">
        <v>0.15</v>
      </c>
      <c r="J38" s="116">
        <v>0.15</v>
      </c>
      <c r="K38" s="116">
        <v>0.2</v>
      </c>
      <c r="L38">
        <f t="shared" si="5"/>
        <v>1.6</v>
      </c>
      <c r="M38" s="119">
        <f t="shared" si="6"/>
        <v>0.16</v>
      </c>
    </row>
    <row r="39" spans="1:13">
      <c r="A39" s="114" t="s">
        <v>133</v>
      </c>
      <c r="B39" s="115">
        <v>0.1</v>
      </c>
      <c r="C39" s="116">
        <v>0.1</v>
      </c>
      <c r="D39" s="116">
        <v>0.15</v>
      </c>
      <c r="E39" s="116">
        <v>0.05</v>
      </c>
      <c r="F39" s="116">
        <v>0.05</v>
      </c>
      <c r="G39" s="116">
        <v>0.1</v>
      </c>
      <c r="H39" s="116">
        <v>0.15</v>
      </c>
      <c r="I39" s="116">
        <v>0.05</v>
      </c>
      <c r="J39" s="116">
        <v>0.05</v>
      </c>
      <c r="K39" s="116">
        <v>0.1</v>
      </c>
      <c r="L39">
        <f t="shared" si="5"/>
        <v>0.9</v>
      </c>
      <c r="M39" s="119">
        <f t="shared" si="6"/>
        <v>0.09</v>
      </c>
    </row>
    <row r="40" spans="1:13">
      <c r="A40" s="114" t="s">
        <v>171</v>
      </c>
      <c r="B40" s="115">
        <v>0.05</v>
      </c>
      <c r="C40" s="116">
        <v>0.05</v>
      </c>
      <c r="D40" s="116">
        <v>0.05</v>
      </c>
      <c r="E40" s="116">
        <v>0.05</v>
      </c>
      <c r="F40" s="116">
        <v>0.05</v>
      </c>
      <c r="G40" s="116">
        <v>0.05</v>
      </c>
      <c r="H40" s="116">
        <v>0.05</v>
      </c>
      <c r="I40" s="116">
        <v>0.05</v>
      </c>
      <c r="J40" s="116">
        <v>0</v>
      </c>
      <c r="K40" s="116">
        <v>0.05</v>
      </c>
      <c r="L40">
        <f t="shared" si="5"/>
        <v>0.45</v>
      </c>
      <c r="M40" s="119">
        <f t="shared" si="6"/>
        <v>0.045</v>
      </c>
    </row>
    <row r="41" spans="1:13">
      <c r="A41" s="114" t="s">
        <v>156</v>
      </c>
      <c r="B41" s="115">
        <v>0.05</v>
      </c>
      <c r="C41" s="116">
        <v>0.05</v>
      </c>
      <c r="D41" s="116">
        <v>0.05</v>
      </c>
      <c r="E41" s="116">
        <v>0.05</v>
      </c>
      <c r="F41" s="116">
        <v>0.05</v>
      </c>
      <c r="G41" s="116">
        <v>0.05</v>
      </c>
      <c r="H41" s="116">
        <v>0.05</v>
      </c>
      <c r="I41" s="116">
        <v>0.05</v>
      </c>
      <c r="J41" s="116">
        <v>0.05</v>
      </c>
      <c r="K41" s="116">
        <v>0</v>
      </c>
      <c r="L41">
        <f t="shared" si="5"/>
        <v>0.45</v>
      </c>
      <c r="M41" s="119">
        <f t="shared" si="6"/>
        <v>0.045</v>
      </c>
    </row>
    <row r="42" spans="1:11">
      <c r="A42" t="s">
        <v>169</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172</v>
      </c>
    </row>
    <row r="45" spans="1:10">
      <c r="A45" s="113"/>
      <c r="B45" s="113" t="s">
        <v>141</v>
      </c>
      <c r="C45" s="113" t="s">
        <v>143</v>
      </c>
      <c r="D45" s="113" t="s">
        <v>124</v>
      </c>
      <c r="E45" s="113" t="s">
        <v>146</v>
      </c>
      <c r="F45" s="113" t="s">
        <v>148</v>
      </c>
      <c r="G45" s="113" t="s">
        <v>150</v>
      </c>
      <c r="H45" s="113" t="s">
        <v>165</v>
      </c>
      <c r="I45" s="113" t="s">
        <v>156</v>
      </c>
      <c r="J45" s="113" t="s">
        <v>173</v>
      </c>
    </row>
    <row r="46" spans="1:12">
      <c r="A46" s="114" t="s">
        <v>141</v>
      </c>
      <c r="B46" s="116">
        <v>0.05</v>
      </c>
      <c r="C46" s="116">
        <v>0.1</v>
      </c>
      <c r="D46" s="116">
        <v>0.1</v>
      </c>
      <c r="E46" s="116">
        <v>0.15</v>
      </c>
      <c r="F46" s="116">
        <v>0.15</v>
      </c>
      <c r="G46" s="116">
        <v>0.15</v>
      </c>
      <c r="H46" s="116">
        <v>0.1</v>
      </c>
      <c r="I46" s="116">
        <v>0.1</v>
      </c>
      <c r="J46" s="116">
        <v>0.1</v>
      </c>
      <c r="K46">
        <f>SUM(B46:J46)</f>
        <v>1</v>
      </c>
      <c r="L46" s="119">
        <f>K46/SUM(K$46:K$54)</f>
        <v>0.111111111111111</v>
      </c>
    </row>
    <row r="47" spans="1:12">
      <c r="A47" s="114" t="s">
        <v>143</v>
      </c>
      <c r="B47" s="116">
        <v>0.15</v>
      </c>
      <c r="C47" s="116">
        <v>0.05</v>
      </c>
      <c r="D47" s="116">
        <v>0.1</v>
      </c>
      <c r="E47" s="116">
        <v>0.1</v>
      </c>
      <c r="F47" s="116">
        <v>0.1</v>
      </c>
      <c r="G47" s="116">
        <v>0.1</v>
      </c>
      <c r="H47" s="116">
        <v>0.05</v>
      </c>
      <c r="I47" s="116">
        <v>0.05</v>
      </c>
      <c r="J47" s="116">
        <v>0.1</v>
      </c>
      <c r="K47">
        <f t="shared" ref="K47:K54" si="8">SUM(B47:J47)</f>
        <v>0.8</v>
      </c>
      <c r="L47" s="119">
        <f t="shared" ref="L47:L54" si="9">K47/SUM(K$46:K$54)</f>
        <v>0.0888888888888889</v>
      </c>
    </row>
    <row r="48" spans="1:12">
      <c r="A48" s="114" t="s">
        <v>124</v>
      </c>
      <c r="B48" s="116">
        <v>0.1</v>
      </c>
      <c r="C48" s="116">
        <v>0.1</v>
      </c>
      <c r="D48" s="116">
        <v>0.05</v>
      </c>
      <c r="E48" s="116">
        <v>0.05</v>
      </c>
      <c r="F48" s="116">
        <v>0.05</v>
      </c>
      <c r="G48" s="116">
        <v>0.05</v>
      </c>
      <c r="H48" s="116">
        <v>0.05</v>
      </c>
      <c r="I48" s="116">
        <v>0.05</v>
      </c>
      <c r="J48" s="116">
        <v>0.05</v>
      </c>
      <c r="K48">
        <f t="shared" si="8"/>
        <v>0.55</v>
      </c>
      <c r="L48" s="119">
        <f t="shared" si="9"/>
        <v>0.0611111111111111</v>
      </c>
    </row>
    <row r="49" spans="1:12">
      <c r="A49" s="114" t="s">
        <v>146</v>
      </c>
      <c r="B49" s="116">
        <v>0.2</v>
      </c>
      <c r="C49" s="116">
        <v>0.2</v>
      </c>
      <c r="D49" s="116">
        <v>0.2</v>
      </c>
      <c r="E49" s="116">
        <v>0.05</v>
      </c>
      <c r="F49" s="116">
        <v>0.2</v>
      </c>
      <c r="G49" s="116">
        <v>0.2</v>
      </c>
      <c r="H49" s="116">
        <v>0.25</v>
      </c>
      <c r="I49" s="116">
        <v>0.25</v>
      </c>
      <c r="J49" s="116">
        <v>0.25</v>
      </c>
      <c r="K49">
        <f t="shared" si="8"/>
        <v>1.8</v>
      </c>
      <c r="L49" s="119">
        <f t="shared" si="9"/>
        <v>0.2</v>
      </c>
    </row>
    <row r="50" spans="1:12">
      <c r="A50" s="114" t="s">
        <v>148</v>
      </c>
      <c r="B50" s="116">
        <v>0.15</v>
      </c>
      <c r="C50" s="116">
        <v>0.2</v>
      </c>
      <c r="D50" s="116">
        <v>0.2</v>
      </c>
      <c r="E50" s="116">
        <v>0.2</v>
      </c>
      <c r="F50" s="116">
        <v>0.05</v>
      </c>
      <c r="G50" s="116">
        <v>0.25</v>
      </c>
      <c r="H50" s="116">
        <v>0.25</v>
      </c>
      <c r="I50" s="116">
        <v>0.25</v>
      </c>
      <c r="J50" s="116">
        <v>0.2</v>
      </c>
      <c r="K50">
        <f t="shared" si="8"/>
        <v>1.75</v>
      </c>
      <c r="L50" s="119">
        <f t="shared" si="9"/>
        <v>0.194444444444444</v>
      </c>
    </row>
    <row r="51" spans="1:12">
      <c r="A51" s="114" t="s">
        <v>150</v>
      </c>
      <c r="B51" s="116">
        <v>0.15</v>
      </c>
      <c r="C51" s="116">
        <v>0.15</v>
      </c>
      <c r="D51" s="116">
        <v>0.15</v>
      </c>
      <c r="E51" s="116">
        <v>0.2</v>
      </c>
      <c r="F51" s="116">
        <v>0.2</v>
      </c>
      <c r="G51" s="116">
        <v>0.05</v>
      </c>
      <c r="H51" s="116">
        <v>0.2</v>
      </c>
      <c r="I51" s="116">
        <v>0.25</v>
      </c>
      <c r="J51" s="116">
        <v>0.2</v>
      </c>
      <c r="K51">
        <f t="shared" si="8"/>
        <v>1.55</v>
      </c>
      <c r="L51" s="119">
        <f t="shared" si="9"/>
        <v>0.172222222222222</v>
      </c>
    </row>
    <row r="52" spans="1:12">
      <c r="A52" s="114" t="s">
        <v>165</v>
      </c>
      <c r="B52" s="116">
        <v>0.05</v>
      </c>
      <c r="C52" s="116">
        <v>0.05</v>
      </c>
      <c r="D52" s="116">
        <v>0.05</v>
      </c>
      <c r="E52" s="116">
        <v>0.05</v>
      </c>
      <c r="F52" s="116">
        <v>0.05</v>
      </c>
      <c r="G52" s="116">
        <v>0.05</v>
      </c>
      <c r="H52" s="116">
        <v>0</v>
      </c>
      <c r="I52" s="116">
        <v>0</v>
      </c>
      <c r="J52" s="116">
        <v>0</v>
      </c>
      <c r="K52">
        <f t="shared" si="8"/>
        <v>0.3</v>
      </c>
      <c r="L52" s="119">
        <f t="shared" si="9"/>
        <v>0.0333333333333333</v>
      </c>
    </row>
    <row r="53" spans="1:12">
      <c r="A53" s="114" t="s">
        <v>156</v>
      </c>
      <c r="B53" s="116">
        <v>0.1</v>
      </c>
      <c r="C53" s="116">
        <v>0.1</v>
      </c>
      <c r="D53" s="116">
        <v>0.1</v>
      </c>
      <c r="E53" s="116">
        <v>0.1</v>
      </c>
      <c r="F53" s="116">
        <v>0.1</v>
      </c>
      <c r="G53" s="116">
        <v>0.1</v>
      </c>
      <c r="H53" s="116">
        <v>0.1</v>
      </c>
      <c r="I53" s="116">
        <v>0</v>
      </c>
      <c r="J53" s="116">
        <v>0.1</v>
      </c>
      <c r="K53">
        <f t="shared" si="8"/>
        <v>0.8</v>
      </c>
      <c r="L53" s="119">
        <f t="shared" si="9"/>
        <v>0.0888888888888889</v>
      </c>
    </row>
    <row r="54" spans="1:12">
      <c r="A54" s="114" t="s">
        <v>173</v>
      </c>
      <c r="B54" s="116">
        <v>0.05</v>
      </c>
      <c r="C54" s="116">
        <v>0.05</v>
      </c>
      <c r="D54" s="116">
        <v>0.05</v>
      </c>
      <c r="E54" s="116">
        <v>0.1</v>
      </c>
      <c r="F54" s="116">
        <v>0.1</v>
      </c>
      <c r="G54" s="116">
        <v>0.05</v>
      </c>
      <c r="H54" s="116">
        <v>0</v>
      </c>
      <c r="I54" s="116">
        <v>0.05</v>
      </c>
      <c r="J54" s="116">
        <v>0</v>
      </c>
      <c r="K54">
        <f t="shared" si="8"/>
        <v>0.45</v>
      </c>
      <c r="L54" s="119">
        <f t="shared" si="9"/>
        <v>0.05</v>
      </c>
    </row>
    <row r="55" spans="1:10">
      <c r="A55" t="s">
        <v>169</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174</v>
      </c>
    </row>
    <row r="58" spans="1:9">
      <c r="A58" s="113"/>
      <c r="B58" s="113" t="s">
        <v>136</v>
      </c>
      <c r="C58" s="113" t="s">
        <v>131</v>
      </c>
      <c r="D58" s="113" t="s">
        <v>139</v>
      </c>
      <c r="E58" s="113" t="s">
        <v>124</v>
      </c>
      <c r="F58" s="113" t="s">
        <v>150</v>
      </c>
      <c r="G58" s="113" t="s">
        <v>133</v>
      </c>
      <c r="H58" s="113" t="s">
        <v>165</v>
      </c>
      <c r="I58" s="113" t="s">
        <v>171</v>
      </c>
    </row>
    <row r="59" spans="1:11">
      <c r="A59" s="114" t="s">
        <v>136</v>
      </c>
      <c r="B59" s="115">
        <v>0.05</v>
      </c>
      <c r="C59" s="116">
        <v>0.2</v>
      </c>
      <c r="D59" s="116">
        <v>0.15</v>
      </c>
      <c r="E59" s="116">
        <v>0.25</v>
      </c>
      <c r="F59" s="116">
        <v>0.2</v>
      </c>
      <c r="G59" s="116">
        <v>0.2</v>
      </c>
      <c r="H59" s="116">
        <v>0.15</v>
      </c>
      <c r="I59" s="116">
        <v>0.2</v>
      </c>
      <c r="J59">
        <f>SUM(B59:I59)</f>
        <v>1.4</v>
      </c>
      <c r="K59" s="119">
        <f>J59/SUM(J$59:J$66)</f>
        <v>0.175</v>
      </c>
    </row>
    <row r="60" spans="1:11">
      <c r="A60" s="114" t="s">
        <v>131</v>
      </c>
      <c r="B60" s="115">
        <v>0.15</v>
      </c>
      <c r="C60" s="116">
        <v>0.05</v>
      </c>
      <c r="D60" s="116">
        <v>0.15</v>
      </c>
      <c r="E60" s="116">
        <v>0.15</v>
      </c>
      <c r="F60" s="116">
        <v>0.2</v>
      </c>
      <c r="G60" s="116">
        <v>0.15</v>
      </c>
      <c r="H60" s="116">
        <v>0.15</v>
      </c>
      <c r="I60" s="116">
        <v>0.1</v>
      </c>
      <c r="J60">
        <f t="shared" ref="J60:J66" si="11">SUM(B60:I60)</f>
        <v>1.1</v>
      </c>
      <c r="K60" s="119">
        <f t="shared" ref="K60:K66" si="12">J60/SUM(J$59:J$66)</f>
        <v>0.1375</v>
      </c>
    </row>
    <row r="61" spans="1:11">
      <c r="A61" s="114" t="s">
        <v>139</v>
      </c>
      <c r="B61" s="115">
        <v>0.1</v>
      </c>
      <c r="C61" s="116">
        <v>0.2</v>
      </c>
      <c r="D61" s="116">
        <v>0.05</v>
      </c>
      <c r="E61" s="116">
        <v>0.1</v>
      </c>
      <c r="F61" s="116">
        <v>0.1</v>
      </c>
      <c r="G61" s="116">
        <v>0.15</v>
      </c>
      <c r="H61" s="116">
        <v>0.2</v>
      </c>
      <c r="I61" s="116">
        <v>0.05</v>
      </c>
      <c r="J61">
        <f t="shared" si="11"/>
        <v>0.95</v>
      </c>
      <c r="K61" s="119">
        <f t="shared" si="12"/>
        <v>0.11875</v>
      </c>
    </row>
    <row r="62" spans="1:11">
      <c r="A62" s="114" t="s">
        <v>124</v>
      </c>
      <c r="B62" s="115">
        <v>0.25</v>
      </c>
      <c r="C62" s="116">
        <v>0.1</v>
      </c>
      <c r="D62" s="116">
        <v>0.15</v>
      </c>
      <c r="E62" s="116">
        <v>0.05</v>
      </c>
      <c r="F62" s="116">
        <v>0.15</v>
      </c>
      <c r="G62" s="116">
        <v>0.05</v>
      </c>
      <c r="H62" s="116">
        <v>0.1</v>
      </c>
      <c r="I62" s="116">
        <v>0.2</v>
      </c>
      <c r="J62">
        <f t="shared" si="11"/>
        <v>1.05</v>
      </c>
      <c r="K62" s="119">
        <f t="shared" si="12"/>
        <v>0.13125</v>
      </c>
    </row>
    <row r="63" spans="1:11">
      <c r="A63" s="114" t="s">
        <v>150</v>
      </c>
      <c r="B63" s="115">
        <v>0.25</v>
      </c>
      <c r="C63" s="116">
        <v>0.2</v>
      </c>
      <c r="D63" s="116">
        <v>0.15</v>
      </c>
      <c r="E63" s="116">
        <v>0.25</v>
      </c>
      <c r="F63" s="116">
        <v>0.05</v>
      </c>
      <c r="G63" s="116">
        <v>0.25</v>
      </c>
      <c r="H63" s="116">
        <v>0.25</v>
      </c>
      <c r="I63" s="116">
        <v>0.35</v>
      </c>
      <c r="J63">
        <f t="shared" si="11"/>
        <v>1.75</v>
      </c>
      <c r="K63" s="119">
        <f t="shared" si="12"/>
        <v>0.21875</v>
      </c>
    </row>
    <row r="64" spans="1:11">
      <c r="A64" s="114" t="s">
        <v>133</v>
      </c>
      <c r="B64" s="115">
        <v>0.1</v>
      </c>
      <c r="C64" s="116">
        <v>0.1</v>
      </c>
      <c r="D64" s="116">
        <v>0.1</v>
      </c>
      <c r="E64" s="116">
        <v>0.1</v>
      </c>
      <c r="F64" s="116">
        <v>0.2</v>
      </c>
      <c r="G64" s="116">
        <v>0.05</v>
      </c>
      <c r="H64" s="116">
        <v>0.1</v>
      </c>
      <c r="I64" s="116">
        <v>0.05</v>
      </c>
      <c r="J64">
        <f t="shared" si="11"/>
        <v>0.8</v>
      </c>
      <c r="K64" s="119">
        <f t="shared" si="12"/>
        <v>0.1</v>
      </c>
    </row>
    <row r="65" spans="1:11">
      <c r="A65" s="114" t="s">
        <v>165</v>
      </c>
      <c r="B65" s="115">
        <v>0.05</v>
      </c>
      <c r="C65" s="116">
        <v>0.05</v>
      </c>
      <c r="D65" s="116">
        <v>0.1</v>
      </c>
      <c r="E65" s="116">
        <v>0.05</v>
      </c>
      <c r="F65" s="116">
        <v>0.05</v>
      </c>
      <c r="G65" s="116">
        <v>0.05</v>
      </c>
      <c r="H65" s="116">
        <v>0</v>
      </c>
      <c r="I65" s="116">
        <v>0.05</v>
      </c>
      <c r="J65">
        <f t="shared" si="11"/>
        <v>0.4</v>
      </c>
      <c r="K65" s="119">
        <f t="shared" si="12"/>
        <v>0.05</v>
      </c>
    </row>
    <row r="66" spans="1:11">
      <c r="A66" s="114" t="s">
        <v>171</v>
      </c>
      <c r="B66" s="115">
        <v>0.05</v>
      </c>
      <c r="C66" s="116">
        <v>0.1</v>
      </c>
      <c r="D66" s="116">
        <v>0.15</v>
      </c>
      <c r="E66" s="116">
        <v>0.05</v>
      </c>
      <c r="F66" s="116">
        <v>0.05</v>
      </c>
      <c r="G66" s="116">
        <v>0.1</v>
      </c>
      <c r="H66" s="116">
        <v>0.05</v>
      </c>
      <c r="I66" s="116">
        <v>0</v>
      </c>
      <c r="J66">
        <f t="shared" si="11"/>
        <v>0.55</v>
      </c>
      <c r="K66" s="119">
        <f t="shared" si="12"/>
        <v>0.06875</v>
      </c>
    </row>
    <row r="67" spans="1:9">
      <c r="A67" t="s">
        <v>169</v>
      </c>
      <c r="B67">
        <f>SUM(B59:B66)</f>
        <v>1</v>
      </c>
      <c r="C67">
        <f t="shared" ref="C67:I67" si="13">SUM(C59:C66)</f>
        <v>1</v>
      </c>
      <c r="D67">
        <f t="shared" si="13"/>
        <v>1</v>
      </c>
      <c r="E67">
        <f t="shared" si="13"/>
        <v>1</v>
      </c>
      <c r="F67">
        <f t="shared" si="13"/>
        <v>1</v>
      </c>
      <c r="G67">
        <f t="shared" si="13"/>
        <v>1</v>
      </c>
      <c r="H67">
        <f t="shared" si="13"/>
        <v>1</v>
      </c>
      <c r="I67">
        <f t="shared" si="13"/>
        <v>1</v>
      </c>
    </row>
    <row r="69" spans="1:1">
      <c r="A69" t="s">
        <v>175</v>
      </c>
    </row>
    <row r="70" spans="1:10">
      <c r="A70" s="113"/>
      <c r="B70" s="113" t="s">
        <v>141</v>
      </c>
      <c r="C70" s="113" t="s">
        <v>143</v>
      </c>
      <c r="D70" s="113" t="s">
        <v>146</v>
      </c>
      <c r="E70" s="113" t="s">
        <v>148</v>
      </c>
      <c r="F70" s="113" t="s">
        <v>173</v>
      </c>
      <c r="G70" s="113" t="s">
        <v>176</v>
      </c>
      <c r="H70" s="113" t="s">
        <v>156</v>
      </c>
      <c r="I70" s="30"/>
      <c r="J70" s="30"/>
    </row>
    <row r="71" spans="1:10">
      <c r="A71" s="114" t="s">
        <v>141</v>
      </c>
      <c r="B71" s="116">
        <v>0.05</v>
      </c>
      <c r="C71" s="116">
        <v>0.1</v>
      </c>
      <c r="D71" s="116">
        <v>0.2</v>
      </c>
      <c r="E71" s="116">
        <v>0.2</v>
      </c>
      <c r="F71" s="116">
        <v>0.2</v>
      </c>
      <c r="G71" s="116">
        <v>0.2</v>
      </c>
      <c r="H71" s="116">
        <v>0.1</v>
      </c>
      <c r="I71" s="30">
        <f>SUM(B71:H71)</f>
        <v>1.05</v>
      </c>
      <c r="J71" s="119">
        <f>I71/SUM(I$71:I$77)</f>
        <v>0.15</v>
      </c>
    </row>
    <row r="72" spans="1:10">
      <c r="A72" s="114" t="s">
        <v>143</v>
      </c>
      <c r="B72" s="116">
        <v>0.1</v>
      </c>
      <c r="C72" s="116">
        <v>0.05</v>
      </c>
      <c r="D72" s="116">
        <v>0.1</v>
      </c>
      <c r="E72" s="116">
        <v>0.1</v>
      </c>
      <c r="F72" s="116">
        <v>0.05</v>
      </c>
      <c r="G72" s="116">
        <v>0.1</v>
      </c>
      <c r="H72" s="116">
        <v>0.05</v>
      </c>
      <c r="I72" s="30">
        <f t="shared" ref="I72:I77" si="14">SUM(B72:H72)</f>
        <v>0.55</v>
      </c>
      <c r="J72" s="119">
        <f t="shared" ref="J72:J77" si="15">I72/SUM(I$71:I$77)</f>
        <v>0.0785714285714286</v>
      </c>
    </row>
    <row r="73" spans="1:10">
      <c r="A73" s="114" t="s">
        <v>146</v>
      </c>
      <c r="B73" s="116">
        <v>0.3</v>
      </c>
      <c r="C73" s="116">
        <v>0.3</v>
      </c>
      <c r="D73" s="116">
        <v>0.05</v>
      </c>
      <c r="E73" s="116">
        <v>0.35</v>
      </c>
      <c r="F73" s="116">
        <v>0.25</v>
      </c>
      <c r="G73" s="116">
        <v>0.3</v>
      </c>
      <c r="H73" s="116">
        <v>0.25</v>
      </c>
      <c r="I73" s="30">
        <f t="shared" si="14"/>
        <v>1.8</v>
      </c>
      <c r="J73" s="119">
        <f t="shared" si="15"/>
        <v>0.257142857142857</v>
      </c>
    </row>
    <row r="74" spans="1:10">
      <c r="A74" s="114" t="s">
        <v>148</v>
      </c>
      <c r="B74" s="116">
        <v>0.25</v>
      </c>
      <c r="C74" s="116">
        <v>0.25</v>
      </c>
      <c r="D74" s="116">
        <v>0.35</v>
      </c>
      <c r="E74" s="116">
        <v>0.05</v>
      </c>
      <c r="F74" s="116">
        <v>0.3</v>
      </c>
      <c r="G74" s="116">
        <v>0.2</v>
      </c>
      <c r="H74" s="116">
        <v>0.4</v>
      </c>
      <c r="I74" s="30">
        <f t="shared" si="14"/>
        <v>1.8</v>
      </c>
      <c r="J74" s="119">
        <f t="shared" si="15"/>
        <v>0.257142857142857</v>
      </c>
    </row>
    <row r="75" spans="1:10">
      <c r="A75" s="114" t="s">
        <v>173</v>
      </c>
      <c r="B75" s="116">
        <v>0.1</v>
      </c>
      <c r="C75" s="116">
        <v>0.1</v>
      </c>
      <c r="D75" s="116">
        <v>0.1</v>
      </c>
      <c r="E75" s="116">
        <v>0.1</v>
      </c>
      <c r="F75" s="116">
        <v>0</v>
      </c>
      <c r="G75" s="116">
        <v>0.1</v>
      </c>
      <c r="H75" s="116">
        <v>0.1</v>
      </c>
      <c r="I75" s="30">
        <f t="shared" si="14"/>
        <v>0.6</v>
      </c>
      <c r="J75" s="119">
        <f t="shared" si="15"/>
        <v>0.0857142857142857</v>
      </c>
    </row>
    <row r="76" spans="1:10">
      <c r="A76" s="114" t="s">
        <v>176</v>
      </c>
      <c r="B76" s="116">
        <v>0.1</v>
      </c>
      <c r="C76" s="116">
        <v>0.1</v>
      </c>
      <c r="D76" s="116">
        <v>0.1</v>
      </c>
      <c r="E76" s="116">
        <v>0.1</v>
      </c>
      <c r="F76" s="116">
        <v>0.1</v>
      </c>
      <c r="G76" s="116">
        <v>0</v>
      </c>
      <c r="H76" s="116">
        <v>0.1</v>
      </c>
      <c r="I76" s="30">
        <f t="shared" si="14"/>
        <v>0.6</v>
      </c>
      <c r="J76" s="119">
        <f t="shared" si="15"/>
        <v>0.0857142857142857</v>
      </c>
    </row>
    <row r="77" spans="1:10">
      <c r="A77" s="114" t="s">
        <v>156</v>
      </c>
      <c r="B77" s="116">
        <v>0.1</v>
      </c>
      <c r="C77" s="116">
        <v>0.1</v>
      </c>
      <c r="D77" s="116">
        <v>0.1</v>
      </c>
      <c r="E77" s="116">
        <v>0.1</v>
      </c>
      <c r="F77" s="116">
        <v>0.1</v>
      </c>
      <c r="G77" s="116">
        <v>0.1</v>
      </c>
      <c r="H77" s="116">
        <v>0</v>
      </c>
      <c r="I77" s="30">
        <f t="shared" si="14"/>
        <v>0.6</v>
      </c>
      <c r="J77" s="119">
        <f t="shared" si="15"/>
        <v>0.0857142857142857</v>
      </c>
    </row>
    <row r="78" spans="1:8">
      <c r="A78" t="s">
        <v>169</v>
      </c>
      <c r="B78">
        <f>SUM(B71:B77)</f>
        <v>1</v>
      </c>
      <c r="C78">
        <f t="shared" ref="C78:H78" si="16">SUM(C71:C77)</f>
        <v>1</v>
      </c>
      <c r="D78">
        <f t="shared" si="16"/>
        <v>1</v>
      </c>
      <c r="E78">
        <f t="shared" si="16"/>
        <v>1</v>
      </c>
      <c r="F78">
        <f t="shared" si="16"/>
        <v>1</v>
      </c>
      <c r="G78">
        <f t="shared" si="16"/>
        <v>1</v>
      </c>
      <c r="H78">
        <f t="shared" si="16"/>
        <v>1</v>
      </c>
    </row>
    <row r="85" spans="11:14">
      <c r="K85" s="30"/>
      <c r="L85" s="30"/>
      <c r="M85" s="30"/>
      <c r="N85" s="30"/>
    </row>
    <row r="86" spans="11:14">
      <c r="K86" s="30"/>
      <c r="L86" s="30"/>
      <c r="M86" s="30"/>
      <c r="N86" s="30"/>
    </row>
    <row r="87" spans="11:14">
      <c r="K87" s="30"/>
      <c r="L87" s="30"/>
      <c r="M87" s="30"/>
      <c r="N87" s="30"/>
    </row>
    <row r="88" spans="11:14">
      <c r="K88" s="30"/>
      <c r="L88" s="30"/>
      <c r="M88" s="30"/>
      <c r="N88" s="30"/>
    </row>
    <row r="89" spans="11:14">
      <c r="K89" s="30"/>
      <c r="L89" s="30"/>
      <c r="M89" s="30"/>
      <c r="N89" s="30"/>
    </row>
    <row r="90" spans="11:14">
      <c r="K90" s="30"/>
      <c r="L90" s="30"/>
      <c r="M90" s="30"/>
      <c r="N90" s="30"/>
    </row>
    <row r="91" spans="11:14">
      <c r="K91" s="30"/>
      <c r="L91" s="30"/>
      <c r="M91" s="30"/>
      <c r="N91" s="30"/>
    </row>
    <row r="92" spans="11:14">
      <c r="K92" s="30"/>
      <c r="L92" s="30"/>
      <c r="M92" s="30"/>
      <c r="N92" s="30"/>
    </row>
    <row r="93" spans="11:14">
      <c r="K93" s="30"/>
      <c r="L93" s="30"/>
      <c r="M93" s="30"/>
      <c r="N93" s="30"/>
    </row>
    <row r="94" spans="11:14">
      <c r="K94" s="30"/>
      <c r="L94" s="30"/>
      <c r="M94" s="30"/>
      <c r="N94" s="30"/>
    </row>
    <row r="95" spans="11:14">
      <c r="K95" s="30"/>
      <c r="L95" s="30"/>
      <c r="M95" s="30"/>
      <c r="N95" s="30"/>
    </row>
    <row r="96" spans="11:14">
      <c r="K96" s="30"/>
      <c r="L96" s="30"/>
      <c r="M96" s="30"/>
      <c r="N96" s="30"/>
    </row>
    <row r="97" spans="11:14">
      <c r="K97" s="30"/>
      <c r="L97" s="30"/>
      <c r="M97" s="30"/>
      <c r="N97" s="30"/>
    </row>
    <row r="98" spans="11:14">
      <c r="K98" s="30"/>
      <c r="L98" s="30"/>
      <c r="M98" s="30"/>
      <c r="N98" s="30"/>
    </row>
    <row r="99" spans="11:14">
      <c r="K99" s="30"/>
      <c r="L99" s="30"/>
      <c r="M99" s="30"/>
      <c r="N99" s="30"/>
    </row>
    <row r="100" spans="11:14">
      <c r="K100" s="30"/>
      <c r="L100" s="30"/>
      <c r="M100" s="30"/>
      <c r="N100" s="30"/>
    </row>
    <row r="101" spans="11:14">
      <c r="K101" s="30"/>
      <c r="L101" s="30"/>
      <c r="M101" s="30"/>
      <c r="N101" s="30"/>
    </row>
    <row r="102" spans="11:14">
      <c r="K102" s="30"/>
      <c r="L102" s="30"/>
      <c r="M102" s="30"/>
      <c r="N102" s="30"/>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workbookViewId="0">
      <selection activeCell="S2" sqref="S2"/>
    </sheetView>
  </sheetViews>
  <sheetFormatPr defaultColWidth="9.14545454545454" defaultRowHeight="14.5"/>
  <cols>
    <col min="1" max="1" width="17" customWidth="1"/>
    <col min="2" max="2" width="17.7181818181818" style="94" customWidth="1"/>
    <col min="3" max="3" width="9.71818181818182" style="95" customWidth="1"/>
    <col min="4" max="4" width="11.8545454545455" style="94" customWidth="1"/>
    <col min="5" max="5" width="9.85454545454546" style="95" customWidth="1"/>
    <col min="6" max="6" width="9.42727272727273" style="94" customWidth="1"/>
    <col min="7" max="7" width="11" style="95" customWidth="1"/>
    <col min="8" max="8" width="12.1454545454545" style="94" customWidth="1"/>
    <col min="9" max="9" width="12" style="95" customWidth="1"/>
    <col min="10" max="10" width="11.2818181818182" style="94" customWidth="1"/>
    <col min="11" max="11" width="11.2818181818182" style="95" customWidth="1"/>
    <col min="12" max="12" width="16.5727272727273" style="94" customWidth="1"/>
    <col min="13" max="13" width="9.85454545454546" style="95" customWidth="1"/>
    <col min="14" max="14" width="12.1454545454545" style="94" customWidth="1"/>
    <col min="15" max="15" width="11.5727272727273" style="94" customWidth="1"/>
    <col min="16" max="16" width="15.1454545454545" customWidth="1"/>
    <col min="19" max="19" width="10.5727272727273" customWidth="1"/>
  </cols>
  <sheetData>
    <row r="1" spans="1:20">
      <c r="A1" s="94" t="s">
        <v>177</v>
      </c>
      <c r="C1" s="95" t="s">
        <v>178</v>
      </c>
      <c r="E1" s="95" t="s">
        <v>179</v>
      </c>
      <c r="G1" s="95" t="s">
        <v>180</v>
      </c>
      <c r="I1" s="95" t="s">
        <v>181</v>
      </c>
      <c r="K1" s="95" t="s">
        <v>182</v>
      </c>
      <c r="M1" s="95" t="s">
        <v>183</v>
      </c>
      <c r="P1" s="63" t="s">
        <v>184</v>
      </c>
      <c r="Q1" s="63"/>
      <c r="R1" s="63"/>
      <c r="S1" s="63"/>
      <c r="T1" s="63"/>
    </row>
    <row r="2" spans="1:20">
      <c r="A2" s="96" t="s">
        <v>185</v>
      </c>
      <c r="B2" s="96" t="s">
        <v>186</v>
      </c>
      <c r="C2" s="97" t="s">
        <v>185</v>
      </c>
      <c r="D2" s="98" t="s">
        <v>186</v>
      </c>
      <c r="E2" s="97" t="s">
        <v>185</v>
      </c>
      <c r="F2" s="98" t="s">
        <v>186</v>
      </c>
      <c r="G2" s="97" t="s">
        <v>185</v>
      </c>
      <c r="H2" s="98" t="s">
        <v>186</v>
      </c>
      <c r="I2" s="97" t="s">
        <v>185</v>
      </c>
      <c r="J2" s="98" t="s">
        <v>186</v>
      </c>
      <c r="K2" s="97" t="s">
        <v>185</v>
      </c>
      <c r="L2" s="98" t="s">
        <v>186</v>
      </c>
      <c r="M2" s="97" t="s">
        <v>185</v>
      </c>
      <c r="N2" s="96" t="s">
        <v>186</v>
      </c>
      <c r="P2" s="104" t="s">
        <v>168</v>
      </c>
      <c r="Q2" s="104" t="s">
        <v>170</v>
      </c>
      <c r="R2" s="104" t="s">
        <v>187</v>
      </c>
      <c r="S2" s="104" t="s">
        <v>174</v>
      </c>
      <c r="T2" s="1" t="s">
        <v>175</v>
      </c>
    </row>
    <row r="3" spans="1:20">
      <c r="A3" s="94" t="s">
        <v>188</v>
      </c>
      <c r="B3" s="94" t="s">
        <v>189</v>
      </c>
      <c r="C3" s="95" t="s">
        <v>190</v>
      </c>
      <c r="D3" s="94" t="s">
        <v>191</v>
      </c>
      <c r="E3" s="95" t="s">
        <v>192</v>
      </c>
      <c r="F3" s="94" t="s">
        <v>193</v>
      </c>
      <c r="G3" s="95" t="s">
        <v>194</v>
      </c>
      <c r="H3" s="94" t="s">
        <v>195</v>
      </c>
      <c r="I3" s="95" t="s">
        <v>196</v>
      </c>
      <c r="J3" s="94" t="s">
        <v>197</v>
      </c>
      <c r="K3" s="95" t="s">
        <v>198</v>
      </c>
      <c r="L3" s="94" t="s">
        <v>199</v>
      </c>
      <c r="M3" s="95" t="s">
        <v>200</v>
      </c>
      <c r="N3" s="94" t="s">
        <v>201</v>
      </c>
      <c r="P3" s="94" t="s">
        <v>202</v>
      </c>
      <c r="Q3" s="106" t="s">
        <v>203</v>
      </c>
      <c r="R3" s="35" t="s">
        <v>204</v>
      </c>
      <c r="S3" s="35" t="s">
        <v>205</v>
      </c>
      <c r="T3" s="35" t="s">
        <v>206</v>
      </c>
    </row>
    <row r="4" spans="1:20">
      <c r="A4" s="94" t="s">
        <v>207</v>
      </c>
      <c r="B4" s="94" t="s">
        <v>208</v>
      </c>
      <c r="C4" s="95" t="s">
        <v>209</v>
      </c>
      <c r="D4" s="94" t="s">
        <v>210</v>
      </c>
      <c r="E4" s="95" t="s">
        <v>211</v>
      </c>
      <c r="F4" s="94" t="s">
        <v>212</v>
      </c>
      <c r="G4" s="95" t="s">
        <v>213</v>
      </c>
      <c r="H4" s="94" t="s">
        <v>214</v>
      </c>
      <c r="I4" s="95" t="s">
        <v>215</v>
      </c>
      <c r="J4" s="94" t="s">
        <v>216</v>
      </c>
      <c r="K4" s="95" t="s">
        <v>217</v>
      </c>
      <c r="L4" s="94" t="s">
        <v>218</v>
      </c>
      <c r="M4" s="95" t="s">
        <v>219</v>
      </c>
      <c r="N4" s="94" t="s">
        <v>220</v>
      </c>
      <c r="P4" s="94" t="s">
        <v>221</v>
      </c>
      <c r="Q4" s="106" t="s">
        <v>222</v>
      </c>
      <c r="R4" s="35" t="s">
        <v>223</v>
      </c>
      <c r="S4" s="35" t="s">
        <v>224</v>
      </c>
      <c r="T4" s="35" t="s">
        <v>225</v>
      </c>
    </row>
    <row r="5" spans="1:22">
      <c r="A5" s="94" t="s">
        <v>226</v>
      </c>
      <c r="B5" s="94" t="s">
        <v>227</v>
      </c>
      <c r="C5" s="95" t="s">
        <v>228</v>
      </c>
      <c r="D5" s="94" t="s">
        <v>229</v>
      </c>
      <c r="E5" s="95" t="s">
        <v>230</v>
      </c>
      <c r="F5" s="94" t="s">
        <v>231</v>
      </c>
      <c r="G5" s="95" t="s">
        <v>232</v>
      </c>
      <c r="H5" s="94" t="s">
        <v>233</v>
      </c>
      <c r="I5" s="95" t="s">
        <v>234</v>
      </c>
      <c r="J5" s="94" t="s">
        <v>230</v>
      </c>
      <c r="K5" s="95" t="s">
        <v>235</v>
      </c>
      <c r="L5" s="94" t="s">
        <v>236</v>
      </c>
      <c r="M5" s="95" t="s">
        <v>237</v>
      </c>
      <c r="N5" s="94" t="s">
        <v>238</v>
      </c>
      <c r="P5" s="94" t="s">
        <v>239</v>
      </c>
      <c r="Q5" s="106" t="s">
        <v>240</v>
      </c>
      <c r="R5" s="35" t="s">
        <v>241</v>
      </c>
      <c r="S5" s="35" t="s">
        <v>242</v>
      </c>
      <c r="T5" s="35" t="s">
        <v>243</v>
      </c>
      <c r="U5" s="35"/>
      <c r="V5" s="35"/>
    </row>
    <row r="6" spans="1:22">
      <c r="A6" s="94" t="s">
        <v>244</v>
      </c>
      <c r="B6" s="94" t="s">
        <v>245</v>
      </c>
      <c r="C6" s="95" t="s">
        <v>246</v>
      </c>
      <c r="D6" s="94" t="s">
        <v>247</v>
      </c>
      <c r="E6" s="95" t="s">
        <v>248</v>
      </c>
      <c r="F6" s="94" t="s">
        <v>249</v>
      </c>
      <c r="G6" s="95" t="s">
        <v>250</v>
      </c>
      <c r="H6" s="94" t="s">
        <v>251</v>
      </c>
      <c r="I6" s="95" t="s">
        <v>252</v>
      </c>
      <c r="J6" s="94" t="s">
        <v>253</v>
      </c>
      <c r="K6" s="95" t="s">
        <v>254</v>
      </c>
      <c r="L6" s="94" t="s">
        <v>255</v>
      </c>
      <c r="M6" s="95" t="s">
        <v>256</v>
      </c>
      <c r="N6" s="94" t="s">
        <v>257</v>
      </c>
      <c r="P6" s="94" t="s">
        <v>258</v>
      </c>
      <c r="Q6" s="106" t="s">
        <v>259</v>
      </c>
      <c r="R6" s="35" t="s">
        <v>260</v>
      </c>
      <c r="S6" s="35" t="s">
        <v>261</v>
      </c>
      <c r="T6" s="35" t="s">
        <v>202</v>
      </c>
      <c r="U6" s="35"/>
      <c r="V6" s="35"/>
    </row>
    <row r="7" spans="1:22">
      <c r="A7" s="94" t="s">
        <v>262</v>
      </c>
      <c r="B7" s="94" t="s">
        <v>263</v>
      </c>
      <c r="C7" s="95" t="s">
        <v>264</v>
      </c>
      <c r="D7" s="94" t="s">
        <v>265</v>
      </c>
      <c r="E7" s="95" t="s">
        <v>266</v>
      </c>
      <c r="F7" s="94" t="s">
        <v>267</v>
      </c>
      <c r="G7" s="95" t="s">
        <v>268</v>
      </c>
      <c r="H7" s="94" t="s">
        <v>269</v>
      </c>
      <c r="I7" s="95" t="s">
        <v>270</v>
      </c>
      <c r="J7" s="94" t="s">
        <v>271</v>
      </c>
      <c r="K7" s="95" t="s">
        <v>272</v>
      </c>
      <c r="L7" s="94" t="s">
        <v>273</v>
      </c>
      <c r="M7" s="95" t="s">
        <v>274</v>
      </c>
      <c r="N7" s="94" t="s">
        <v>275</v>
      </c>
      <c r="P7" s="94" t="s">
        <v>276</v>
      </c>
      <c r="Q7" s="94" t="s">
        <v>277</v>
      </c>
      <c r="R7" s="35" t="s">
        <v>278</v>
      </c>
      <c r="S7" s="35" t="s">
        <v>279</v>
      </c>
      <c r="T7" s="35" t="s">
        <v>280</v>
      </c>
      <c r="U7" s="35"/>
      <c r="V7" s="35"/>
    </row>
    <row r="8" spans="1:22">
      <c r="A8" s="94" t="s">
        <v>281</v>
      </c>
      <c r="B8" s="94" t="s">
        <v>282</v>
      </c>
      <c r="C8" s="95" t="s">
        <v>283</v>
      </c>
      <c r="D8" s="94" t="s">
        <v>284</v>
      </c>
      <c r="E8" s="95" t="s">
        <v>285</v>
      </c>
      <c r="F8" s="94" t="s">
        <v>286</v>
      </c>
      <c r="G8" s="95" t="s">
        <v>287</v>
      </c>
      <c r="H8" s="94" t="s">
        <v>288</v>
      </c>
      <c r="I8" s="95" t="s">
        <v>289</v>
      </c>
      <c r="J8" s="94" t="s">
        <v>290</v>
      </c>
      <c r="K8" s="95" t="s">
        <v>291</v>
      </c>
      <c r="L8" s="94" t="s">
        <v>292</v>
      </c>
      <c r="M8" s="95" t="s">
        <v>293</v>
      </c>
      <c r="N8" s="94" t="s">
        <v>294</v>
      </c>
      <c r="P8" t="s">
        <v>295</v>
      </c>
      <c r="Q8" t="s">
        <v>296</v>
      </c>
      <c r="R8" s="94" t="s">
        <v>297</v>
      </c>
      <c r="S8" s="94" t="s">
        <v>298</v>
      </c>
      <c r="T8" t="s">
        <v>299</v>
      </c>
      <c r="U8" s="35"/>
      <c r="V8" s="35"/>
    </row>
    <row r="9" spans="1:22">
      <c r="A9" s="94" t="s">
        <v>300</v>
      </c>
      <c r="B9" s="94" t="s">
        <v>301</v>
      </c>
      <c r="C9" s="95" t="s">
        <v>302</v>
      </c>
      <c r="D9" s="94" t="s">
        <v>303</v>
      </c>
      <c r="E9" s="95" t="s">
        <v>304</v>
      </c>
      <c r="F9" s="94" t="s">
        <v>305</v>
      </c>
      <c r="G9" s="95" t="s">
        <v>306</v>
      </c>
      <c r="H9" s="94" t="s">
        <v>307</v>
      </c>
      <c r="I9" s="95" t="s">
        <v>308</v>
      </c>
      <c r="J9" s="94" t="s">
        <v>309</v>
      </c>
      <c r="K9" s="95" t="s">
        <v>310</v>
      </c>
      <c r="L9" s="94" t="s">
        <v>311</v>
      </c>
      <c r="M9" s="95" t="s">
        <v>312</v>
      </c>
      <c r="N9" s="94" t="s">
        <v>313</v>
      </c>
      <c r="P9" s="94" t="s">
        <v>314</v>
      </c>
      <c r="Q9" t="s">
        <v>315</v>
      </c>
      <c r="R9" t="s">
        <v>316</v>
      </c>
      <c r="S9" s="94" t="s">
        <v>317</v>
      </c>
      <c r="T9" t="s">
        <v>318</v>
      </c>
      <c r="U9" s="35"/>
      <c r="V9" s="35"/>
    </row>
    <row r="10" spans="1:20">
      <c r="A10" s="94" t="s">
        <v>319</v>
      </c>
      <c r="B10" s="94" t="s">
        <v>320</v>
      </c>
      <c r="C10" s="95" t="s">
        <v>321</v>
      </c>
      <c r="D10" s="94" t="s">
        <v>322</v>
      </c>
      <c r="E10" s="95" t="s">
        <v>323</v>
      </c>
      <c r="F10" s="94" t="s">
        <v>324</v>
      </c>
      <c r="I10" s="95" t="s">
        <v>325</v>
      </c>
      <c r="J10" s="94" t="s">
        <v>326</v>
      </c>
      <c r="K10" s="95" t="s">
        <v>327</v>
      </c>
      <c r="L10" s="94" t="s">
        <v>328</v>
      </c>
      <c r="M10" s="95" t="s">
        <v>329</v>
      </c>
      <c r="N10" s="94" t="s">
        <v>330</v>
      </c>
      <c r="P10" s="94" t="s">
        <v>331</v>
      </c>
      <c r="Q10" t="s">
        <v>332</v>
      </c>
      <c r="R10" t="s">
        <v>333</v>
      </c>
      <c r="T10" t="s">
        <v>334</v>
      </c>
    </row>
    <row r="11" spans="1:20">
      <c r="A11" s="94" t="s">
        <v>335</v>
      </c>
      <c r="B11" s="94" t="s">
        <v>336</v>
      </c>
      <c r="C11" s="95" t="s">
        <v>337</v>
      </c>
      <c r="D11" s="94" t="s">
        <v>338</v>
      </c>
      <c r="E11" s="95" t="s">
        <v>339</v>
      </c>
      <c r="F11" s="94" t="s">
        <v>340</v>
      </c>
      <c r="I11" s="95" t="s">
        <v>341</v>
      </c>
      <c r="J11" s="94" t="s">
        <v>342</v>
      </c>
      <c r="K11" s="95" t="s">
        <v>343</v>
      </c>
      <c r="L11" s="94" t="s">
        <v>344</v>
      </c>
      <c r="M11" s="105" t="s">
        <v>345</v>
      </c>
      <c r="N11" s="94" t="s">
        <v>346</v>
      </c>
      <c r="P11" s="94" t="s">
        <v>347</v>
      </c>
      <c r="Q11" s="94" t="s">
        <v>348</v>
      </c>
      <c r="R11" t="s">
        <v>349</v>
      </c>
      <c r="T11" t="s">
        <v>350</v>
      </c>
    </row>
    <row r="12" spans="1:18">
      <c r="A12" s="94" t="s">
        <v>351</v>
      </c>
      <c r="B12" s="94" t="s">
        <v>352</v>
      </c>
      <c r="C12" s="95" t="s">
        <v>353</v>
      </c>
      <c r="D12" s="94" t="s">
        <v>354</v>
      </c>
      <c r="E12" s="95" t="s">
        <v>355</v>
      </c>
      <c r="F12" s="94" t="s">
        <v>356</v>
      </c>
      <c r="I12" s="95" t="s">
        <v>357</v>
      </c>
      <c r="J12" s="94" t="s">
        <v>358</v>
      </c>
      <c r="K12" s="95" t="s">
        <v>359</v>
      </c>
      <c r="M12" s="95" t="s">
        <v>360</v>
      </c>
      <c r="N12" s="94" t="s">
        <v>361</v>
      </c>
      <c r="P12" t="s">
        <v>362</v>
      </c>
      <c r="Q12" s="94"/>
      <c r="R12" t="s">
        <v>363</v>
      </c>
    </row>
    <row r="13" spans="1:18">
      <c r="A13" s="94" t="s">
        <v>364</v>
      </c>
      <c r="B13" s="94" t="s">
        <v>365</v>
      </c>
      <c r="C13" s="95" t="s">
        <v>197</v>
      </c>
      <c r="D13" s="94" t="s">
        <v>366</v>
      </c>
      <c r="E13" s="95" t="s">
        <v>367</v>
      </c>
      <c r="F13" s="94" t="s">
        <v>368</v>
      </c>
      <c r="J13" s="94" t="s">
        <v>192</v>
      </c>
      <c r="K13" s="95" t="s">
        <v>369</v>
      </c>
      <c r="M13" s="95" t="s">
        <v>370</v>
      </c>
      <c r="N13" s="94" t="s">
        <v>371</v>
      </c>
      <c r="P13" t="s">
        <v>372</v>
      </c>
      <c r="Q13" s="94"/>
      <c r="R13" t="s">
        <v>373</v>
      </c>
    </row>
    <row r="14" spans="1:18">
      <c r="A14" s="94" t="s">
        <v>374</v>
      </c>
      <c r="B14" s="94" t="s">
        <v>245</v>
      </c>
      <c r="C14" s="95" t="s">
        <v>375</v>
      </c>
      <c r="D14" s="94" t="s">
        <v>376</v>
      </c>
      <c r="E14" s="95" t="s">
        <v>377</v>
      </c>
      <c r="F14" s="94" t="s">
        <v>378</v>
      </c>
      <c r="J14" s="94" t="s">
        <v>313</v>
      </c>
      <c r="K14" s="95" t="s">
        <v>379</v>
      </c>
      <c r="M14" s="95" t="s">
        <v>380</v>
      </c>
      <c r="N14" s="94" t="s">
        <v>381</v>
      </c>
      <c r="P14" t="s">
        <v>382</v>
      </c>
      <c r="R14" s="94"/>
    </row>
    <row r="15" spans="1:15">
      <c r="A15" s="94" t="s">
        <v>383</v>
      </c>
      <c r="B15" s="94" t="s">
        <v>263</v>
      </c>
      <c r="C15" s="95" t="s">
        <v>384</v>
      </c>
      <c r="D15" s="94" t="s">
        <v>385</v>
      </c>
      <c r="F15" s="94" t="s">
        <v>386</v>
      </c>
      <c r="N15" s="94" t="s">
        <v>387</v>
      </c>
      <c r="O15"/>
    </row>
    <row r="16" spans="1:15">
      <c r="A16" s="94" t="s">
        <v>388</v>
      </c>
      <c r="B16" s="94" t="s">
        <v>389</v>
      </c>
      <c r="D16" s="94" t="s">
        <v>390</v>
      </c>
      <c r="N16" s="94" t="s">
        <v>391</v>
      </c>
      <c r="O16"/>
    </row>
    <row r="17" spans="1:15">
      <c r="A17" s="94" t="s">
        <v>392</v>
      </c>
      <c r="B17" s="94" t="s">
        <v>393</v>
      </c>
      <c r="N17" s="94" t="s">
        <v>394</v>
      </c>
      <c r="O17"/>
    </row>
    <row r="18" spans="1:15">
      <c r="A18" s="94" t="s">
        <v>395</v>
      </c>
      <c r="B18" s="94" t="s">
        <v>396</v>
      </c>
      <c r="L18"/>
      <c r="N18" s="94" t="s">
        <v>397</v>
      </c>
      <c r="O18"/>
    </row>
    <row r="19" spans="1:15">
      <c r="A19" s="94" t="s">
        <v>389</v>
      </c>
      <c r="B19" s="94" t="s">
        <v>398</v>
      </c>
      <c r="L19"/>
      <c r="N19" t="s">
        <v>399</v>
      </c>
      <c r="O19"/>
    </row>
    <row r="20" spans="1:15">
      <c r="A20" s="94" t="s">
        <v>400</v>
      </c>
      <c r="B20" s="94" t="s">
        <v>401</v>
      </c>
      <c r="L20"/>
      <c r="N20" t="s">
        <v>402</v>
      </c>
      <c r="O20"/>
    </row>
    <row r="21" spans="1:15">
      <c r="A21" s="94" t="s">
        <v>403</v>
      </c>
      <c r="B21" s="94" t="s">
        <v>404</v>
      </c>
      <c r="L21"/>
      <c r="O21"/>
    </row>
    <row r="22" spans="1:15">
      <c r="A22" s="94" t="s">
        <v>405</v>
      </c>
      <c r="B22" s="94" t="s">
        <v>406</v>
      </c>
      <c r="L22"/>
      <c r="O22"/>
    </row>
    <row r="23" spans="1:15">
      <c r="A23" s="94" t="s">
        <v>407</v>
      </c>
      <c r="B23" s="94" t="s">
        <v>408</v>
      </c>
      <c r="L23"/>
      <c r="O23"/>
    </row>
    <row r="24" spans="1:15">
      <c r="A24" s="94" t="s">
        <v>409</v>
      </c>
      <c r="B24" s="94" t="s">
        <v>351</v>
      </c>
      <c r="L24"/>
      <c r="O24"/>
    </row>
    <row r="25" spans="1:15">
      <c r="A25" s="94" t="s">
        <v>410</v>
      </c>
      <c r="B25" s="94" t="s">
        <v>411</v>
      </c>
      <c r="L25"/>
      <c r="N25"/>
      <c r="O25"/>
    </row>
    <row r="26" spans="1:15">
      <c r="A26" s="94" t="s">
        <v>412</v>
      </c>
      <c r="B26" s="94" t="s">
        <v>413</v>
      </c>
      <c r="L26"/>
      <c r="N26"/>
      <c r="O26"/>
    </row>
    <row r="27" spans="1:15">
      <c r="A27" s="94" t="s">
        <v>414</v>
      </c>
      <c r="B27" s="94" t="s">
        <v>408</v>
      </c>
      <c r="L27"/>
      <c r="N27"/>
      <c r="O27"/>
    </row>
    <row r="28" spans="1:15">
      <c r="A28" s="94" t="s">
        <v>415</v>
      </c>
      <c r="B28" s="94" t="s">
        <v>416</v>
      </c>
      <c r="L28"/>
      <c r="N28"/>
      <c r="O28"/>
    </row>
    <row r="29" spans="1:15">
      <c r="A29" s="94" t="s">
        <v>417</v>
      </c>
      <c r="B29" s="94" t="s">
        <v>418</v>
      </c>
      <c r="L29"/>
      <c r="N29"/>
      <c r="O29"/>
    </row>
    <row r="30" spans="1:15">
      <c r="A30" t="s">
        <v>419</v>
      </c>
      <c r="B30" s="94" t="s">
        <v>420</v>
      </c>
      <c r="L30"/>
      <c r="N30"/>
      <c r="O30"/>
    </row>
    <row r="31" spans="1:20">
      <c r="A31" t="s">
        <v>421</v>
      </c>
      <c r="B31" s="94" t="s">
        <v>422</v>
      </c>
      <c r="K31" s="105"/>
      <c r="L31" s="5"/>
      <c r="M31" s="105"/>
      <c r="N31" s="5"/>
      <c r="O31" s="5"/>
      <c r="P31" s="5"/>
      <c r="Q31" s="5"/>
      <c r="R31" s="5"/>
      <c r="S31" s="5"/>
      <c r="T31" s="5"/>
    </row>
    <row r="32" spans="1:20">
      <c r="A32" t="s">
        <v>423</v>
      </c>
      <c r="B32" s="94" t="s">
        <v>424</v>
      </c>
      <c r="K32" s="105"/>
      <c r="L32" s="5"/>
      <c r="M32" s="105"/>
      <c r="N32" s="5"/>
      <c r="O32" s="5"/>
      <c r="P32" s="5"/>
      <c r="Q32" s="5"/>
      <c r="R32" s="5"/>
      <c r="S32" s="5"/>
      <c r="T32" s="5"/>
    </row>
    <row r="33" spans="1:20">
      <c r="A33" t="s">
        <v>425</v>
      </c>
      <c r="B33" s="94" t="s">
        <v>426</v>
      </c>
      <c r="K33" s="105"/>
      <c r="L33" s="5"/>
      <c r="M33" s="105"/>
      <c r="N33" s="5"/>
      <c r="O33" s="5"/>
      <c r="P33" s="5"/>
      <c r="Q33" s="5"/>
      <c r="R33" s="5"/>
      <c r="S33" s="5"/>
      <c r="T33" s="5"/>
    </row>
    <row r="34" spans="2:2">
      <c r="B34" s="94" t="s">
        <v>427</v>
      </c>
    </row>
    <row r="35" spans="2:2">
      <c r="B35" s="94" t="s">
        <v>428</v>
      </c>
    </row>
    <row r="36" spans="2:2">
      <c r="B36" s="94" t="s">
        <v>429</v>
      </c>
    </row>
    <row r="37" spans="2:2">
      <c r="B37" s="94" t="s">
        <v>430</v>
      </c>
    </row>
    <row r="38" spans="2:2">
      <c r="B38" s="94" t="s">
        <v>374</v>
      </c>
    </row>
    <row r="50" spans="1:35">
      <c r="A50" s="99" t="s">
        <v>431</v>
      </c>
      <c r="B50" s="99"/>
      <c r="C50" s="99"/>
      <c r="D50" s="99"/>
      <c r="E50" s="99"/>
      <c r="F50" s="99"/>
      <c r="G50" s="99"/>
      <c r="H50" s="99"/>
      <c r="I50" s="99"/>
      <c r="J50" s="99"/>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row>
    <row r="51" spans="1:35">
      <c r="A51" s="100" t="s">
        <v>168</v>
      </c>
      <c r="B51" s="100"/>
      <c r="C51" s="100"/>
      <c r="D51" s="100"/>
      <c r="E51" s="100"/>
      <c r="F51" s="100"/>
      <c r="G51" s="100"/>
      <c r="H51" s="101" t="s">
        <v>432</v>
      </c>
      <c r="I51" s="101"/>
      <c r="J51" s="101"/>
      <c r="K51" s="101"/>
      <c r="L51" s="101"/>
      <c r="M51" s="101"/>
      <c r="N51" s="101"/>
      <c r="O51" s="100" t="s">
        <v>433</v>
      </c>
      <c r="P51" s="100"/>
      <c r="Q51" s="100"/>
      <c r="R51" s="100"/>
      <c r="S51" s="100"/>
      <c r="T51" s="100"/>
      <c r="U51" s="100"/>
      <c r="V51" s="101" t="s">
        <v>174</v>
      </c>
      <c r="W51" s="101"/>
      <c r="X51" s="101"/>
      <c r="Y51" s="101"/>
      <c r="Z51" s="101"/>
      <c r="AA51" s="101"/>
      <c r="AB51" s="101"/>
      <c r="AC51" s="100" t="s">
        <v>175</v>
      </c>
      <c r="AD51" s="100"/>
      <c r="AE51" s="100"/>
      <c r="AF51" s="100"/>
      <c r="AG51" s="100"/>
      <c r="AH51" s="100"/>
      <c r="AI51" s="100"/>
    </row>
    <row r="52" spans="1:35">
      <c r="A52" s="102" t="s">
        <v>177</v>
      </c>
      <c r="B52" s="102" t="s">
        <v>178</v>
      </c>
      <c r="C52" s="102" t="s">
        <v>179</v>
      </c>
      <c r="D52" s="102" t="s">
        <v>180</v>
      </c>
      <c r="E52" s="102" t="s">
        <v>181</v>
      </c>
      <c r="F52" s="102" t="s">
        <v>182</v>
      </c>
      <c r="G52" s="102" t="s">
        <v>183</v>
      </c>
      <c r="H52" s="103" t="s">
        <v>177</v>
      </c>
      <c r="I52" s="103" t="s">
        <v>178</v>
      </c>
      <c r="J52" s="103" t="s">
        <v>179</v>
      </c>
      <c r="K52" s="103" t="s">
        <v>180</v>
      </c>
      <c r="L52" s="103" t="s">
        <v>181</v>
      </c>
      <c r="M52" s="103" t="s">
        <v>182</v>
      </c>
      <c r="N52" s="103" t="s">
        <v>183</v>
      </c>
      <c r="O52" s="102" t="s">
        <v>177</v>
      </c>
      <c r="P52" s="102" t="s">
        <v>178</v>
      </c>
      <c r="Q52" s="102" t="s">
        <v>179</v>
      </c>
      <c r="R52" s="102" t="s">
        <v>180</v>
      </c>
      <c r="S52" s="102" t="s">
        <v>181</v>
      </c>
      <c r="T52" s="102" t="s">
        <v>182</v>
      </c>
      <c r="U52" s="102" t="s">
        <v>183</v>
      </c>
      <c r="V52" s="103" t="s">
        <v>177</v>
      </c>
      <c r="W52" s="103" t="s">
        <v>178</v>
      </c>
      <c r="X52" s="103" t="s">
        <v>179</v>
      </c>
      <c r="Y52" s="103" t="s">
        <v>180</v>
      </c>
      <c r="Z52" s="103" t="s">
        <v>181</v>
      </c>
      <c r="AA52" s="103" t="s">
        <v>182</v>
      </c>
      <c r="AB52" s="103" t="s">
        <v>183</v>
      </c>
      <c r="AC52" s="102" t="s">
        <v>177</v>
      </c>
      <c r="AD52" s="102" t="s">
        <v>178</v>
      </c>
      <c r="AE52" s="102" t="s">
        <v>179</v>
      </c>
      <c r="AF52" s="102" t="s">
        <v>180</v>
      </c>
      <c r="AG52" s="102" t="s">
        <v>181</v>
      </c>
      <c r="AH52" s="102" t="s">
        <v>182</v>
      </c>
      <c r="AI52" s="102" t="s">
        <v>183</v>
      </c>
    </row>
    <row r="53" spans="1:35">
      <c r="A53" s="92"/>
      <c r="B53" s="92"/>
      <c r="C53" s="92"/>
      <c r="D53" s="92"/>
      <c r="E53" s="92"/>
      <c r="F53" s="92"/>
      <c r="G53" s="92"/>
      <c r="H53" s="93"/>
      <c r="I53" s="93"/>
      <c r="J53" s="93"/>
      <c r="K53" s="93"/>
      <c r="L53" s="93"/>
      <c r="M53" s="93"/>
      <c r="N53" s="93"/>
      <c r="O53" s="92"/>
      <c r="P53" s="92"/>
      <c r="Q53" s="92"/>
      <c r="R53" s="92"/>
      <c r="S53" s="92"/>
      <c r="T53" s="92"/>
      <c r="U53" s="92"/>
      <c r="V53" s="93"/>
      <c r="W53" s="93"/>
      <c r="X53" s="93"/>
      <c r="Y53" s="93"/>
      <c r="Z53" s="93"/>
      <c r="AA53" s="93"/>
      <c r="AB53" s="93"/>
      <c r="AC53" s="92"/>
      <c r="AD53" s="92"/>
      <c r="AE53" s="92"/>
      <c r="AF53" s="92"/>
      <c r="AG53" s="92"/>
      <c r="AH53" s="92"/>
      <c r="AI53" s="92"/>
    </row>
    <row r="54" spans="1:35">
      <c r="A54" s="92"/>
      <c r="B54" s="92"/>
      <c r="C54" s="92"/>
      <c r="D54" s="92"/>
      <c r="E54" s="92"/>
      <c r="F54" s="92"/>
      <c r="G54" s="92"/>
      <c r="H54" s="93"/>
      <c r="I54" s="93"/>
      <c r="J54" s="93"/>
      <c r="K54" s="93"/>
      <c r="L54" s="93"/>
      <c r="M54" s="93"/>
      <c r="N54" s="93"/>
      <c r="O54" s="92"/>
      <c r="P54" s="92"/>
      <c r="Q54" s="92"/>
      <c r="R54" s="92"/>
      <c r="S54" s="92"/>
      <c r="T54" s="92"/>
      <c r="U54" s="92"/>
      <c r="V54" s="93"/>
      <c r="W54" s="93"/>
      <c r="X54" s="93"/>
      <c r="Y54" s="93"/>
      <c r="Z54" s="93"/>
      <c r="AA54" s="93"/>
      <c r="AB54" s="93"/>
      <c r="AC54" s="92"/>
      <c r="AD54" s="92"/>
      <c r="AE54" s="92"/>
      <c r="AF54" s="92"/>
      <c r="AG54" s="92"/>
      <c r="AH54" s="92"/>
      <c r="AI54" s="92"/>
    </row>
    <row r="55" spans="1:35">
      <c r="A55" s="92"/>
      <c r="B55" s="92"/>
      <c r="C55" s="92"/>
      <c r="D55" s="92"/>
      <c r="E55" s="92"/>
      <c r="F55" s="92"/>
      <c r="G55" s="92"/>
      <c r="H55" s="93"/>
      <c r="I55" s="93"/>
      <c r="J55" s="93"/>
      <c r="K55" s="93"/>
      <c r="L55" s="93"/>
      <c r="M55" s="93"/>
      <c r="N55" s="93"/>
      <c r="O55" s="92"/>
      <c r="P55" s="92"/>
      <c r="Q55" s="92"/>
      <c r="R55" s="92"/>
      <c r="S55" s="92"/>
      <c r="T55" s="92"/>
      <c r="U55" s="92"/>
      <c r="V55" s="93"/>
      <c r="W55" s="93"/>
      <c r="X55" s="93"/>
      <c r="Y55" s="93"/>
      <c r="Z55" s="93"/>
      <c r="AA55" s="93"/>
      <c r="AB55" s="93"/>
      <c r="AC55" s="92"/>
      <c r="AD55" s="92"/>
      <c r="AE55" s="92"/>
      <c r="AF55" s="92"/>
      <c r="AG55" s="92"/>
      <c r="AH55" s="92"/>
      <c r="AI55" s="92"/>
    </row>
    <row r="56" spans="1:35">
      <c r="A56" s="92"/>
      <c r="B56" s="92"/>
      <c r="C56" s="92"/>
      <c r="D56" s="92"/>
      <c r="E56" s="92"/>
      <c r="F56" s="92"/>
      <c r="G56" s="92"/>
      <c r="H56" s="93"/>
      <c r="I56" s="93"/>
      <c r="J56" s="93"/>
      <c r="K56" s="93"/>
      <c r="L56" s="93"/>
      <c r="M56" s="93"/>
      <c r="N56" s="93"/>
      <c r="O56" s="92"/>
      <c r="P56" s="92"/>
      <c r="Q56" s="92"/>
      <c r="R56" s="92"/>
      <c r="S56" s="92"/>
      <c r="T56" s="92"/>
      <c r="U56" s="92"/>
      <c r="V56" s="93"/>
      <c r="W56" s="93"/>
      <c r="X56" s="93"/>
      <c r="Y56" s="93"/>
      <c r="Z56" s="93"/>
      <c r="AA56" s="93"/>
      <c r="AB56" s="93"/>
      <c r="AC56" s="92"/>
      <c r="AD56" s="92"/>
      <c r="AE56" s="92"/>
      <c r="AF56" s="92"/>
      <c r="AG56" s="92"/>
      <c r="AH56" s="92"/>
      <c r="AI56" s="92"/>
    </row>
    <row r="57" spans="1:35">
      <c r="A57" s="92"/>
      <c r="B57" s="92"/>
      <c r="C57" s="92"/>
      <c r="D57" s="92"/>
      <c r="E57" s="92"/>
      <c r="F57" s="92"/>
      <c r="G57" s="92"/>
      <c r="H57" s="93"/>
      <c r="I57" s="93"/>
      <c r="J57" s="93"/>
      <c r="K57" s="93"/>
      <c r="L57" s="93"/>
      <c r="M57" s="93"/>
      <c r="N57" s="93"/>
      <c r="O57" s="92"/>
      <c r="P57" s="92"/>
      <c r="Q57" s="92"/>
      <c r="R57" s="92"/>
      <c r="S57" s="92"/>
      <c r="T57" s="92"/>
      <c r="U57" s="92"/>
      <c r="V57" s="93"/>
      <c r="W57" s="93"/>
      <c r="X57" s="93"/>
      <c r="Y57" s="93"/>
      <c r="Z57" s="93"/>
      <c r="AA57" s="93"/>
      <c r="AB57" s="93"/>
      <c r="AC57" s="92"/>
      <c r="AD57" s="92"/>
      <c r="AE57" s="92"/>
      <c r="AF57" s="92"/>
      <c r="AG57" s="92"/>
      <c r="AH57" s="92"/>
      <c r="AI57" s="92"/>
    </row>
    <row r="58" spans="1:35">
      <c r="A58" s="92"/>
      <c r="B58" s="92"/>
      <c r="C58" s="92"/>
      <c r="D58" s="92"/>
      <c r="E58" s="92"/>
      <c r="F58" s="92"/>
      <c r="G58" s="92"/>
      <c r="H58" s="93"/>
      <c r="I58" s="93"/>
      <c r="J58" s="93"/>
      <c r="K58" s="93"/>
      <c r="L58" s="93"/>
      <c r="M58" s="93"/>
      <c r="N58" s="93"/>
      <c r="O58" s="92"/>
      <c r="P58" s="92"/>
      <c r="Q58" s="92"/>
      <c r="R58" s="92"/>
      <c r="S58" s="92"/>
      <c r="T58" s="92"/>
      <c r="U58" s="92"/>
      <c r="V58" s="93"/>
      <c r="W58" s="93"/>
      <c r="X58" s="93"/>
      <c r="Y58" s="93"/>
      <c r="Z58" s="93"/>
      <c r="AA58" s="93"/>
      <c r="AB58" s="93"/>
      <c r="AC58" s="92"/>
      <c r="AD58" s="92"/>
      <c r="AE58" s="92"/>
      <c r="AF58" s="92"/>
      <c r="AG58" s="92"/>
      <c r="AH58" s="92"/>
      <c r="AI58" s="92"/>
    </row>
    <row r="59" spans="1:35">
      <c r="A59" s="92"/>
      <c r="B59" s="92"/>
      <c r="C59" s="92"/>
      <c r="D59" s="92"/>
      <c r="E59" s="92"/>
      <c r="F59" s="92"/>
      <c r="G59" s="92"/>
      <c r="H59" s="93"/>
      <c r="I59" s="93"/>
      <c r="J59" s="93"/>
      <c r="K59" s="93"/>
      <c r="L59" s="93"/>
      <c r="M59" s="93"/>
      <c r="N59" s="93"/>
      <c r="O59" s="92"/>
      <c r="P59" s="92"/>
      <c r="Q59" s="92"/>
      <c r="R59" s="92"/>
      <c r="S59" s="92"/>
      <c r="T59" s="92"/>
      <c r="U59" s="92"/>
      <c r="V59" s="93"/>
      <c r="W59" s="93"/>
      <c r="X59" s="93"/>
      <c r="Y59" s="93"/>
      <c r="Z59" s="93"/>
      <c r="AA59" s="93"/>
      <c r="AB59" s="93"/>
      <c r="AC59" s="92"/>
      <c r="AD59" s="92"/>
      <c r="AE59" s="92"/>
      <c r="AF59" s="92"/>
      <c r="AG59" s="92"/>
      <c r="AH59" s="92"/>
      <c r="AI59" s="92"/>
    </row>
    <row r="60" spans="1:35">
      <c r="A60" s="92"/>
      <c r="B60" s="92"/>
      <c r="C60" s="92"/>
      <c r="D60" s="92"/>
      <c r="E60" s="92"/>
      <c r="F60" s="92"/>
      <c r="G60" s="92"/>
      <c r="H60" s="93"/>
      <c r="I60" s="93"/>
      <c r="J60" s="93"/>
      <c r="K60" s="93"/>
      <c r="L60" s="93"/>
      <c r="M60" s="93"/>
      <c r="N60" s="93"/>
      <c r="O60" s="92"/>
      <c r="P60" s="92"/>
      <c r="Q60" s="92"/>
      <c r="R60" s="92"/>
      <c r="S60" s="92"/>
      <c r="T60" s="92"/>
      <c r="U60" s="92"/>
      <c r="V60" s="93"/>
      <c r="W60" s="93"/>
      <c r="X60" s="93"/>
      <c r="Y60" s="93"/>
      <c r="Z60" s="93"/>
      <c r="AA60" s="93"/>
      <c r="AB60" s="93"/>
      <c r="AC60" s="92"/>
      <c r="AD60" s="92"/>
      <c r="AE60" s="92"/>
      <c r="AF60" s="92"/>
      <c r="AG60" s="92"/>
      <c r="AH60" s="92"/>
      <c r="AI60" s="92"/>
    </row>
    <row r="61" spans="1:35">
      <c r="A61" s="92"/>
      <c r="B61" s="92"/>
      <c r="C61" s="92"/>
      <c r="D61" s="92"/>
      <c r="E61" s="92"/>
      <c r="F61" s="92"/>
      <c r="G61" s="92"/>
      <c r="H61" s="93"/>
      <c r="I61" s="93"/>
      <c r="J61" s="93"/>
      <c r="K61" s="93"/>
      <c r="L61" s="93"/>
      <c r="M61" s="93"/>
      <c r="N61" s="93"/>
      <c r="O61" s="92"/>
      <c r="P61" s="92"/>
      <c r="Q61" s="92"/>
      <c r="R61" s="92"/>
      <c r="S61" s="92"/>
      <c r="T61" s="92"/>
      <c r="U61" s="92"/>
      <c r="V61" s="93"/>
      <c r="W61" s="93"/>
      <c r="X61" s="93"/>
      <c r="Y61" s="93"/>
      <c r="Z61" s="93"/>
      <c r="AA61" s="93"/>
      <c r="AB61" s="93"/>
      <c r="AC61" s="92"/>
      <c r="AD61" s="92"/>
      <c r="AE61" s="92"/>
      <c r="AF61" s="92"/>
      <c r="AG61" s="92"/>
      <c r="AH61" s="92"/>
      <c r="AI61" s="92"/>
    </row>
    <row r="62" spans="1:35">
      <c r="A62" s="92"/>
      <c r="B62" s="92"/>
      <c r="C62" s="92"/>
      <c r="D62" s="92"/>
      <c r="E62" s="92"/>
      <c r="F62" s="92"/>
      <c r="G62" s="92"/>
      <c r="H62" s="93"/>
      <c r="I62" s="93"/>
      <c r="J62" s="93"/>
      <c r="K62" s="93"/>
      <c r="L62" s="93"/>
      <c r="M62" s="93"/>
      <c r="N62" s="93"/>
      <c r="O62" s="92"/>
      <c r="P62" s="92"/>
      <c r="Q62" s="92"/>
      <c r="R62" s="92"/>
      <c r="S62" s="92"/>
      <c r="T62" s="92"/>
      <c r="U62" s="92"/>
      <c r="V62" s="93"/>
      <c r="W62" s="93"/>
      <c r="X62" s="93"/>
      <c r="Y62" s="93"/>
      <c r="Z62" s="93"/>
      <c r="AA62" s="93"/>
      <c r="AB62" s="93"/>
      <c r="AC62" s="92"/>
      <c r="AD62" s="92"/>
      <c r="AE62" s="92"/>
      <c r="AF62" s="92"/>
      <c r="AG62" s="92"/>
      <c r="AH62" s="92"/>
      <c r="AI62" s="92"/>
    </row>
    <row r="63" spans="1:35">
      <c r="A63" s="92"/>
      <c r="B63" s="92"/>
      <c r="C63" s="92"/>
      <c r="D63" s="92"/>
      <c r="E63" s="92"/>
      <c r="F63" s="92"/>
      <c r="G63" s="92"/>
      <c r="H63" s="93"/>
      <c r="I63" s="93"/>
      <c r="J63" s="93"/>
      <c r="K63" s="93"/>
      <c r="L63" s="93"/>
      <c r="M63" s="93"/>
      <c r="N63" s="93"/>
      <c r="O63" s="92"/>
      <c r="P63" s="92"/>
      <c r="Q63" s="92"/>
      <c r="R63" s="92"/>
      <c r="S63" s="92"/>
      <c r="T63" s="92"/>
      <c r="U63" s="92"/>
      <c r="V63" s="93"/>
      <c r="W63" s="93"/>
      <c r="X63" s="93"/>
      <c r="Y63" s="93"/>
      <c r="Z63" s="93"/>
      <c r="AA63" s="93"/>
      <c r="AB63" s="93"/>
      <c r="AC63" s="92"/>
      <c r="AD63" s="92"/>
      <c r="AE63" s="92"/>
      <c r="AF63" s="92"/>
      <c r="AG63" s="92"/>
      <c r="AH63" s="92"/>
      <c r="AI63" s="92"/>
    </row>
    <row r="64" spans="1:35">
      <c r="A64" s="92"/>
      <c r="B64" s="92"/>
      <c r="C64" s="92"/>
      <c r="D64" s="92"/>
      <c r="E64" s="92"/>
      <c r="F64" s="92"/>
      <c r="G64" s="92"/>
      <c r="H64" s="93"/>
      <c r="I64" s="93"/>
      <c r="J64" s="93"/>
      <c r="K64" s="93"/>
      <c r="L64" s="93"/>
      <c r="M64" s="93"/>
      <c r="N64" s="93"/>
      <c r="O64" s="92"/>
      <c r="P64" s="92"/>
      <c r="Q64" s="92"/>
      <c r="R64" s="92"/>
      <c r="S64" s="92"/>
      <c r="T64" s="92"/>
      <c r="U64" s="92"/>
      <c r="V64" s="93"/>
      <c r="W64" s="93"/>
      <c r="X64" s="93"/>
      <c r="Y64" s="93"/>
      <c r="Z64" s="93"/>
      <c r="AA64" s="93"/>
      <c r="AB64" s="93"/>
      <c r="AC64" s="92"/>
      <c r="AD64" s="92"/>
      <c r="AE64" s="92"/>
      <c r="AF64" s="92"/>
      <c r="AG64" s="92"/>
      <c r="AH64" s="92"/>
      <c r="AI64" s="92"/>
    </row>
    <row r="65" spans="1:35">
      <c r="A65" s="92"/>
      <c r="B65" s="92"/>
      <c r="C65" s="92"/>
      <c r="D65" s="92"/>
      <c r="E65" s="92"/>
      <c r="F65" s="92"/>
      <c r="G65" s="92"/>
      <c r="H65" s="93"/>
      <c r="I65" s="93"/>
      <c r="J65" s="93"/>
      <c r="K65" s="93"/>
      <c r="L65" s="93"/>
      <c r="M65" s="93"/>
      <c r="N65" s="93"/>
      <c r="O65" s="92"/>
      <c r="P65" s="92"/>
      <c r="Q65" s="92"/>
      <c r="R65" s="92"/>
      <c r="S65" s="92"/>
      <c r="T65" s="92"/>
      <c r="U65" s="92"/>
      <c r="V65" s="93"/>
      <c r="W65" s="93"/>
      <c r="X65" s="93"/>
      <c r="Y65" s="93"/>
      <c r="Z65" s="93"/>
      <c r="AA65" s="93"/>
      <c r="AB65" s="93"/>
      <c r="AC65" s="92"/>
      <c r="AD65" s="92"/>
      <c r="AE65" s="92"/>
      <c r="AF65" s="92"/>
      <c r="AG65" s="92"/>
      <c r="AH65" s="92"/>
      <c r="AI65" s="92"/>
    </row>
    <row r="66" spans="1:35">
      <c r="A66" s="92"/>
      <c r="B66" s="92"/>
      <c r="C66" s="92"/>
      <c r="D66" s="92"/>
      <c r="E66" s="92"/>
      <c r="F66" s="92"/>
      <c r="G66" s="92"/>
      <c r="H66" s="93"/>
      <c r="I66" s="93"/>
      <c r="J66" s="93"/>
      <c r="K66" s="93"/>
      <c r="L66" s="93"/>
      <c r="M66" s="93"/>
      <c r="N66" s="93"/>
      <c r="O66" s="92"/>
      <c r="P66" s="92"/>
      <c r="Q66" s="92"/>
      <c r="R66" s="92"/>
      <c r="S66" s="92"/>
      <c r="T66" s="92"/>
      <c r="U66" s="92"/>
      <c r="V66" s="93"/>
      <c r="W66" s="93"/>
      <c r="X66" s="93"/>
      <c r="Y66" s="93"/>
      <c r="Z66" s="93"/>
      <c r="AA66" s="93"/>
      <c r="AB66" s="93"/>
      <c r="AC66" s="92"/>
      <c r="AD66" s="92"/>
      <c r="AE66" s="92"/>
      <c r="AF66" s="92"/>
      <c r="AG66" s="92"/>
      <c r="AH66" s="92"/>
      <c r="AI66" s="92"/>
    </row>
    <row r="67" spans="1:35">
      <c r="A67" s="92"/>
      <c r="B67" s="92"/>
      <c r="C67" s="92"/>
      <c r="D67" s="92"/>
      <c r="E67" s="92"/>
      <c r="F67" s="92"/>
      <c r="G67" s="92"/>
      <c r="H67" s="93"/>
      <c r="I67" s="93"/>
      <c r="J67" s="93"/>
      <c r="K67" s="93"/>
      <c r="L67" s="93"/>
      <c r="M67" s="93"/>
      <c r="N67" s="93"/>
      <c r="O67" s="92"/>
      <c r="P67" s="92"/>
      <c r="Q67" s="92"/>
      <c r="R67" s="92"/>
      <c r="S67" s="92"/>
      <c r="T67" s="92"/>
      <c r="U67" s="92"/>
      <c r="V67" s="93"/>
      <c r="W67" s="93"/>
      <c r="X67" s="93"/>
      <c r="Y67" s="93"/>
      <c r="Z67" s="93"/>
      <c r="AA67" s="93"/>
      <c r="AB67" s="93"/>
      <c r="AC67" s="92"/>
      <c r="AD67" s="92"/>
      <c r="AE67" s="92"/>
      <c r="AF67" s="92"/>
      <c r="AG67" s="92"/>
      <c r="AH67" s="92"/>
      <c r="AI67" s="92"/>
    </row>
    <row r="68" spans="1:35">
      <c r="A68" s="92"/>
      <c r="B68" s="92"/>
      <c r="C68" s="92"/>
      <c r="D68" s="92"/>
      <c r="E68" s="92"/>
      <c r="F68" s="92"/>
      <c r="G68" s="92"/>
      <c r="H68" s="93"/>
      <c r="I68" s="93"/>
      <c r="J68" s="93"/>
      <c r="K68" s="93"/>
      <c r="L68" s="93"/>
      <c r="M68" s="93"/>
      <c r="N68" s="93"/>
      <c r="O68" s="92"/>
      <c r="P68" s="92"/>
      <c r="Q68" s="92"/>
      <c r="R68" s="92"/>
      <c r="S68" s="92"/>
      <c r="T68" s="92"/>
      <c r="U68" s="92"/>
      <c r="V68" s="93"/>
      <c r="W68" s="93"/>
      <c r="X68" s="93"/>
      <c r="Y68" s="93"/>
      <c r="Z68" s="93"/>
      <c r="AA68" s="93"/>
      <c r="AB68" s="93"/>
      <c r="AC68" s="92"/>
      <c r="AD68" s="92"/>
      <c r="AE68" s="92"/>
      <c r="AF68" s="92"/>
      <c r="AG68" s="92"/>
      <c r="AH68" s="92"/>
      <c r="AI68" s="92"/>
    </row>
    <row r="69" spans="1:35">
      <c r="A69" s="92"/>
      <c r="B69" s="92"/>
      <c r="C69" s="92"/>
      <c r="D69" s="92"/>
      <c r="E69" s="92"/>
      <c r="F69" s="92"/>
      <c r="G69" s="92"/>
      <c r="H69" s="93"/>
      <c r="I69" s="93"/>
      <c r="J69" s="93"/>
      <c r="K69" s="93"/>
      <c r="L69" s="93"/>
      <c r="M69" s="93"/>
      <c r="N69" s="93"/>
      <c r="O69" s="92"/>
      <c r="P69" s="92"/>
      <c r="Q69" s="92"/>
      <c r="R69" s="92"/>
      <c r="S69" s="92"/>
      <c r="T69" s="92"/>
      <c r="U69" s="92"/>
      <c r="V69" s="93"/>
      <c r="W69" s="93"/>
      <c r="X69" s="93"/>
      <c r="Y69" s="93"/>
      <c r="Z69" s="93"/>
      <c r="AA69" s="93"/>
      <c r="AB69" s="93"/>
      <c r="AC69" s="92"/>
      <c r="AD69" s="92"/>
      <c r="AE69" s="92"/>
      <c r="AF69" s="92"/>
      <c r="AG69" s="92"/>
      <c r="AH69" s="92"/>
      <c r="AI69" s="92"/>
    </row>
    <row r="70" spans="1:35">
      <c r="A70" s="92"/>
      <c r="B70" s="92"/>
      <c r="C70" s="92"/>
      <c r="D70" s="92"/>
      <c r="E70" s="92"/>
      <c r="F70" s="92"/>
      <c r="G70" s="92"/>
      <c r="H70" s="93"/>
      <c r="I70" s="93"/>
      <c r="J70" s="93"/>
      <c r="K70" s="93"/>
      <c r="L70" s="93"/>
      <c r="M70" s="93"/>
      <c r="N70" s="93"/>
      <c r="O70" s="92"/>
      <c r="P70" s="92"/>
      <c r="Q70" s="92"/>
      <c r="R70" s="92"/>
      <c r="S70" s="92"/>
      <c r="T70" s="92"/>
      <c r="U70" s="92"/>
      <c r="V70" s="93"/>
      <c r="W70" s="93"/>
      <c r="X70" s="93"/>
      <c r="Y70" s="93"/>
      <c r="Z70" s="93"/>
      <c r="AA70" s="93"/>
      <c r="AB70" s="93"/>
      <c r="AC70" s="92"/>
      <c r="AD70" s="92"/>
      <c r="AE70" s="92"/>
      <c r="AF70" s="92"/>
      <c r="AG70" s="92"/>
      <c r="AH70" s="92"/>
      <c r="AI70" s="92"/>
    </row>
    <row r="71" spans="1:35">
      <c r="A71" s="92"/>
      <c r="B71" s="92"/>
      <c r="C71" s="92"/>
      <c r="D71" s="92"/>
      <c r="E71" s="92"/>
      <c r="F71" s="92"/>
      <c r="G71" s="92"/>
      <c r="H71" s="93"/>
      <c r="I71" s="93"/>
      <c r="J71" s="93"/>
      <c r="K71" s="93"/>
      <c r="L71" s="93"/>
      <c r="M71" s="93"/>
      <c r="N71" s="93"/>
      <c r="O71" s="92"/>
      <c r="P71" s="92"/>
      <c r="Q71" s="92"/>
      <c r="R71" s="92"/>
      <c r="S71" s="92"/>
      <c r="T71" s="92"/>
      <c r="U71" s="92"/>
      <c r="V71" s="93"/>
      <c r="W71" s="93"/>
      <c r="X71" s="93"/>
      <c r="Y71" s="93"/>
      <c r="Z71" s="93"/>
      <c r="AA71" s="93"/>
      <c r="AB71" s="93"/>
      <c r="AC71" s="92"/>
      <c r="AD71" s="92"/>
      <c r="AE71" s="92"/>
      <c r="AF71" s="92"/>
      <c r="AG71" s="92"/>
      <c r="AH71" s="92"/>
      <c r="AI71" s="92"/>
    </row>
    <row r="72" spans="1:35">
      <c r="A72" s="92"/>
      <c r="B72" s="92"/>
      <c r="C72" s="92"/>
      <c r="D72" s="92"/>
      <c r="E72" s="92"/>
      <c r="F72" s="92"/>
      <c r="G72" s="92"/>
      <c r="H72" s="93"/>
      <c r="I72" s="93"/>
      <c r="J72" s="93"/>
      <c r="K72" s="93"/>
      <c r="L72" s="93"/>
      <c r="M72" s="93"/>
      <c r="N72" s="93"/>
      <c r="O72" s="92"/>
      <c r="P72" s="92"/>
      <c r="Q72" s="92"/>
      <c r="R72" s="92"/>
      <c r="S72" s="92"/>
      <c r="T72" s="92"/>
      <c r="U72" s="92"/>
      <c r="V72" s="93"/>
      <c r="W72" s="93"/>
      <c r="X72" s="93"/>
      <c r="Y72" s="93"/>
      <c r="Z72" s="93"/>
      <c r="AA72" s="93"/>
      <c r="AB72" s="93"/>
      <c r="AC72" s="92"/>
      <c r="AD72" s="92"/>
      <c r="AE72" s="92"/>
      <c r="AF72" s="92"/>
      <c r="AG72" s="92"/>
      <c r="AH72" s="92"/>
      <c r="AI72" s="92"/>
    </row>
    <row r="73" spans="1:35">
      <c r="A73" s="92"/>
      <c r="B73" s="92"/>
      <c r="C73" s="92"/>
      <c r="D73" s="92"/>
      <c r="E73" s="92"/>
      <c r="F73" s="92"/>
      <c r="G73" s="92"/>
      <c r="H73" s="93"/>
      <c r="I73" s="93"/>
      <c r="J73" s="93"/>
      <c r="K73" s="93"/>
      <c r="L73" s="93"/>
      <c r="M73" s="93"/>
      <c r="N73" s="93"/>
      <c r="O73" s="92"/>
      <c r="P73" s="92"/>
      <c r="Q73" s="92"/>
      <c r="R73" s="92"/>
      <c r="S73" s="92"/>
      <c r="T73" s="92"/>
      <c r="U73" s="92"/>
      <c r="V73" s="93"/>
      <c r="W73" s="93"/>
      <c r="X73" s="93"/>
      <c r="Y73" s="93"/>
      <c r="Z73" s="93"/>
      <c r="AA73" s="93"/>
      <c r="AB73" s="93"/>
      <c r="AC73" s="92"/>
      <c r="AD73" s="92"/>
      <c r="AE73" s="92"/>
      <c r="AF73" s="92"/>
      <c r="AG73" s="92"/>
      <c r="AH73" s="92"/>
      <c r="AI73" s="92"/>
    </row>
    <row r="74" spans="1:35">
      <c r="A74" s="92"/>
      <c r="B74" s="92"/>
      <c r="C74" s="92"/>
      <c r="D74" s="92"/>
      <c r="E74" s="92"/>
      <c r="F74" s="92"/>
      <c r="G74" s="92"/>
      <c r="H74" s="93"/>
      <c r="I74" s="93"/>
      <c r="J74" s="93"/>
      <c r="K74" s="93"/>
      <c r="L74" s="93"/>
      <c r="M74" s="93"/>
      <c r="N74" s="93"/>
      <c r="O74" s="92"/>
      <c r="P74" s="92"/>
      <c r="Q74" s="92"/>
      <c r="R74" s="92"/>
      <c r="S74" s="92"/>
      <c r="T74" s="92"/>
      <c r="U74" s="92"/>
      <c r="V74" s="93"/>
      <c r="W74" s="93"/>
      <c r="X74" s="93"/>
      <c r="Y74" s="93"/>
      <c r="Z74" s="93"/>
      <c r="AA74" s="93"/>
      <c r="AB74" s="93"/>
      <c r="AC74" s="92"/>
      <c r="AD74" s="92"/>
      <c r="AE74" s="92"/>
      <c r="AF74" s="92"/>
      <c r="AG74" s="92"/>
      <c r="AH74" s="92"/>
      <c r="AI74" s="92"/>
    </row>
    <row r="75" spans="1:35">
      <c r="A75" s="92"/>
      <c r="B75" s="92"/>
      <c r="C75" s="92"/>
      <c r="D75" s="92"/>
      <c r="E75" s="92"/>
      <c r="F75" s="92"/>
      <c r="G75" s="92"/>
      <c r="H75" s="93"/>
      <c r="I75" s="93"/>
      <c r="J75" s="93"/>
      <c r="K75" s="93"/>
      <c r="L75" s="93"/>
      <c r="M75" s="93"/>
      <c r="N75" s="93"/>
      <c r="O75" s="92"/>
      <c r="P75" s="92"/>
      <c r="Q75" s="92"/>
      <c r="R75" s="92"/>
      <c r="S75" s="92"/>
      <c r="T75" s="92"/>
      <c r="U75" s="92"/>
      <c r="V75" s="93"/>
      <c r="W75" s="93"/>
      <c r="X75" s="93"/>
      <c r="Y75" s="93"/>
      <c r="Z75" s="93"/>
      <c r="AA75" s="93"/>
      <c r="AB75" s="93"/>
      <c r="AC75" s="92"/>
      <c r="AD75" s="92"/>
      <c r="AE75" s="92"/>
      <c r="AF75" s="92"/>
      <c r="AG75" s="92"/>
      <c r="AH75" s="92"/>
      <c r="AI75" s="92"/>
    </row>
    <row r="76" spans="1:35">
      <c r="A76" s="92"/>
      <c r="B76" s="92"/>
      <c r="C76" s="92"/>
      <c r="D76" s="92"/>
      <c r="E76" s="92"/>
      <c r="F76" s="92"/>
      <c r="G76" s="92"/>
      <c r="H76" s="93"/>
      <c r="I76" s="93"/>
      <c r="J76" s="93"/>
      <c r="K76" s="93"/>
      <c r="L76" s="93"/>
      <c r="M76" s="93"/>
      <c r="N76" s="93"/>
      <c r="O76" s="92"/>
      <c r="P76" s="92"/>
      <c r="Q76" s="92"/>
      <c r="R76" s="92"/>
      <c r="S76" s="92"/>
      <c r="T76" s="92"/>
      <c r="U76" s="92"/>
      <c r="V76" s="93"/>
      <c r="W76" s="93"/>
      <c r="X76" s="93"/>
      <c r="Y76" s="93"/>
      <c r="Z76" s="93"/>
      <c r="AA76" s="93"/>
      <c r="AB76" s="93"/>
      <c r="AC76" s="92"/>
      <c r="AD76" s="92"/>
      <c r="AE76" s="92"/>
      <c r="AF76" s="92"/>
      <c r="AG76" s="92"/>
      <c r="AH76" s="92"/>
      <c r="AI76" s="92"/>
    </row>
    <row r="77" spans="1:35">
      <c r="A77" s="92"/>
      <c r="B77" s="92"/>
      <c r="C77" s="92"/>
      <c r="D77" s="92"/>
      <c r="E77" s="92"/>
      <c r="F77" s="92"/>
      <c r="G77" s="92"/>
      <c r="H77" s="93"/>
      <c r="I77" s="93"/>
      <c r="J77" s="93"/>
      <c r="K77" s="93"/>
      <c r="L77" s="93"/>
      <c r="M77" s="93"/>
      <c r="N77" s="93"/>
      <c r="O77" s="92"/>
      <c r="P77" s="92"/>
      <c r="Q77" s="92"/>
      <c r="R77" s="92"/>
      <c r="S77" s="92"/>
      <c r="T77" s="92"/>
      <c r="U77" s="92"/>
      <c r="V77" s="93"/>
      <c r="W77" s="93"/>
      <c r="X77" s="93"/>
      <c r="Y77" s="93"/>
      <c r="Z77" s="93"/>
      <c r="AA77" s="93"/>
      <c r="AB77" s="93"/>
      <c r="AC77" s="92"/>
      <c r="AD77" s="92"/>
      <c r="AE77" s="92"/>
      <c r="AF77" s="92"/>
      <c r="AG77" s="92"/>
      <c r="AH77" s="92"/>
      <c r="AI77" s="92"/>
    </row>
    <row r="78" spans="1:35">
      <c r="A78" s="92"/>
      <c r="B78" s="92"/>
      <c r="C78" s="92"/>
      <c r="D78" s="92"/>
      <c r="E78" s="92"/>
      <c r="F78" s="92"/>
      <c r="G78" s="92"/>
      <c r="H78" s="93"/>
      <c r="I78" s="93"/>
      <c r="J78" s="93"/>
      <c r="K78" s="93"/>
      <c r="L78" s="93"/>
      <c r="M78" s="93"/>
      <c r="N78" s="93"/>
      <c r="O78" s="92"/>
      <c r="P78" s="92"/>
      <c r="Q78" s="92"/>
      <c r="R78" s="92"/>
      <c r="S78" s="92"/>
      <c r="T78" s="92"/>
      <c r="U78" s="92"/>
      <c r="V78" s="93"/>
      <c r="W78" s="93"/>
      <c r="X78" s="93"/>
      <c r="Y78" s="93"/>
      <c r="Z78" s="93"/>
      <c r="AA78" s="93"/>
      <c r="AB78" s="93"/>
      <c r="AC78" s="92"/>
      <c r="AD78" s="92"/>
      <c r="AE78" s="92"/>
      <c r="AF78" s="92"/>
      <c r="AG78" s="92"/>
      <c r="AH78" s="92"/>
      <c r="AI78" s="92"/>
    </row>
    <row r="79" spans="1:35">
      <c r="A79" s="92"/>
      <c r="B79" s="92"/>
      <c r="C79" s="92"/>
      <c r="D79" s="92"/>
      <c r="E79" s="92"/>
      <c r="F79" s="92"/>
      <c r="G79" s="92"/>
      <c r="H79" s="93"/>
      <c r="I79" s="93"/>
      <c r="J79" s="93"/>
      <c r="K79" s="93"/>
      <c r="L79" s="93"/>
      <c r="M79" s="93"/>
      <c r="N79" s="93"/>
      <c r="O79" s="92"/>
      <c r="P79" s="92"/>
      <c r="Q79" s="92"/>
      <c r="R79" s="92"/>
      <c r="S79" s="92"/>
      <c r="T79" s="92"/>
      <c r="U79" s="92"/>
      <c r="V79" s="93"/>
      <c r="W79" s="93"/>
      <c r="X79" s="93"/>
      <c r="Y79" s="93"/>
      <c r="Z79" s="93"/>
      <c r="AA79" s="93"/>
      <c r="AB79" s="93"/>
      <c r="AC79" s="92"/>
      <c r="AD79" s="92"/>
      <c r="AE79" s="92"/>
      <c r="AF79" s="92"/>
      <c r="AG79" s="92"/>
      <c r="AH79" s="92"/>
      <c r="AI79" s="92"/>
    </row>
    <row r="80" spans="1:35">
      <c r="A80" s="92"/>
      <c r="B80" s="92"/>
      <c r="C80" s="92"/>
      <c r="D80" s="92"/>
      <c r="E80" s="92"/>
      <c r="F80" s="92"/>
      <c r="G80" s="92"/>
      <c r="H80" s="93"/>
      <c r="I80" s="93"/>
      <c r="J80" s="93"/>
      <c r="K80" s="93"/>
      <c r="L80" s="93"/>
      <c r="M80" s="93"/>
      <c r="N80" s="93"/>
      <c r="O80" s="92"/>
      <c r="P80" s="92"/>
      <c r="Q80" s="92"/>
      <c r="R80" s="92"/>
      <c r="S80" s="92"/>
      <c r="T80" s="92"/>
      <c r="U80" s="92"/>
      <c r="V80" s="93"/>
      <c r="W80" s="93"/>
      <c r="X80" s="93"/>
      <c r="Y80" s="93"/>
      <c r="Z80" s="93"/>
      <c r="AA80" s="93"/>
      <c r="AB80" s="93"/>
      <c r="AC80" s="92"/>
      <c r="AD80" s="92"/>
      <c r="AE80" s="92"/>
      <c r="AF80" s="92"/>
      <c r="AG80" s="92"/>
      <c r="AH80" s="92"/>
      <c r="AI80" s="92"/>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L5" sqref="L5"/>
    </sheetView>
  </sheetViews>
  <sheetFormatPr defaultColWidth="9.14545454545454" defaultRowHeight="14.5"/>
  <cols>
    <col min="1" max="4" width="14.8545454545455" customWidth="1"/>
    <col min="6" max="6" width="14"/>
    <col min="7" max="7" width="11.2818181818182" customWidth="1"/>
    <col min="10" max="10" width="14" customWidth="1"/>
    <col min="11" max="11" width="7.85454545454545" customWidth="1"/>
    <col min="14" max="14" width="12.8545454545455"/>
  </cols>
  <sheetData>
    <row r="1" spans="1:11">
      <c r="A1" s="84" t="s">
        <v>119</v>
      </c>
      <c r="B1" s="84" t="s">
        <v>434</v>
      </c>
      <c r="C1" s="84" t="s">
        <v>121</v>
      </c>
      <c r="D1" s="84" t="s">
        <v>435</v>
      </c>
      <c r="E1" s="84" t="s">
        <v>182</v>
      </c>
      <c r="F1" s="84" t="s">
        <v>181</v>
      </c>
      <c r="G1" s="84" t="s">
        <v>183</v>
      </c>
      <c r="H1" s="84" t="s">
        <v>180</v>
      </c>
      <c r="I1" s="84" t="s">
        <v>178</v>
      </c>
      <c r="J1" s="84" t="s">
        <v>177</v>
      </c>
      <c r="K1" s="84" t="s">
        <v>436</v>
      </c>
    </row>
    <row r="2" spans="1:11">
      <c r="A2" s="84"/>
      <c r="B2" s="84"/>
      <c r="C2" s="84"/>
      <c r="D2" s="84"/>
      <c r="E2" s="84"/>
      <c r="F2" s="84"/>
      <c r="G2" s="84"/>
      <c r="H2" s="84"/>
      <c r="I2" s="84"/>
      <c r="J2" s="84"/>
      <c r="K2" s="84"/>
    </row>
    <row r="3" spans="1:14">
      <c r="A3" s="85" t="s">
        <v>168</v>
      </c>
      <c r="B3" s="86">
        <v>0</v>
      </c>
      <c r="C3" s="87">
        <v>3</v>
      </c>
      <c r="D3" s="88">
        <v>1</v>
      </c>
      <c r="E3" s="88">
        <f>E$10*$D3</f>
        <v>1</v>
      </c>
      <c r="F3" s="88">
        <f>F$10*$D3</f>
        <v>2</v>
      </c>
      <c r="G3" s="88">
        <f>G$10*$D3</f>
        <v>1</v>
      </c>
      <c r="H3" s="88">
        <v>0</v>
      </c>
      <c r="I3" s="88">
        <f>I$10*$D3</f>
        <v>2</v>
      </c>
      <c r="J3" s="88">
        <f>J$10*$D3</f>
        <v>5</v>
      </c>
      <c r="K3" s="88">
        <f>SUM(D3:J3)+K$10+1</f>
        <v>24</v>
      </c>
      <c r="N3">
        <f>K3/D3/1.5</f>
        <v>16</v>
      </c>
    </row>
    <row r="4" spans="1:14">
      <c r="A4" s="85" t="s">
        <v>170</v>
      </c>
      <c r="B4" s="86">
        <v>1</v>
      </c>
      <c r="C4" s="87">
        <v>1</v>
      </c>
      <c r="D4" s="88">
        <v>2</v>
      </c>
      <c r="E4" s="88">
        <f>E$10*$D4</f>
        <v>2</v>
      </c>
      <c r="F4" s="88">
        <f>F$10*$D4</f>
        <v>4</v>
      </c>
      <c r="G4" s="88">
        <f>G$10*$D4</f>
        <v>2</v>
      </c>
      <c r="H4" s="88">
        <v>1</v>
      </c>
      <c r="I4" s="88">
        <f>I$10*$D4</f>
        <v>4</v>
      </c>
      <c r="J4" s="88">
        <f>J$10*$D4</f>
        <v>10</v>
      </c>
      <c r="K4" s="88">
        <f>SUM(D4:J4)+K$10+1</f>
        <v>37</v>
      </c>
      <c r="N4">
        <f>K4/D4/1.5</f>
        <v>12.3333333333333</v>
      </c>
    </row>
    <row r="5" spans="1:14">
      <c r="A5" s="85" t="s">
        <v>187</v>
      </c>
      <c r="B5" s="86">
        <v>2</v>
      </c>
      <c r="C5" s="87">
        <v>2</v>
      </c>
      <c r="D5" s="88">
        <v>3</v>
      </c>
      <c r="E5" s="88">
        <f>E$10*$D5</f>
        <v>3</v>
      </c>
      <c r="F5" s="88">
        <f>F$10*$D5</f>
        <v>6</v>
      </c>
      <c r="G5" s="88">
        <f>G$10*$D5</f>
        <v>3</v>
      </c>
      <c r="H5" s="88">
        <v>1</v>
      </c>
      <c r="I5" s="88">
        <f>I$10*$D5</f>
        <v>6</v>
      </c>
      <c r="J5" s="88">
        <f>J$10*$D5</f>
        <v>15</v>
      </c>
      <c r="K5" s="88">
        <f>SUM(D5:J5)+K$10+1</f>
        <v>49</v>
      </c>
      <c r="N5">
        <f>K5/D5/1.5</f>
        <v>10.8888888888889</v>
      </c>
    </row>
    <row r="6" spans="1:14">
      <c r="A6" s="85" t="s">
        <v>174</v>
      </c>
      <c r="B6" s="86">
        <v>3</v>
      </c>
      <c r="C6" s="87">
        <v>4</v>
      </c>
      <c r="D6" s="88">
        <v>4</v>
      </c>
      <c r="E6" s="88">
        <f>E$10*$D6</f>
        <v>4</v>
      </c>
      <c r="F6" s="88">
        <f>F$10*$D6</f>
        <v>8</v>
      </c>
      <c r="G6" s="88">
        <f>G$10*$D6</f>
        <v>4</v>
      </c>
      <c r="H6" s="88">
        <v>1</v>
      </c>
      <c r="I6" s="88">
        <f>I$10*$D6</f>
        <v>8</v>
      </c>
      <c r="J6" s="88">
        <f>J$10*$D6</f>
        <v>20</v>
      </c>
      <c r="K6" s="88">
        <f>SUM(D6:J6)+K$10+1</f>
        <v>61</v>
      </c>
      <c r="N6">
        <f>K6/D6/1.5</f>
        <v>10.1666666666667</v>
      </c>
    </row>
    <row r="7" spans="1:14">
      <c r="A7" s="85" t="s">
        <v>175</v>
      </c>
      <c r="B7" s="86">
        <v>4</v>
      </c>
      <c r="C7" s="87">
        <v>5</v>
      </c>
      <c r="D7" s="88">
        <v>5</v>
      </c>
      <c r="E7" s="88">
        <f>E$10*$D7</f>
        <v>5</v>
      </c>
      <c r="F7" s="88">
        <f>F$10*$D7</f>
        <v>10</v>
      </c>
      <c r="G7" s="88">
        <f>G$10*$D7</f>
        <v>5</v>
      </c>
      <c r="H7" s="88">
        <v>1</v>
      </c>
      <c r="I7" s="88">
        <f>I$10*$D7</f>
        <v>10</v>
      </c>
      <c r="J7" s="88">
        <f>J$10*$D7</f>
        <v>25</v>
      </c>
      <c r="K7" s="88">
        <f>SUM(D7:J7)+K$10+1</f>
        <v>73</v>
      </c>
      <c r="N7">
        <f>K7/D7/1.5</f>
        <v>9.73333333333333</v>
      </c>
    </row>
    <row r="10" spans="4:11">
      <c r="D10" t="s">
        <v>76</v>
      </c>
      <c r="E10">
        <v>1</v>
      </c>
      <c r="F10">
        <v>2</v>
      </c>
      <c r="G10">
        <v>1</v>
      </c>
      <c r="H10"/>
      <c r="I10">
        <v>2</v>
      </c>
      <c r="J10">
        <v>5</v>
      </c>
      <c r="K10">
        <f>SUM(E10:J10)</f>
        <v>11</v>
      </c>
    </row>
    <row r="18" spans="13:18">
      <c r="M18" s="94"/>
      <c r="N18" s="94"/>
      <c r="O18" s="94"/>
      <c r="P18" s="94"/>
      <c r="Q18" s="94"/>
      <c r="R18" s="94"/>
    </row>
    <row r="19" spans="13:22">
      <c r="M19" s="5" t="s">
        <v>437</v>
      </c>
      <c r="N19" s="5" t="s">
        <v>119</v>
      </c>
      <c r="P19" s="5" t="s">
        <v>438</v>
      </c>
      <c r="Q19" s="5" t="s">
        <v>119</v>
      </c>
      <c r="S19" s="5" t="s">
        <v>439</v>
      </c>
      <c r="V19" s="5" t="s">
        <v>440</v>
      </c>
    </row>
    <row r="20" spans="13:23">
      <c r="M20" s="5" t="s">
        <v>441</v>
      </c>
      <c r="N20" s="5" t="s">
        <v>442</v>
      </c>
      <c r="P20" s="5" t="s">
        <v>443</v>
      </c>
      <c r="Q20" s="5" t="s">
        <v>444</v>
      </c>
      <c r="S20" s="5" t="s">
        <v>445</v>
      </c>
      <c r="V20" s="5" t="s">
        <v>136</v>
      </c>
      <c r="W20" s="5" t="s">
        <v>446</v>
      </c>
    </row>
    <row r="21" spans="13:23">
      <c r="M21" s="5" t="s">
        <v>447</v>
      </c>
      <c r="N21" s="5" t="s">
        <v>448</v>
      </c>
      <c r="P21" s="5" t="s">
        <v>449</v>
      </c>
      <c r="Q21" s="5" t="s">
        <v>450</v>
      </c>
      <c r="S21" s="5" t="s">
        <v>451</v>
      </c>
      <c r="V21" s="5" t="s">
        <v>131</v>
      </c>
      <c r="W21" s="5" t="s">
        <v>452</v>
      </c>
    </row>
    <row r="22" spans="13:23">
      <c r="M22" s="5" t="s">
        <v>453</v>
      </c>
      <c r="N22" s="5" t="s">
        <v>454</v>
      </c>
      <c r="P22" s="5" t="s">
        <v>455</v>
      </c>
      <c r="S22" s="5" t="s">
        <v>174</v>
      </c>
      <c r="V22" s="5" t="s">
        <v>139</v>
      </c>
      <c r="W22" s="5" t="s">
        <v>456</v>
      </c>
    </row>
    <row r="23" spans="1:23">
      <c r="A23" s="89" t="s">
        <v>457</v>
      </c>
      <c r="B23" s="89"/>
      <c r="C23" s="90" t="s">
        <v>458</v>
      </c>
      <c r="D23" s="90"/>
      <c r="E23" s="90" t="s">
        <v>459</v>
      </c>
      <c r="F23" s="90"/>
      <c r="G23" s="90" t="s">
        <v>460</v>
      </c>
      <c r="H23" s="90"/>
      <c r="M23" s="5" t="s">
        <v>461</v>
      </c>
      <c r="N23" s="5" t="s">
        <v>462</v>
      </c>
      <c r="P23" s="5" t="s">
        <v>463</v>
      </c>
      <c r="Q23" s="5" t="s">
        <v>464</v>
      </c>
      <c r="S23" s="5" t="s">
        <v>432</v>
      </c>
      <c r="V23" s="5" t="s">
        <v>141</v>
      </c>
      <c r="W23" s="5" t="s">
        <v>465</v>
      </c>
    </row>
    <row r="24" spans="1:23">
      <c r="A24" s="89"/>
      <c r="B24" s="89"/>
      <c r="C24" s="89" t="s">
        <v>466</v>
      </c>
      <c r="D24" s="89" t="s">
        <v>467</v>
      </c>
      <c r="E24" s="89" t="s">
        <v>466</v>
      </c>
      <c r="F24" s="89" t="s">
        <v>467</v>
      </c>
      <c r="G24" s="89" t="s">
        <v>466</v>
      </c>
      <c r="H24" s="89" t="s">
        <v>467</v>
      </c>
      <c r="M24" s="5" t="s">
        <v>468</v>
      </c>
      <c r="N24" s="5" t="s">
        <v>426</v>
      </c>
      <c r="P24" s="5" t="s">
        <v>469</v>
      </c>
      <c r="S24" s="5" t="s">
        <v>433</v>
      </c>
      <c r="V24" s="5" t="s">
        <v>143</v>
      </c>
      <c r="W24" s="5" t="s">
        <v>470</v>
      </c>
    </row>
    <row r="25" spans="1:23">
      <c r="A25" s="91" t="s">
        <v>471</v>
      </c>
      <c r="B25" s="91"/>
      <c r="C25" s="92" t="s">
        <v>472</v>
      </c>
      <c r="D25" s="93"/>
      <c r="E25" s="92" t="s">
        <v>473</v>
      </c>
      <c r="F25" s="93" t="s">
        <v>474</v>
      </c>
      <c r="G25" s="92" t="s">
        <v>475</v>
      </c>
      <c r="H25" s="93" t="s">
        <v>476</v>
      </c>
      <c r="M25" s="5" t="s">
        <v>477</v>
      </c>
      <c r="N25" s="5" t="s">
        <v>478</v>
      </c>
      <c r="P25" s="5" t="s">
        <v>479</v>
      </c>
      <c r="Q25" s="5" t="s">
        <v>480</v>
      </c>
      <c r="V25" s="5" t="s">
        <v>124</v>
      </c>
      <c r="W25" s="5" t="s">
        <v>481</v>
      </c>
    </row>
    <row r="26" spans="1:23">
      <c r="A26" s="91" t="s">
        <v>482</v>
      </c>
      <c r="B26" s="91"/>
      <c r="C26" s="92" t="s">
        <v>483</v>
      </c>
      <c r="D26" s="93"/>
      <c r="E26" s="92" t="s">
        <v>484</v>
      </c>
      <c r="F26" s="93" t="s">
        <v>485</v>
      </c>
      <c r="G26" s="92" t="s">
        <v>486</v>
      </c>
      <c r="H26" s="93" t="s">
        <v>487</v>
      </c>
      <c r="M26" s="5" t="s">
        <v>488</v>
      </c>
      <c r="N26" s="5" t="s">
        <v>489</v>
      </c>
      <c r="P26" s="5" t="s">
        <v>490</v>
      </c>
      <c r="Q26" s="5" t="s">
        <v>491</v>
      </c>
      <c r="V26" s="5" t="s">
        <v>146</v>
      </c>
      <c r="W26" s="5" t="s">
        <v>492</v>
      </c>
    </row>
    <row r="27" spans="1:23">
      <c r="A27" s="91" t="s">
        <v>493</v>
      </c>
      <c r="B27" s="91"/>
      <c r="C27" s="92" t="s">
        <v>494</v>
      </c>
      <c r="D27" s="93"/>
      <c r="E27" s="92" t="s">
        <v>495</v>
      </c>
      <c r="F27" s="93" t="s">
        <v>496</v>
      </c>
      <c r="G27" s="92" t="s">
        <v>497</v>
      </c>
      <c r="H27" s="93" t="s">
        <v>498</v>
      </c>
      <c r="M27" s="5" t="s">
        <v>499</v>
      </c>
      <c r="N27" s="5" t="s">
        <v>500</v>
      </c>
      <c r="V27" s="5" t="s">
        <v>148</v>
      </c>
      <c r="W27" s="5" t="s">
        <v>501</v>
      </c>
    </row>
    <row r="28" spans="1:23">
      <c r="A28" s="91" t="s">
        <v>502</v>
      </c>
      <c r="B28" s="91"/>
      <c r="C28" s="92" t="s">
        <v>503</v>
      </c>
      <c r="D28" s="93"/>
      <c r="E28" s="92" t="s">
        <v>504</v>
      </c>
      <c r="F28" s="93"/>
      <c r="G28" s="92" t="s">
        <v>505</v>
      </c>
      <c r="H28" s="93" t="s">
        <v>506</v>
      </c>
      <c r="M28" s="5"/>
      <c r="N28" s="5"/>
      <c r="O28" s="5"/>
      <c r="P28" s="5"/>
      <c r="Q28" s="5"/>
      <c r="R28" s="5"/>
      <c r="S28" s="5"/>
      <c r="T28" s="5"/>
      <c r="U28" s="5"/>
      <c r="V28" s="5" t="s">
        <v>150</v>
      </c>
      <c r="W28" s="5" t="s">
        <v>507</v>
      </c>
    </row>
    <row r="29" spans="1:23">
      <c r="A29" s="91" t="s">
        <v>508</v>
      </c>
      <c r="B29" s="91"/>
      <c r="C29" s="92" t="s">
        <v>509</v>
      </c>
      <c r="D29" s="93"/>
      <c r="E29" s="92" t="s">
        <v>510</v>
      </c>
      <c r="F29" s="93"/>
      <c r="G29" s="92" t="s">
        <v>511</v>
      </c>
      <c r="H29" s="93" t="s">
        <v>512</v>
      </c>
      <c r="M29" s="5"/>
      <c r="N29" s="5"/>
      <c r="O29" s="5"/>
      <c r="P29" s="5"/>
      <c r="Q29" s="5"/>
      <c r="R29" s="5"/>
      <c r="S29" s="5"/>
      <c r="T29" s="5"/>
      <c r="U29" s="5"/>
      <c r="V29" s="5" t="s">
        <v>133</v>
      </c>
      <c r="W29" s="5" t="s">
        <v>513</v>
      </c>
    </row>
    <row r="30" spans="1:23">
      <c r="A30" s="91" t="s">
        <v>514</v>
      </c>
      <c r="B30" s="91"/>
      <c r="C30" s="92" t="s">
        <v>515</v>
      </c>
      <c r="D30" s="93"/>
      <c r="E30" s="92"/>
      <c r="F30" s="93"/>
      <c r="G30" s="92" t="s">
        <v>516</v>
      </c>
      <c r="H30" s="93" t="s">
        <v>475</v>
      </c>
      <c r="M30" s="5"/>
      <c r="N30" s="5"/>
      <c r="O30" s="5"/>
      <c r="P30" s="5"/>
      <c r="Q30" s="5"/>
      <c r="R30" s="5"/>
      <c r="S30" s="5"/>
      <c r="T30" s="5"/>
      <c r="U30" s="5"/>
      <c r="V30" s="5" t="s">
        <v>153</v>
      </c>
      <c r="W30" s="5" t="s">
        <v>517</v>
      </c>
    </row>
    <row r="31" spans="1:23">
      <c r="A31" s="91" t="s">
        <v>518</v>
      </c>
      <c r="B31" s="91"/>
      <c r="C31" s="92" t="s">
        <v>519</v>
      </c>
      <c r="D31" s="93"/>
      <c r="E31" s="92"/>
      <c r="F31" s="93"/>
      <c r="G31" s="92" t="s">
        <v>520</v>
      </c>
      <c r="H31" s="93"/>
      <c r="M31" s="5"/>
      <c r="N31" s="5"/>
      <c r="O31" s="5"/>
      <c r="P31" s="5"/>
      <c r="Q31" s="5"/>
      <c r="R31" s="5"/>
      <c r="S31" s="5"/>
      <c r="T31" s="5"/>
      <c r="U31" s="5"/>
      <c r="V31" s="5" t="s">
        <v>156</v>
      </c>
      <c r="W31" s="5" t="s">
        <v>521</v>
      </c>
    </row>
    <row r="32" spans="1:22">
      <c r="A32" s="91" t="s">
        <v>522</v>
      </c>
      <c r="B32" s="91"/>
      <c r="C32" s="92" t="s">
        <v>523</v>
      </c>
      <c r="D32" s="93"/>
      <c r="E32" s="92"/>
      <c r="F32" s="93"/>
      <c r="G32" s="92" t="s">
        <v>524</v>
      </c>
      <c r="H32" s="93"/>
      <c r="M32" s="5" t="s">
        <v>525</v>
      </c>
      <c r="V32" s="5" t="s">
        <v>159</v>
      </c>
    </row>
    <row r="33" spans="1:22">
      <c r="A33" s="91" t="s">
        <v>526</v>
      </c>
      <c r="B33" s="91"/>
      <c r="C33" s="92" t="s">
        <v>527</v>
      </c>
      <c r="D33" s="93"/>
      <c r="E33" s="92"/>
      <c r="F33" s="93"/>
      <c r="G33" s="92" t="s">
        <v>528</v>
      </c>
      <c r="H33" s="93"/>
      <c r="M33" s="5"/>
      <c r="N33" s="5"/>
      <c r="O33" s="5"/>
      <c r="P33" s="5"/>
      <c r="Q33" s="5"/>
      <c r="R33" s="5"/>
      <c r="S33" s="5"/>
      <c r="T33" s="5"/>
      <c r="U33" s="5"/>
      <c r="V33" s="5" t="s">
        <v>529</v>
      </c>
    </row>
    <row r="34" spans="1:23">
      <c r="A34" s="91" t="s">
        <v>530</v>
      </c>
      <c r="B34" s="91"/>
      <c r="C34" s="92"/>
      <c r="D34" s="93"/>
      <c r="E34" s="92"/>
      <c r="F34" s="93"/>
      <c r="G34" s="92" t="s">
        <v>531</v>
      </c>
      <c r="H34" s="93"/>
      <c r="M34" s="5" t="s">
        <v>532</v>
      </c>
      <c r="V34" s="5" t="s">
        <v>162</v>
      </c>
      <c r="W34" s="5" t="s">
        <v>533</v>
      </c>
    </row>
    <row r="35" spans="1:22">
      <c r="A35" s="91" t="s">
        <v>534</v>
      </c>
      <c r="B35" s="91"/>
      <c r="C35" s="92"/>
      <c r="D35" s="93"/>
      <c r="E35" s="92"/>
      <c r="F35" s="93"/>
      <c r="G35" s="92" t="s">
        <v>535</v>
      </c>
      <c r="H35" s="93"/>
      <c r="M35" s="5"/>
      <c r="N35" s="5"/>
      <c r="O35" s="5"/>
      <c r="P35" s="5"/>
      <c r="Q35" s="5"/>
      <c r="R35" s="5"/>
      <c r="S35" s="5"/>
      <c r="T35" s="5"/>
      <c r="U35" s="5"/>
      <c r="V35" s="5" t="s">
        <v>165</v>
      </c>
    </row>
    <row r="36" spans="1:22">
      <c r="A36" s="91" t="s">
        <v>536</v>
      </c>
      <c r="B36" s="91"/>
      <c r="C36" s="92"/>
      <c r="D36" s="93"/>
      <c r="E36" s="92"/>
      <c r="F36" s="93"/>
      <c r="G36" s="92" t="s">
        <v>512</v>
      </c>
      <c r="H36" s="93"/>
      <c r="M36" s="5"/>
      <c r="N36" s="5"/>
      <c r="O36" s="5"/>
      <c r="P36" s="5"/>
      <c r="Q36" s="5"/>
      <c r="R36" s="5"/>
      <c r="S36" s="5"/>
      <c r="T36" s="5"/>
      <c r="U36" s="5"/>
      <c r="V36" s="5"/>
    </row>
    <row r="37" spans="1:22">
      <c r="A37" s="91"/>
      <c r="B37" s="91"/>
      <c r="C37" s="92"/>
      <c r="D37" s="93"/>
      <c r="E37" s="92"/>
      <c r="F37" s="93"/>
      <c r="G37" s="92" t="s">
        <v>537</v>
      </c>
      <c r="H37" s="93"/>
      <c r="M37" s="5"/>
      <c r="N37" s="5"/>
      <c r="O37" s="5"/>
      <c r="P37" s="5"/>
      <c r="Q37" s="5"/>
      <c r="R37" s="5"/>
      <c r="S37" s="5"/>
      <c r="T37" s="5"/>
      <c r="U37" s="5"/>
      <c r="V37" s="5"/>
    </row>
    <row r="38" spans="1:8">
      <c r="A38" s="91"/>
      <c r="B38" s="91"/>
      <c r="C38" s="92"/>
      <c r="D38" s="93"/>
      <c r="E38" s="92"/>
      <c r="F38" s="93"/>
      <c r="G38" s="92" t="s">
        <v>538</v>
      </c>
      <c r="H38" s="93"/>
    </row>
    <row r="39" spans="1:8">
      <c r="A39" s="91"/>
      <c r="B39" s="91"/>
      <c r="C39" s="92"/>
      <c r="D39" s="93"/>
      <c r="E39" s="92"/>
      <c r="F39" s="93"/>
      <c r="G39" s="92" t="s">
        <v>506</v>
      </c>
      <c r="H39" s="93"/>
    </row>
    <row r="40" spans="1:8">
      <c r="A40" s="91"/>
      <c r="B40" s="91"/>
      <c r="C40" s="92"/>
      <c r="D40" s="93"/>
      <c r="E40" s="92"/>
      <c r="F40" s="93"/>
      <c r="G40" s="92"/>
      <c r="H40" s="93"/>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zoomScale="115" zoomScaleNormal="115" workbookViewId="0">
      <selection activeCell="N38" sqref="N38"/>
    </sheetView>
  </sheetViews>
  <sheetFormatPr defaultColWidth="9.14545454545454" defaultRowHeight="14.5"/>
  <cols>
    <col min="1" max="1" width="14.7181818181818" customWidth="1"/>
    <col min="2" max="2" width="13.7181818181818" customWidth="1"/>
    <col min="3" max="3" width="11.1454545454545" customWidth="1"/>
    <col min="4" max="4" width="11" customWidth="1"/>
    <col min="5" max="5" width="9.14545454545454" customWidth="1"/>
    <col min="6" max="6" width="11.1454545454545" customWidth="1"/>
    <col min="7" max="7" width="11.4272727272727" customWidth="1"/>
    <col min="8" max="8" width="14.4272727272727" customWidth="1"/>
    <col min="9" max="9" width="11.7181818181818" customWidth="1"/>
    <col min="10" max="10" width="17.8545454545455" customWidth="1"/>
    <col min="11" max="11" width="19.1454545454545" customWidth="1"/>
    <col min="12" max="12" width="12.7909090909091" customWidth="1"/>
    <col min="13" max="13" width="23.7909090909091" customWidth="1"/>
    <col min="14" max="14" width="29.1454545454545" customWidth="1"/>
  </cols>
  <sheetData>
    <row r="1" spans="1:14">
      <c r="A1" s="63" t="s">
        <v>119</v>
      </c>
      <c r="B1" s="63"/>
      <c r="C1" s="63"/>
      <c r="D1" s="63" t="s">
        <v>539</v>
      </c>
      <c r="E1" s="63"/>
      <c r="F1" s="63"/>
      <c r="G1" s="63"/>
      <c r="H1" s="63" t="s">
        <v>540</v>
      </c>
      <c r="I1" s="80" t="s">
        <v>541</v>
      </c>
      <c r="J1" s="80" t="s">
        <v>542</v>
      </c>
      <c r="K1" s="80" t="s">
        <v>543</v>
      </c>
      <c r="L1" s="80" t="s">
        <v>544</v>
      </c>
      <c r="M1" s="63"/>
      <c r="N1" s="63"/>
    </row>
    <row r="2" spans="1:14">
      <c r="A2" s="63"/>
      <c r="B2" s="63"/>
      <c r="C2" s="63"/>
      <c r="D2" s="3" t="s">
        <v>545</v>
      </c>
      <c r="E2" s="3" t="s">
        <v>546</v>
      </c>
      <c r="F2" s="3" t="s">
        <v>547</v>
      </c>
      <c r="G2" s="3" t="s">
        <v>548</v>
      </c>
      <c r="H2" s="63"/>
      <c r="I2" s="80"/>
      <c r="J2" s="80"/>
      <c r="K2" s="80"/>
      <c r="L2" s="80"/>
      <c r="M2" s="63"/>
      <c r="N2" s="63"/>
    </row>
    <row r="3" spans="1:13">
      <c r="A3" t="s">
        <v>549</v>
      </c>
      <c r="B3" t="s">
        <v>550</v>
      </c>
      <c r="C3" t="s">
        <v>551</v>
      </c>
      <c r="D3" s="12">
        <v>1</v>
      </c>
      <c r="E3" s="19">
        <v>4</v>
      </c>
      <c r="F3" s="19">
        <v>4</v>
      </c>
      <c r="G3" s="12">
        <v>3</v>
      </c>
      <c r="H3" s="63">
        <f>SUM(D3:G3)</f>
        <v>12</v>
      </c>
      <c r="I3" s="63">
        <f>E3*50</f>
        <v>200</v>
      </c>
      <c r="J3" s="81">
        <f>-0.025*F3+1</f>
        <v>0.9</v>
      </c>
      <c r="K3" s="81">
        <f>0.1*G3+1</f>
        <v>1.3</v>
      </c>
      <c r="L3" s="81">
        <f>5+D3*0.25</f>
        <v>5.25</v>
      </c>
      <c r="M3" s="82"/>
    </row>
    <row r="4" spans="1:13">
      <c r="A4" t="s">
        <v>552</v>
      </c>
      <c r="B4" t="s">
        <v>553</v>
      </c>
      <c r="C4" t="s">
        <v>554</v>
      </c>
      <c r="D4" s="12">
        <v>4</v>
      </c>
      <c r="E4" s="12">
        <v>3</v>
      </c>
      <c r="F4" s="12">
        <v>3</v>
      </c>
      <c r="G4" s="19">
        <v>2</v>
      </c>
      <c r="H4" s="63">
        <f t="shared" ref="H4:H11" si="0">SUM(D4:G4)</f>
        <v>12</v>
      </c>
      <c r="I4" s="63">
        <f t="shared" ref="I4:I11" si="1">E4*50</f>
        <v>150</v>
      </c>
      <c r="J4" s="81">
        <f t="shared" ref="J4:J11" si="2">-0.025*F4+1</f>
        <v>0.925</v>
      </c>
      <c r="K4" s="81">
        <f t="shared" ref="K4:K11" si="3">0.1*G4+1</f>
        <v>1.2</v>
      </c>
      <c r="L4" s="81">
        <f t="shared" ref="L4:L11" si="4">5+D4*0.25</f>
        <v>6</v>
      </c>
      <c r="M4" s="83"/>
    </row>
    <row r="5" spans="1:13">
      <c r="A5" t="s">
        <v>409</v>
      </c>
      <c r="B5" t="s">
        <v>555</v>
      </c>
      <c r="C5" t="s">
        <v>556</v>
      </c>
      <c r="D5" s="12">
        <v>2</v>
      </c>
      <c r="E5" s="19">
        <v>6</v>
      </c>
      <c r="F5" s="12">
        <v>3</v>
      </c>
      <c r="G5" s="12">
        <v>1</v>
      </c>
      <c r="H5" s="63">
        <f t="shared" si="0"/>
        <v>12</v>
      </c>
      <c r="I5" s="63">
        <f t="shared" si="1"/>
        <v>300</v>
      </c>
      <c r="J5" s="81">
        <f t="shared" si="2"/>
        <v>0.925</v>
      </c>
      <c r="K5" s="81">
        <f t="shared" si="3"/>
        <v>1.1</v>
      </c>
      <c r="L5" s="81">
        <f t="shared" si="4"/>
        <v>5.5</v>
      </c>
      <c r="M5" s="82"/>
    </row>
    <row r="6" spans="1:13">
      <c r="A6" t="s">
        <v>557</v>
      </c>
      <c r="B6" t="s">
        <v>558</v>
      </c>
      <c r="C6" t="s">
        <v>559</v>
      </c>
      <c r="D6" s="12">
        <v>1</v>
      </c>
      <c r="E6" s="12">
        <v>1</v>
      </c>
      <c r="F6" s="12">
        <v>4</v>
      </c>
      <c r="G6" s="19">
        <v>6</v>
      </c>
      <c r="H6" s="63">
        <f t="shared" si="0"/>
        <v>12</v>
      </c>
      <c r="I6" s="63">
        <f t="shared" si="1"/>
        <v>50</v>
      </c>
      <c r="J6" s="81">
        <f t="shared" si="2"/>
        <v>0.9</v>
      </c>
      <c r="K6" s="81">
        <f t="shared" si="3"/>
        <v>1.6</v>
      </c>
      <c r="L6" s="81">
        <f t="shared" si="4"/>
        <v>5.25</v>
      </c>
      <c r="M6" s="83"/>
    </row>
    <row r="7" spans="1:13">
      <c r="A7" t="s">
        <v>560</v>
      </c>
      <c r="B7" t="s">
        <v>561</v>
      </c>
      <c r="C7" t="s">
        <v>562</v>
      </c>
      <c r="D7" s="12">
        <v>4</v>
      </c>
      <c r="E7" s="12">
        <v>1</v>
      </c>
      <c r="F7" s="19">
        <v>3</v>
      </c>
      <c r="G7" s="12">
        <v>4</v>
      </c>
      <c r="H7" s="63">
        <f t="shared" si="0"/>
        <v>12</v>
      </c>
      <c r="I7" s="63">
        <f t="shared" si="1"/>
        <v>50</v>
      </c>
      <c r="J7" s="81">
        <f t="shared" si="2"/>
        <v>0.925</v>
      </c>
      <c r="K7" s="81">
        <f t="shared" si="3"/>
        <v>1.4</v>
      </c>
      <c r="L7" s="81">
        <f t="shared" si="4"/>
        <v>6</v>
      </c>
      <c r="M7" s="83"/>
    </row>
    <row r="8" spans="1:13">
      <c r="A8" t="s">
        <v>563</v>
      </c>
      <c r="B8" t="s">
        <v>300</v>
      </c>
      <c r="C8" t="s">
        <v>564</v>
      </c>
      <c r="D8" s="12">
        <v>3</v>
      </c>
      <c r="E8" s="19">
        <v>5</v>
      </c>
      <c r="F8" s="12">
        <v>2</v>
      </c>
      <c r="G8" s="12">
        <v>2</v>
      </c>
      <c r="H8" s="63">
        <f t="shared" si="0"/>
        <v>12</v>
      </c>
      <c r="I8" s="63">
        <f t="shared" si="1"/>
        <v>250</v>
      </c>
      <c r="J8" s="81">
        <f t="shared" si="2"/>
        <v>0.95</v>
      </c>
      <c r="K8" s="81">
        <f t="shared" si="3"/>
        <v>1.2</v>
      </c>
      <c r="L8" s="81">
        <f t="shared" si="4"/>
        <v>5.75</v>
      </c>
      <c r="M8" s="82"/>
    </row>
    <row r="9" spans="1:13">
      <c r="A9" t="s">
        <v>264</v>
      </c>
      <c r="B9" t="s">
        <v>565</v>
      </c>
      <c r="C9" t="s">
        <v>566</v>
      </c>
      <c r="D9" s="12">
        <v>6</v>
      </c>
      <c r="E9" s="12">
        <v>2</v>
      </c>
      <c r="F9" s="12">
        <v>1</v>
      </c>
      <c r="G9" s="12">
        <v>3</v>
      </c>
      <c r="H9" s="63">
        <f t="shared" si="0"/>
        <v>12</v>
      </c>
      <c r="I9" s="63">
        <f t="shared" si="1"/>
        <v>100</v>
      </c>
      <c r="J9" s="81">
        <f t="shared" si="2"/>
        <v>0.975</v>
      </c>
      <c r="K9" s="81">
        <f t="shared" si="3"/>
        <v>1.3</v>
      </c>
      <c r="L9" s="81">
        <f t="shared" si="4"/>
        <v>6.5</v>
      </c>
      <c r="M9" s="83"/>
    </row>
    <row r="10" spans="1:13">
      <c r="A10" t="s">
        <v>567</v>
      </c>
      <c r="B10" t="s">
        <v>568</v>
      </c>
      <c r="D10" s="12">
        <v>3</v>
      </c>
      <c r="E10" s="12">
        <v>2</v>
      </c>
      <c r="F10" s="19">
        <v>4</v>
      </c>
      <c r="G10" s="19">
        <v>3</v>
      </c>
      <c r="H10" s="63">
        <f t="shared" si="0"/>
        <v>12</v>
      </c>
      <c r="I10" s="63">
        <f t="shared" si="1"/>
        <v>100</v>
      </c>
      <c r="J10" s="81">
        <f t="shared" si="2"/>
        <v>0.9</v>
      </c>
      <c r="K10" s="81">
        <f t="shared" si="3"/>
        <v>1.3</v>
      </c>
      <c r="L10" s="81">
        <f t="shared" si="4"/>
        <v>5.75</v>
      </c>
      <c r="M10" s="83"/>
    </row>
    <row r="11" spans="1:13">
      <c r="A11" s="1" t="s">
        <v>569</v>
      </c>
      <c r="B11" s="1"/>
      <c r="C11" s="1"/>
      <c r="D11" s="78">
        <v>4</v>
      </c>
      <c r="E11" s="79">
        <v>4</v>
      </c>
      <c r="F11" s="79">
        <v>4</v>
      </c>
      <c r="G11" s="79">
        <v>4</v>
      </c>
      <c r="H11" s="63">
        <f t="shared" si="0"/>
        <v>16</v>
      </c>
      <c r="I11" s="63">
        <f t="shared" si="1"/>
        <v>200</v>
      </c>
      <c r="J11" s="81">
        <f t="shared" si="2"/>
        <v>0.9</v>
      </c>
      <c r="K11" s="81">
        <f t="shared" si="3"/>
        <v>1.4</v>
      </c>
      <c r="L11" s="81">
        <f t="shared" si="4"/>
        <v>6</v>
      </c>
      <c r="M11" s="82"/>
    </row>
    <row r="12" customFormat="1" spans="1:10">
      <c r="A12" s="1"/>
      <c r="B12" s="1"/>
      <c r="C12" s="1"/>
      <c r="D12" s="3"/>
      <c r="E12" s="3"/>
      <c r="F12" s="3"/>
      <c r="G12" s="3"/>
      <c r="H12" s="3"/>
      <c r="I12" s="3"/>
      <c r="J12" s="63"/>
    </row>
    <row r="13" s="1" customFormat="1"/>
    <row r="14" s="1" customFormat="1"/>
    <row r="16" spans="1:1">
      <c r="A16" s="1" t="s">
        <v>570</v>
      </c>
    </row>
    <row r="17" spans="1:12">
      <c r="A17" s="63" t="s">
        <v>119</v>
      </c>
      <c r="B17" s="63"/>
      <c r="C17" s="63"/>
      <c r="D17" s="63" t="s">
        <v>539</v>
      </c>
      <c r="E17" s="63"/>
      <c r="F17" s="63"/>
      <c r="G17" s="63"/>
      <c r="H17" s="63" t="s">
        <v>540</v>
      </c>
      <c r="I17" s="80" t="s">
        <v>541</v>
      </c>
      <c r="J17" s="80" t="s">
        <v>542</v>
      </c>
      <c r="K17" s="80" t="s">
        <v>543</v>
      </c>
      <c r="L17" s="80" t="s">
        <v>544</v>
      </c>
    </row>
    <row r="18" spans="1:12">
      <c r="A18" s="63"/>
      <c r="B18" s="63"/>
      <c r="C18" s="63"/>
      <c r="D18" s="3" t="s">
        <v>545</v>
      </c>
      <c r="E18" s="3" t="s">
        <v>546</v>
      </c>
      <c r="F18" s="3" t="s">
        <v>547</v>
      </c>
      <c r="G18" s="3" t="s">
        <v>548</v>
      </c>
      <c r="H18" s="63"/>
      <c r="I18" s="80"/>
      <c r="J18" s="80"/>
      <c r="K18" s="80"/>
      <c r="L18" s="80"/>
    </row>
    <row r="19" spans="1:12">
      <c r="A19" t="s">
        <v>549</v>
      </c>
      <c r="B19" t="s">
        <v>550</v>
      </c>
      <c r="C19" t="s">
        <v>551</v>
      </c>
      <c r="D19" s="63">
        <f>D3+9</f>
        <v>10</v>
      </c>
      <c r="E19" s="63">
        <f>E3+9</f>
        <v>13</v>
      </c>
      <c r="F19" s="63">
        <f>F3+9</f>
        <v>13</v>
      </c>
      <c r="G19" s="63">
        <f>G3+9</f>
        <v>12</v>
      </c>
      <c r="H19" s="63">
        <f t="shared" ref="H19:H27" si="5">SUM(D19:G19)</f>
        <v>48</v>
      </c>
      <c r="I19" s="63">
        <f t="shared" ref="I19:I27" si="6">E19*50</f>
        <v>650</v>
      </c>
      <c r="J19" s="81">
        <f t="shared" ref="J19:J27" si="7">-0.025*F19+1</f>
        <v>0.675</v>
      </c>
      <c r="K19" s="81">
        <f t="shared" ref="K19:K27" si="8">0.1*G19+1</f>
        <v>2.2</v>
      </c>
      <c r="L19" s="81">
        <f t="shared" ref="L19:L27" si="9">5+D19*0.25</f>
        <v>7.5</v>
      </c>
    </row>
    <row r="20" spans="1:12">
      <c r="A20" t="s">
        <v>552</v>
      </c>
      <c r="B20" t="s">
        <v>553</v>
      </c>
      <c r="C20" t="s">
        <v>554</v>
      </c>
      <c r="D20" s="63">
        <f t="shared" ref="D20:D27" si="10">D4+9</f>
        <v>13</v>
      </c>
      <c r="E20" s="63">
        <f t="shared" ref="E20:E27" si="11">E4+9</f>
        <v>12</v>
      </c>
      <c r="F20" s="63">
        <f t="shared" ref="F20:F27" si="12">F4+9</f>
        <v>12</v>
      </c>
      <c r="G20" s="63">
        <f t="shared" ref="G20:G27" si="13">G4+9</f>
        <v>11</v>
      </c>
      <c r="H20" s="63">
        <f t="shared" si="5"/>
        <v>48</v>
      </c>
      <c r="I20" s="63">
        <f t="shared" si="6"/>
        <v>600</v>
      </c>
      <c r="J20" s="81">
        <f t="shared" si="7"/>
        <v>0.7</v>
      </c>
      <c r="K20" s="81">
        <f t="shared" si="8"/>
        <v>2.1</v>
      </c>
      <c r="L20" s="81">
        <f t="shared" si="9"/>
        <v>8.25</v>
      </c>
    </row>
    <row r="21" spans="1:12">
      <c r="A21" t="s">
        <v>409</v>
      </c>
      <c r="B21" t="s">
        <v>555</v>
      </c>
      <c r="C21" t="s">
        <v>556</v>
      </c>
      <c r="D21" s="63">
        <f t="shared" si="10"/>
        <v>11</v>
      </c>
      <c r="E21" s="63">
        <f t="shared" si="11"/>
        <v>15</v>
      </c>
      <c r="F21" s="63">
        <f t="shared" si="12"/>
        <v>12</v>
      </c>
      <c r="G21" s="63">
        <f t="shared" si="13"/>
        <v>10</v>
      </c>
      <c r="H21" s="63">
        <f t="shared" si="5"/>
        <v>48</v>
      </c>
      <c r="I21" s="63">
        <f t="shared" si="6"/>
        <v>750</v>
      </c>
      <c r="J21" s="81">
        <f t="shared" si="7"/>
        <v>0.7</v>
      </c>
      <c r="K21" s="81">
        <f t="shared" si="8"/>
        <v>2</v>
      </c>
      <c r="L21" s="81">
        <f t="shared" si="9"/>
        <v>7.75</v>
      </c>
    </row>
    <row r="22" spans="1:12">
      <c r="A22" t="s">
        <v>557</v>
      </c>
      <c r="B22" t="s">
        <v>558</v>
      </c>
      <c r="C22" t="s">
        <v>559</v>
      </c>
      <c r="D22" s="63">
        <f t="shared" si="10"/>
        <v>10</v>
      </c>
      <c r="E22" s="63">
        <f t="shared" si="11"/>
        <v>10</v>
      </c>
      <c r="F22" s="63">
        <f t="shared" si="12"/>
        <v>13</v>
      </c>
      <c r="G22" s="63">
        <f t="shared" si="13"/>
        <v>15</v>
      </c>
      <c r="H22" s="63">
        <f t="shared" si="5"/>
        <v>48</v>
      </c>
      <c r="I22" s="63">
        <f t="shared" si="6"/>
        <v>500</v>
      </c>
      <c r="J22" s="81">
        <f t="shared" si="7"/>
        <v>0.675</v>
      </c>
      <c r="K22" s="81">
        <f t="shared" si="8"/>
        <v>2.5</v>
      </c>
      <c r="L22" s="81">
        <f t="shared" si="9"/>
        <v>7.5</v>
      </c>
    </row>
    <row r="23" spans="1:12">
      <c r="A23" t="s">
        <v>560</v>
      </c>
      <c r="B23" t="s">
        <v>561</v>
      </c>
      <c r="C23" t="s">
        <v>562</v>
      </c>
      <c r="D23" s="63">
        <f t="shared" si="10"/>
        <v>13</v>
      </c>
      <c r="E23" s="63">
        <f t="shared" si="11"/>
        <v>10</v>
      </c>
      <c r="F23" s="63">
        <f t="shared" si="12"/>
        <v>12</v>
      </c>
      <c r="G23" s="63">
        <f t="shared" si="13"/>
        <v>13</v>
      </c>
      <c r="H23" s="63">
        <f t="shared" si="5"/>
        <v>48</v>
      </c>
      <c r="I23" s="63">
        <f t="shared" si="6"/>
        <v>500</v>
      </c>
      <c r="J23" s="81">
        <f t="shared" si="7"/>
        <v>0.7</v>
      </c>
      <c r="K23" s="81">
        <f t="shared" si="8"/>
        <v>2.3</v>
      </c>
      <c r="L23" s="81">
        <f t="shared" si="9"/>
        <v>8.25</v>
      </c>
    </row>
    <row r="24" spans="1:12">
      <c r="A24" t="s">
        <v>563</v>
      </c>
      <c r="B24" t="s">
        <v>300</v>
      </c>
      <c r="C24" t="s">
        <v>564</v>
      </c>
      <c r="D24" s="63">
        <f t="shared" si="10"/>
        <v>12</v>
      </c>
      <c r="E24" s="63">
        <f t="shared" si="11"/>
        <v>14</v>
      </c>
      <c r="F24" s="63">
        <f t="shared" si="12"/>
        <v>11</v>
      </c>
      <c r="G24" s="63">
        <f t="shared" si="13"/>
        <v>11</v>
      </c>
      <c r="H24" s="63">
        <f t="shared" si="5"/>
        <v>48</v>
      </c>
      <c r="I24" s="63">
        <f t="shared" si="6"/>
        <v>700</v>
      </c>
      <c r="J24" s="81">
        <f t="shared" si="7"/>
        <v>0.725</v>
      </c>
      <c r="K24" s="81">
        <f t="shared" si="8"/>
        <v>2.1</v>
      </c>
      <c r="L24" s="81">
        <f t="shared" si="9"/>
        <v>8</v>
      </c>
    </row>
    <row r="25" spans="1:12">
      <c r="A25" t="s">
        <v>264</v>
      </c>
      <c r="B25" t="s">
        <v>565</v>
      </c>
      <c r="C25" t="s">
        <v>566</v>
      </c>
      <c r="D25" s="63">
        <f t="shared" si="10"/>
        <v>15</v>
      </c>
      <c r="E25" s="63">
        <f t="shared" si="11"/>
        <v>11</v>
      </c>
      <c r="F25" s="63">
        <f t="shared" si="12"/>
        <v>10</v>
      </c>
      <c r="G25" s="63">
        <f t="shared" si="13"/>
        <v>12</v>
      </c>
      <c r="H25" s="63">
        <f t="shared" si="5"/>
        <v>48</v>
      </c>
      <c r="I25" s="63">
        <f t="shared" si="6"/>
        <v>550</v>
      </c>
      <c r="J25" s="81">
        <f t="shared" si="7"/>
        <v>0.75</v>
      </c>
      <c r="K25" s="81">
        <f t="shared" si="8"/>
        <v>2.2</v>
      </c>
      <c r="L25" s="81">
        <f t="shared" si="9"/>
        <v>8.75</v>
      </c>
    </row>
    <row r="26" spans="1:12">
      <c r="A26" t="s">
        <v>567</v>
      </c>
      <c r="B26" t="s">
        <v>568</v>
      </c>
      <c r="D26" s="63">
        <f t="shared" si="10"/>
        <v>12</v>
      </c>
      <c r="E26" s="63">
        <f t="shared" si="11"/>
        <v>11</v>
      </c>
      <c r="F26" s="63">
        <f t="shared" si="12"/>
        <v>13</v>
      </c>
      <c r="G26" s="63">
        <f t="shared" si="13"/>
        <v>12</v>
      </c>
      <c r="H26" s="63">
        <f t="shared" si="5"/>
        <v>48</v>
      </c>
      <c r="I26" s="63">
        <f t="shared" si="6"/>
        <v>550</v>
      </c>
      <c r="J26" s="81">
        <f t="shared" si="7"/>
        <v>0.675</v>
      </c>
      <c r="K26" s="81">
        <f t="shared" si="8"/>
        <v>2.2</v>
      </c>
      <c r="L26" s="81">
        <f t="shared" si="9"/>
        <v>8</v>
      </c>
    </row>
    <row r="27" spans="1:12">
      <c r="A27" s="1" t="s">
        <v>569</v>
      </c>
      <c r="B27" s="1"/>
      <c r="C27" s="1"/>
      <c r="D27" s="63">
        <f t="shared" si="10"/>
        <v>13</v>
      </c>
      <c r="E27" s="63">
        <f t="shared" si="11"/>
        <v>13</v>
      </c>
      <c r="F27" s="63">
        <f t="shared" si="12"/>
        <v>13</v>
      </c>
      <c r="G27" s="63">
        <f t="shared" si="13"/>
        <v>13</v>
      </c>
      <c r="H27" s="63">
        <f t="shared" si="5"/>
        <v>52</v>
      </c>
      <c r="I27" s="63">
        <f t="shared" si="6"/>
        <v>650</v>
      </c>
      <c r="J27" s="81">
        <f t="shared" si="7"/>
        <v>0.675</v>
      </c>
      <c r="K27" s="81">
        <f t="shared" si="8"/>
        <v>2.3</v>
      </c>
      <c r="L27" s="81">
        <f t="shared" si="9"/>
        <v>8.25</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zoomScale="85" zoomScaleNormal="85" workbookViewId="0">
      <selection activeCell="G17" sqref="G17"/>
    </sheetView>
  </sheetViews>
  <sheetFormatPr defaultColWidth="9.14545454545454" defaultRowHeight="14.5"/>
  <cols>
    <col min="1" max="1" width="14" style="63" customWidth="1"/>
    <col min="2" max="3" width="14.7181818181818" style="63" customWidth="1"/>
    <col min="4" max="5" width="19.9909090909091" style="63" customWidth="1"/>
    <col min="6" max="6" width="16.2909090909091" style="63" customWidth="1"/>
    <col min="7" max="7" width="127.572727272727" customWidth="1"/>
  </cols>
  <sheetData>
    <row r="1" ht="17" spans="1:7">
      <c r="A1" s="64" t="s">
        <v>119</v>
      </c>
      <c r="B1" s="64" t="s">
        <v>0</v>
      </c>
      <c r="C1" s="64" t="s">
        <v>571</v>
      </c>
      <c r="D1" s="64" t="s">
        <v>572</v>
      </c>
      <c r="E1" s="64" t="s">
        <v>573</v>
      </c>
      <c r="F1" s="64" t="s">
        <v>574</v>
      </c>
      <c r="G1" s="64" t="s">
        <v>575</v>
      </c>
    </row>
    <row r="2" spans="1:7">
      <c r="A2" s="65" t="s">
        <v>576</v>
      </c>
      <c r="B2" s="65" t="s">
        <v>28</v>
      </c>
      <c r="C2" s="65"/>
      <c r="D2" s="65" t="b">
        <v>0</v>
      </c>
      <c r="E2" s="65" t="b">
        <v>0</v>
      </c>
      <c r="F2" s="65">
        <v>5</v>
      </c>
      <c r="G2" s="66" t="s">
        <v>577</v>
      </c>
    </row>
    <row r="3" spans="1:7">
      <c r="A3" s="65" t="s">
        <v>578</v>
      </c>
      <c r="B3" s="65" t="s">
        <v>28</v>
      </c>
      <c r="C3" s="65"/>
      <c r="D3" s="65" t="b">
        <v>0</v>
      </c>
      <c r="E3" s="65" t="b">
        <v>0</v>
      </c>
      <c r="F3" s="65">
        <v>3</v>
      </c>
      <c r="G3" s="67" t="s">
        <v>579</v>
      </c>
    </row>
    <row r="4" spans="1:7">
      <c r="A4" s="68"/>
      <c r="B4" s="68"/>
      <c r="C4" s="68"/>
      <c r="D4" s="68"/>
      <c r="E4" s="68"/>
      <c r="F4" s="68"/>
      <c r="G4" s="69"/>
    </row>
    <row r="5" spans="1:7">
      <c r="A5" s="70" t="s">
        <v>580</v>
      </c>
      <c r="B5" s="70" t="s">
        <v>35</v>
      </c>
      <c r="C5" s="70"/>
      <c r="D5" s="70" t="b">
        <v>0</v>
      </c>
      <c r="E5" s="70" t="b">
        <v>0</v>
      </c>
      <c r="F5" s="70">
        <v>4</v>
      </c>
      <c r="G5" s="71" t="s">
        <v>581</v>
      </c>
    </row>
    <row r="6" spans="1:12">
      <c r="A6" s="70" t="s">
        <v>582</v>
      </c>
      <c r="B6" s="70" t="s">
        <v>35</v>
      </c>
      <c r="C6" s="70"/>
      <c r="D6" s="70" t="b">
        <v>0</v>
      </c>
      <c r="E6" s="70" t="b">
        <v>0</v>
      </c>
      <c r="F6" s="70">
        <v>3</v>
      </c>
      <c r="G6" s="71" t="s">
        <v>583</v>
      </c>
      <c r="L6" s="63"/>
    </row>
    <row r="7" spans="1:7">
      <c r="A7" s="68"/>
      <c r="B7" s="68"/>
      <c r="C7" s="68"/>
      <c r="D7" s="68"/>
      <c r="E7" s="68"/>
      <c r="F7" s="68"/>
      <c r="G7" s="69"/>
    </row>
    <row r="8" spans="1:7">
      <c r="A8" s="65" t="s">
        <v>584</v>
      </c>
      <c r="B8" s="65" t="s">
        <v>49</v>
      </c>
      <c r="C8" s="65"/>
      <c r="D8" s="65" t="b">
        <v>0</v>
      </c>
      <c r="E8" s="65" t="b">
        <v>0</v>
      </c>
      <c r="F8" s="65">
        <v>3</v>
      </c>
      <c r="G8" s="66" t="s">
        <v>585</v>
      </c>
    </row>
    <row r="9" spans="1:7">
      <c r="A9" s="65" t="s">
        <v>586</v>
      </c>
      <c r="B9" s="65" t="s">
        <v>49</v>
      </c>
      <c r="C9" s="65"/>
      <c r="D9" s="65" t="b">
        <v>0</v>
      </c>
      <c r="E9" s="65" t="b">
        <v>1</v>
      </c>
      <c r="F9" s="65">
        <v>4</v>
      </c>
      <c r="G9" s="66" t="s">
        <v>587</v>
      </c>
    </row>
    <row r="10" spans="1:7">
      <c r="A10" s="68"/>
      <c r="B10" s="68"/>
      <c r="C10" s="68"/>
      <c r="D10" s="68"/>
      <c r="E10" s="68"/>
      <c r="F10" s="68"/>
      <c r="G10" s="69"/>
    </row>
    <row r="11" spans="1:7">
      <c r="A11" s="70" t="s">
        <v>588</v>
      </c>
      <c r="B11" s="70" t="s">
        <v>42</v>
      </c>
      <c r="C11" s="70"/>
      <c r="D11" s="70" t="b">
        <v>0</v>
      </c>
      <c r="E11" s="70" t="b">
        <v>1</v>
      </c>
      <c r="F11" s="70">
        <v>4</v>
      </c>
      <c r="G11" s="71" t="s">
        <v>589</v>
      </c>
    </row>
    <row r="12" spans="1:7">
      <c r="A12" s="70" t="s">
        <v>590</v>
      </c>
      <c r="B12" s="70" t="s">
        <v>42</v>
      </c>
      <c r="C12" s="70"/>
      <c r="D12" s="70" t="b">
        <v>0</v>
      </c>
      <c r="E12" s="70" t="b">
        <v>1</v>
      </c>
      <c r="F12" s="70">
        <v>5</v>
      </c>
      <c r="G12" s="71" t="s">
        <v>591</v>
      </c>
    </row>
    <row r="13" spans="1:7">
      <c r="A13" s="68"/>
      <c r="B13" s="68"/>
      <c r="C13" s="68"/>
      <c r="D13" s="68"/>
      <c r="E13" s="68"/>
      <c r="F13" s="68"/>
      <c r="G13" s="69"/>
    </row>
    <row r="14" spans="1:7">
      <c r="A14" s="65" t="s">
        <v>377</v>
      </c>
      <c r="B14" s="65" t="s">
        <v>20</v>
      </c>
      <c r="C14" s="65"/>
      <c r="D14" s="65" t="b">
        <v>0</v>
      </c>
      <c r="E14" s="65" t="b">
        <v>1</v>
      </c>
      <c r="F14" s="65">
        <v>4</v>
      </c>
      <c r="G14" s="66" t="s">
        <v>592</v>
      </c>
    </row>
    <row r="15" spans="1:7">
      <c r="A15" s="65" t="s">
        <v>593</v>
      </c>
      <c r="B15" s="65" t="s">
        <v>20</v>
      </c>
      <c r="C15" s="65"/>
      <c r="D15" s="65" t="b">
        <v>0</v>
      </c>
      <c r="E15" s="65" t="b">
        <v>1</v>
      </c>
      <c r="F15" s="65">
        <v>5</v>
      </c>
      <c r="G15" s="66" t="s">
        <v>594</v>
      </c>
    </row>
    <row r="16" spans="1:7">
      <c r="A16" s="68"/>
      <c r="B16" s="68"/>
      <c r="C16" s="68"/>
      <c r="D16" s="68"/>
      <c r="E16" s="68"/>
      <c r="F16" s="68"/>
      <c r="G16" s="69"/>
    </row>
    <row r="17" spans="1:7">
      <c r="A17" s="72" t="s">
        <v>595</v>
      </c>
      <c r="B17" s="72" t="s">
        <v>596</v>
      </c>
      <c r="C17" s="72" t="s">
        <v>597</v>
      </c>
      <c r="D17" s="72" t="b">
        <v>1</v>
      </c>
      <c r="E17" s="72" t="b">
        <v>0</v>
      </c>
      <c r="F17" s="72">
        <v>3</v>
      </c>
      <c r="G17" s="73" t="s">
        <v>598</v>
      </c>
    </row>
    <row r="18" spans="1:7">
      <c r="A18" s="72" t="s">
        <v>599</v>
      </c>
      <c r="B18" s="72" t="s">
        <v>596</v>
      </c>
      <c r="C18" s="72"/>
      <c r="D18" s="72" t="b">
        <v>1</v>
      </c>
      <c r="E18" s="72" t="b">
        <v>0</v>
      </c>
      <c r="F18" s="72">
        <v>5</v>
      </c>
      <c r="G18" s="73" t="s">
        <v>600</v>
      </c>
    </row>
    <row r="19" spans="1:7">
      <c r="A19" s="74"/>
      <c r="B19" s="74"/>
      <c r="C19" s="74"/>
      <c r="D19" s="74"/>
      <c r="E19" s="74"/>
      <c r="F19" s="74"/>
      <c r="G19" s="75"/>
    </row>
    <row r="20" spans="1:7">
      <c r="A20" s="72" t="s">
        <v>601</v>
      </c>
      <c r="B20" s="72" t="s">
        <v>602</v>
      </c>
      <c r="C20" s="72" t="s">
        <v>603</v>
      </c>
      <c r="D20" s="72" t="b">
        <v>1</v>
      </c>
      <c r="E20" s="72" t="b">
        <v>0</v>
      </c>
      <c r="F20" s="72">
        <v>4</v>
      </c>
      <c r="G20" s="73" t="s">
        <v>604</v>
      </c>
    </row>
    <row r="21" spans="1:7">
      <c r="A21" s="72" t="s">
        <v>605</v>
      </c>
      <c r="B21" s="72" t="s">
        <v>602</v>
      </c>
      <c r="C21" s="72"/>
      <c r="D21" s="72" t="b">
        <v>1</v>
      </c>
      <c r="E21" s="72" t="b">
        <v>0</v>
      </c>
      <c r="F21" s="72">
        <v>3</v>
      </c>
      <c r="G21" s="73" t="s">
        <v>606</v>
      </c>
    </row>
    <row r="22" spans="1:7">
      <c r="A22" s="74"/>
      <c r="B22" s="74"/>
      <c r="C22" s="74"/>
      <c r="D22" s="74"/>
      <c r="E22" s="74"/>
      <c r="F22" s="74"/>
      <c r="G22" s="75"/>
    </row>
    <row r="23" spans="1:7">
      <c r="A23" s="76" t="s">
        <v>607</v>
      </c>
      <c r="B23" s="76" t="s">
        <v>608</v>
      </c>
      <c r="C23" s="76" t="s">
        <v>609</v>
      </c>
      <c r="D23" s="76" t="b">
        <v>1</v>
      </c>
      <c r="E23" s="76" t="b">
        <v>0</v>
      </c>
      <c r="F23" s="76">
        <v>1</v>
      </c>
      <c r="G23" s="77" t="s">
        <v>610</v>
      </c>
    </row>
    <row r="24" spans="1:7">
      <c r="A24" s="76" t="s">
        <v>611</v>
      </c>
      <c r="B24" s="76" t="s">
        <v>608</v>
      </c>
      <c r="C24" s="76"/>
      <c r="D24" s="76" t="b">
        <v>0</v>
      </c>
      <c r="E24" s="76" t="b">
        <v>0</v>
      </c>
      <c r="F24" s="76">
        <v>5</v>
      </c>
      <c r="G24" s="77" t="s">
        <v>612</v>
      </c>
    </row>
    <row r="25" spans="1:7">
      <c r="A25" s="74"/>
      <c r="B25" s="74"/>
      <c r="C25" s="74"/>
      <c r="D25" s="74"/>
      <c r="E25" s="74"/>
      <c r="F25" s="74"/>
      <c r="G25" s="75"/>
    </row>
    <row r="26" spans="1:7">
      <c r="A26" s="72" t="s">
        <v>613</v>
      </c>
      <c r="B26" s="72" t="s">
        <v>614</v>
      </c>
      <c r="C26" s="72" t="s">
        <v>615</v>
      </c>
      <c r="D26" s="72" t="b">
        <v>0</v>
      </c>
      <c r="E26" s="72" t="b">
        <v>0</v>
      </c>
      <c r="F26" s="72">
        <v>3</v>
      </c>
      <c r="G26" s="73" t="s">
        <v>616</v>
      </c>
    </row>
    <row r="27" spans="1:7">
      <c r="A27" s="72" t="s">
        <v>617</v>
      </c>
      <c r="B27" s="72" t="s">
        <v>614</v>
      </c>
      <c r="C27" s="72"/>
      <c r="D27" s="72" t="b">
        <v>0</v>
      </c>
      <c r="E27" s="72" t="b">
        <v>0</v>
      </c>
      <c r="F27" s="72">
        <v>2</v>
      </c>
      <c r="G27" s="73" t="s">
        <v>618</v>
      </c>
    </row>
    <row r="28" spans="1:7">
      <c r="A28" s="74"/>
      <c r="B28" s="74"/>
      <c r="C28" s="74"/>
      <c r="D28" s="74"/>
      <c r="E28" s="74"/>
      <c r="F28" s="74"/>
      <c r="G28" s="75"/>
    </row>
    <row r="29" spans="1:7">
      <c r="A29" s="76" t="s">
        <v>619</v>
      </c>
      <c r="B29" s="76" t="s">
        <v>620</v>
      </c>
      <c r="C29" s="76" t="s">
        <v>621</v>
      </c>
      <c r="D29" s="76" t="b">
        <v>0</v>
      </c>
      <c r="E29" s="76" t="b">
        <v>0</v>
      </c>
      <c r="F29" s="76">
        <v>3</v>
      </c>
      <c r="G29" s="77" t="s">
        <v>622</v>
      </c>
    </row>
    <row r="30" spans="1:7">
      <c r="A30" s="76" t="s">
        <v>623</v>
      </c>
      <c r="B30" s="76" t="s">
        <v>620</v>
      </c>
      <c r="C30" s="76"/>
      <c r="D30" s="76" t="b">
        <v>0</v>
      </c>
      <c r="E30" s="76" t="b">
        <v>0</v>
      </c>
      <c r="F30" s="76">
        <v>3</v>
      </c>
      <c r="G30" s="77" t="s">
        <v>624</v>
      </c>
    </row>
    <row r="31" spans="1:7">
      <c r="A31" s="74"/>
      <c r="B31" s="74"/>
      <c r="C31" s="74"/>
      <c r="D31" s="74"/>
      <c r="E31" s="74"/>
      <c r="F31" s="74"/>
      <c r="G31" s="75"/>
    </row>
    <row r="32" spans="1:7">
      <c r="A32" s="72" t="s">
        <v>625</v>
      </c>
      <c r="B32" s="72" t="s">
        <v>626</v>
      </c>
      <c r="C32" s="72" t="s">
        <v>627</v>
      </c>
      <c r="D32" s="72" t="b">
        <v>0</v>
      </c>
      <c r="E32" s="72" t="b">
        <v>0</v>
      </c>
      <c r="F32" s="72">
        <v>1</v>
      </c>
      <c r="G32" s="73" t="s">
        <v>628</v>
      </c>
    </row>
    <row r="33" spans="1:7">
      <c r="A33" s="72" t="s">
        <v>629</v>
      </c>
      <c r="B33" s="72" t="s">
        <v>626</v>
      </c>
      <c r="C33" s="72"/>
      <c r="D33" s="72" t="b">
        <v>0</v>
      </c>
      <c r="E33" s="72" t="b">
        <v>0</v>
      </c>
      <c r="F33" s="72">
        <v>5</v>
      </c>
      <c r="G33" s="73" t="s">
        <v>630</v>
      </c>
    </row>
    <row r="34" spans="1:7">
      <c r="A34" s="74"/>
      <c r="B34" s="74"/>
      <c r="C34" s="74"/>
      <c r="D34" s="74"/>
      <c r="E34" s="74"/>
      <c r="F34" s="74"/>
      <c r="G34" s="75"/>
    </row>
    <row r="35" spans="1:7">
      <c r="A35" s="76" t="s">
        <v>631</v>
      </c>
      <c r="B35" s="76" t="s">
        <v>632</v>
      </c>
      <c r="C35" s="76" t="s">
        <v>633</v>
      </c>
      <c r="D35" s="76" t="b">
        <v>0</v>
      </c>
      <c r="E35" s="76" t="b">
        <v>0</v>
      </c>
      <c r="F35" s="76">
        <v>4</v>
      </c>
      <c r="G35" s="77" t="s">
        <v>634</v>
      </c>
    </row>
    <row r="36" spans="1:7">
      <c r="A36" s="76" t="s">
        <v>635</v>
      </c>
      <c r="B36" s="76" t="s">
        <v>632</v>
      </c>
      <c r="C36" s="76"/>
      <c r="D36" s="76" t="b">
        <v>1</v>
      </c>
      <c r="E36" s="76" t="b">
        <v>0</v>
      </c>
      <c r="F36" s="76">
        <v>4</v>
      </c>
      <c r="G36" s="77" t="s">
        <v>636</v>
      </c>
    </row>
    <row r="37" spans="1:7">
      <c r="A37" s="74"/>
      <c r="B37" s="74"/>
      <c r="C37" s="74"/>
      <c r="D37" s="74"/>
      <c r="E37" s="74"/>
      <c r="F37" s="74"/>
      <c r="G37" s="75"/>
    </row>
    <row r="38" spans="1:7">
      <c r="A38" s="72" t="s">
        <v>637</v>
      </c>
      <c r="B38" s="72" t="s">
        <v>638</v>
      </c>
      <c r="C38" s="72" t="s">
        <v>639</v>
      </c>
      <c r="D38" s="72" t="b">
        <v>0</v>
      </c>
      <c r="E38" s="72" t="b">
        <v>0</v>
      </c>
      <c r="F38" s="72">
        <v>3</v>
      </c>
      <c r="G38" s="73" t="s">
        <v>640</v>
      </c>
    </row>
    <row r="39" spans="1:7">
      <c r="A39" s="72" t="s">
        <v>641</v>
      </c>
      <c r="B39" s="72" t="s">
        <v>638</v>
      </c>
      <c r="C39" s="72"/>
      <c r="D39" s="72" t="b">
        <v>1</v>
      </c>
      <c r="E39" s="72" t="b">
        <v>0</v>
      </c>
      <c r="F39" s="72">
        <v>3</v>
      </c>
      <c r="G39" s="73" t="s">
        <v>642</v>
      </c>
    </row>
    <row r="40" spans="1:7">
      <c r="A40" s="74"/>
      <c r="B40" s="74"/>
      <c r="C40" s="74"/>
      <c r="D40" s="74"/>
      <c r="E40" s="74"/>
      <c r="F40" s="74"/>
      <c r="G40" s="75"/>
    </row>
    <row r="41" spans="1:7">
      <c r="A41" s="76" t="s">
        <v>643</v>
      </c>
      <c r="B41" s="76" t="s">
        <v>644</v>
      </c>
      <c r="C41" s="76" t="s">
        <v>645</v>
      </c>
      <c r="D41" s="76" t="b">
        <v>0</v>
      </c>
      <c r="E41" s="76" t="b">
        <v>0</v>
      </c>
      <c r="F41" s="76">
        <v>4</v>
      </c>
      <c r="G41" s="77" t="s">
        <v>646</v>
      </c>
    </row>
    <row r="42" spans="1:7">
      <c r="A42" s="76" t="s">
        <v>647</v>
      </c>
      <c r="B42" s="76" t="s">
        <v>644</v>
      </c>
      <c r="C42" s="76"/>
      <c r="D42" s="76" t="b">
        <v>1</v>
      </c>
      <c r="E42" s="76" t="b">
        <v>0</v>
      </c>
      <c r="F42" s="76">
        <v>3</v>
      </c>
      <c r="G42" s="77" t="s">
        <v>648</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0"/>
  <sheetViews>
    <sheetView workbookViewId="0">
      <selection activeCell="H5" sqref="H5"/>
    </sheetView>
  </sheetViews>
  <sheetFormatPr defaultColWidth="9.14545454545454" defaultRowHeight="14.5"/>
  <cols>
    <col min="1" max="1" width="14.4272727272727" style="5" customWidth="1"/>
    <col min="2" max="2" width="51.8545454545455" style="5" customWidth="1"/>
    <col min="3" max="3" width="14.5727272727273" style="5" customWidth="1"/>
    <col min="4" max="4" width="16" style="5" customWidth="1"/>
    <col min="5" max="5" width="58.8545454545455" style="5" customWidth="1"/>
    <col min="6" max="6" width="13.2818181818182" style="5" customWidth="1"/>
    <col min="7" max="7" width="13.1454545454545" style="5" customWidth="1"/>
    <col min="8" max="8" width="49.8545454545455" style="5" customWidth="1"/>
    <col min="9" max="9" width="18.4272727272727" style="5" customWidth="1"/>
    <col min="10" max="10" width="34.7181818181818" style="5" customWidth="1"/>
    <col min="11" max="11" width="29.7181818181818" style="5" customWidth="1"/>
    <col min="12" max="13" width="23.7181818181818" style="5" customWidth="1"/>
    <col min="14" max="14" width="18.4272727272727" style="5" customWidth="1"/>
    <col min="15" max="15" width="13.7181818181818" style="5" customWidth="1"/>
    <col min="16" max="16384" width="9.14545454545454" style="5"/>
  </cols>
  <sheetData>
    <row r="1" spans="1:10">
      <c r="A1" s="49" t="s">
        <v>649</v>
      </c>
      <c r="B1" s="49"/>
      <c r="C1" s="49"/>
      <c r="D1" s="50" t="s">
        <v>253</v>
      </c>
      <c r="E1" s="50"/>
      <c r="F1" s="50"/>
      <c r="G1" s="51" t="s">
        <v>650</v>
      </c>
      <c r="H1" s="51"/>
      <c r="I1" s="51"/>
      <c r="J1" s="60" t="s">
        <v>651</v>
      </c>
    </row>
    <row r="2" spans="1:11">
      <c r="A2" s="52"/>
      <c r="B2" s="53" t="s">
        <v>652</v>
      </c>
      <c r="C2" s="53" t="s">
        <v>653</v>
      </c>
      <c r="D2" s="53" t="s">
        <v>119</v>
      </c>
      <c r="E2" s="53" t="s">
        <v>654</v>
      </c>
      <c r="F2" s="53" t="s">
        <v>655</v>
      </c>
      <c r="G2" s="53" t="s">
        <v>119</v>
      </c>
      <c r="H2" s="53" t="s">
        <v>654</v>
      </c>
      <c r="I2" s="53" t="s">
        <v>655</v>
      </c>
      <c r="J2" s="60"/>
      <c r="K2"/>
    </row>
    <row r="3" spans="1:10">
      <c r="A3" s="54" t="s">
        <v>656</v>
      </c>
      <c r="B3" s="54" t="s">
        <v>657</v>
      </c>
      <c r="C3" s="55" t="s">
        <v>658</v>
      </c>
      <c r="D3" s="54" t="s">
        <v>656</v>
      </c>
      <c r="E3" s="56" t="s">
        <v>659</v>
      </c>
      <c r="F3" s="56" t="s">
        <v>490</v>
      </c>
      <c r="G3" s="54" t="s">
        <v>660</v>
      </c>
      <c r="H3" s="56" t="s">
        <v>661</v>
      </c>
      <c r="I3" s="56" t="s">
        <v>662</v>
      </c>
      <c r="J3" s="61" t="s">
        <v>663</v>
      </c>
    </row>
    <row r="4" spans="1:16">
      <c r="A4" s="57" t="s">
        <v>664</v>
      </c>
      <c r="B4" s="57" t="s">
        <v>665</v>
      </c>
      <c r="C4" s="58" t="s">
        <v>666</v>
      </c>
      <c r="D4" s="57" t="s">
        <v>664</v>
      </c>
      <c r="E4" s="59" t="s">
        <v>667</v>
      </c>
      <c r="F4" s="59" t="s">
        <v>490</v>
      </c>
      <c r="G4" s="57" t="s">
        <v>668</v>
      </c>
      <c r="H4" s="59" t="s">
        <v>669</v>
      </c>
      <c r="I4" s="59" t="s">
        <v>662</v>
      </c>
      <c r="J4" s="62" t="s">
        <v>663</v>
      </c>
      <c r="M4"/>
      <c r="N4"/>
      <c r="O4"/>
      <c r="P4"/>
    </row>
    <row r="5" spans="1:10">
      <c r="A5" s="54" t="s">
        <v>387</v>
      </c>
      <c r="B5" s="54" t="s">
        <v>670</v>
      </c>
      <c r="C5" s="55" t="s">
        <v>671</v>
      </c>
      <c r="D5" s="54" t="s">
        <v>387</v>
      </c>
      <c r="E5" s="56" t="s">
        <v>672</v>
      </c>
      <c r="F5" s="56" t="s">
        <v>490</v>
      </c>
      <c r="G5" s="54" t="s">
        <v>673</v>
      </c>
      <c r="H5" s="56" t="s">
        <v>674</v>
      </c>
      <c r="I5" s="56" t="s">
        <v>662</v>
      </c>
      <c r="J5" s="61" t="s">
        <v>675</v>
      </c>
    </row>
    <row r="6" spans="1:10">
      <c r="A6" s="57" t="s">
        <v>676</v>
      </c>
      <c r="B6" s="57" t="s">
        <v>677</v>
      </c>
      <c r="C6" s="58" t="s">
        <v>678</v>
      </c>
      <c r="D6" s="57" t="s">
        <v>676</v>
      </c>
      <c r="E6" s="59" t="s">
        <v>679</v>
      </c>
      <c r="F6" s="59" t="s">
        <v>490</v>
      </c>
      <c r="G6" s="57" t="s">
        <v>680</v>
      </c>
      <c r="H6" s="59" t="s">
        <v>681</v>
      </c>
      <c r="I6" s="59" t="s">
        <v>662</v>
      </c>
      <c r="J6" s="62" t="s">
        <v>663</v>
      </c>
    </row>
    <row r="7" spans="1:10">
      <c r="A7" s="54" t="s">
        <v>682</v>
      </c>
      <c r="B7" s="54" t="s">
        <v>683</v>
      </c>
      <c r="C7" s="55" t="s">
        <v>684</v>
      </c>
      <c r="D7" s="54" t="s">
        <v>682</v>
      </c>
      <c r="E7" s="56" t="s">
        <v>685</v>
      </c>
      <c r="F7" s="56" t="s">
        <v>490</v>
      </c>
      <c r="G7" s="54" t="s">
        <v>686</v>
      </c>
      <c r="H7" s="56" t="s">
        <v>687</v>
      </c>
      <c r="I7" s="56" t="s">
        <v>688</v>
      </c>
      <c r="J7" s="61" t="s">
        <v>663</v>
      </c>
    </row>
    <row r="8" spans="1:10">
      <c r="A8" s="57" t="s">
        <v>689</v>
      </c>
      <c r="B8" s="57" t="s">
        <v>690</v>
      </c>
      <c r="C8" s="58" t="s">
        <v>658</v>
      </c>
      <c r="D8" s="57" t="s">
        <v>691</v>
      </c>
      <c r="E8" s="59" t="s">
        <v>692</v>
      </c>
      <c r="F8" s="59" t="s">
        <v>688</v>
      </c>
      <c r="G8" s="57" t="s">
        <v>693</v>
      </c>
      <c r="H8" s="59" t="s">
        <v>694</v>
      </c>
      <c r="I8" s="59" t="s">
        <v>695</v>
      </c>
      <c r="J8" s="62" t="s">
        <v>663</v>
      </c>
    </row>
    <row r="9" spans="1:10">
      <c r="A9" s="54" t="s">
        <v>696</v>
      </c>
      <c r="B9" s="54" t="s">
        <v>697</v>
      </c>
      <c r="C9" s="55" t="s">
        <v>671</v>
      </c>
      <c r="D9" s="54" t="s">
        <v>698</v>
      </c>
      <c r="E9" s="56" t="s">
        <v>699</v>
      </c>
      <c r="F9" s="56" t="s">
        <v>490</v>
      </c>
      <c r="G9" s="54" t="s">
        <v>700</v>
      </c>
      <c r="H9" s="56" t="s">
        <v>701</v>
      </c>
      <c r="I9" s="56" t="s">
        <v>702</v>
      </c>
      <c r="J9" s="61" t="s">
        <v>663</v>
      </c>
    </row>
    <row r="10" spans="1:10">
      <c r="A10" s="57" t="s">
        <v>703</v>
      </c>
      <c r="B10" s="57" t="s">
        <v>704</v>
      </c>
      <c r="C10" s="58" t="s">
        <v>678</v>
      </c>
      <c r="D10" s="57" t="s">
        <v>703</v>
      </c>
      <c r="E10" s="59" t="s">
        <v>705</v>
      </c>
      <c r="F10" s="59"/>
      <c r="G10" s="57" t="s">
        <v>706</v>
      </c>
      <c r="H10" s="59" t="s">
        <v>707</v>
      </c>
      <c r="I10" s="59" t="s">
        <v>708</v>
      </c>
      <c r="J10" s="62" t="s">
        <v>663</v>
      </c>
    </row>
    <row r="11" spans="1:10">
      <c r="A11" s="54" t="s">
        <v>709</v>
      </c>
      <c r="B11" s="54" t="s">
        <v>710</v>
      </c>
      <c r="C11" s="55" t="s">
        <v>666</v>
      </c>
      <c r="D11" s="54" t="s">
        <v>711</v>
      </c>
      <c r="E11" s="56" t="s">
        <v>712</v>
      </c>
      <c r="F11" s="56"/>
      <c r="G11" s="54" t="s">
        <v>713</v>
      </c>
      <c r="H11" s="56" t="s">
        <v>707</v>
      </c>
      <c r="I11" s="56" t="s">
        <v>708</v>
      </c>
      <c r="J11" s="61" t="s">
        <v>663</v>
      </c>
    </row>
    <row r="12" spans="1:10">
      <c r="A12" s="57" t="s">
        <v>714</v>
      </c>
      <c r="B12" s="57" t="s">
        <v>715</v>
      </c>
      <c r="C12" s="58" t="s">
        <v>716</v>
      </c>
      <c r="D12" s="57" t="s">
        <v>717</v>
      </c>
      <c r="E12" s="59" t="s">
        <v>718</v>
      </c>
      <c r="F12" s="59" t="s">
        <v>490</v>
      </c>
      <c r="G12" s="57" t="s">
        <v>719</v>
      </c>
      <c r="H12" s="59" t="s">
        <v>720</v>
      </c>
      <c r="I12" s="59" t="s">
        <v>662</v>
      </c>
      <c r="J12" s="62" t="s">
        <v>663</v>
      </c>
    </row>
    <row r="13" spans="1:10">
      <c r="A13" s="54" t="s">
        <v>721</v>
      </c>
      <c r="B13" s="54" t="s">
        <v>722</v>
      </c>
      <c r="C13" s="55" t="s">
        <v>716</v>
      </c>
      <c r="D13" s="54" t="s">
        <v>723</v>
      </c>
      <c r="E13" s="56" t="s">
        <v>724</v>
      </c>
      <c r="F13" s="56" t="s">
        <v>490</v>
      </c>
      <c r="G13" s="54" t="s">
        <v>725</v>
      </c>
      <c r="H13" s="56" t="s">
        <v>726</v>
      </c>
      <c r="I13" s="56" t="s">
        <v>490</v>
      </c>
      <c r="J13" s="61" t="s">
        <v>663</v>
      </c>
    </row>
    <row r="14" spans="1:10">
      <c r="A14" s="57" t="s">
        <v>727</v>
      </c>
      <c r="B14" s="57" t="s">
        <v>728</v>
      </c>
      <c r="C14" s="58" t="s">
        <v>716</v>
      </c>
      <c r="D14" s="57" t="s">
        <v>729</v>
      </c>
      <c r="E14" s="59" t="s">
        <v>730</v>
      </c>
      <c r="F14" s="59" t="s">
        <v>490</v>
      </c>
      <c r="G14" s="57" t="s">
        <v>731</v>
      </c>
      <c r="H14" s="59" t="s">
        <v>732</v>
      </c>
      <c r="I14" s="59" t="s">
        <v>490</v>
      </c>
      <c r="J14" s="62" t="s">
        <v>663</v>
      </c>
    </row>
    <row r="15" spans="1:10">
      <c r="A15" s="54" t="s">
        <v>733</v>
      </c>
      <c r="B15" s="54" t="s">
        <v>734</v>
      </c>
      <c r="C15" s="55" t="s">
        <v>671</v>
      </c>
      <c r="D15" s="54" t="s">
        <v>735</v>
      </c>
      <c r="E15" s="56" t="s">
        <v>736</v>
      </c>
      <c r="F15" s="56" t="s">
        <v>702</v>
      </c>
      <c r="G15" s="54" t="s">
        <v>737</v>
      </c>
      <c r="H15" s="56" t="s">
        <v>738</v>
      </c>
      <c r="I15" s="56" t="s">
        <v>479</v>
      </c>
      <c r="J15" s="61" t="s">
        <v>663</v>
      </c>
    </row>
    <row r="16" spans="1:10">
      <c r="A16" s="57" t="s">
        <v>398</v>
      </c>
      <c r="B16" s="57" t="s">
        <v>739</v>
      </c>
      <c r="C16" s="58" t="s">
        <v>671</v>
      </c>
      <c r="D16" s="57" t="s">
        <v>740</v>
      </c>
      <c r="E16" s="59" t="s">
        <v>741</v>
      </c>
      <c r="F16" s="59" t="s">
        <v>702</v>
      </c>
      <c r="G16" s="57" t="s">
        <v>742</v>
      </c>
      <c r="H16" s="59" t="s">
        <v>743</v>
      </c>
      <c r="I16" s="59" t="s">
        <v>479</v>
      </c>
      <c r="J16" s="62" t="s">
        <v>663</v>
      </c>
    </row>
    <row r="17" spans="1:10">
      <c r="A17" s="54" t="s">
        <v>744</v>
      </c>
      <c r="B17" s="54" t="s">
        <v>745</v>
      </c>
      <c r="C17" s="55" t="s">
        <v>671</v>
      </c>
      <c r="D17" s="54" t="s">
        <v>746</v>
      </c>
      <c r="E17" s="56" t="s">
        <v>747</v>
      </c>
      <c r="F17" s="56" t="s">
        <v>702</v>
      </c>
      <c r="G17" s="54" t="s">
        <v>748</v>
      </c>
      <c r="H17" s="56" t="s">
        <v>749</v>
      </c>
      <c r="I17" s="56" t="s">
        <v>463</v>
      </c>
      <c r="J17" s="61" t="s">
        <v>663</v>
      </c>
    </row>
    <row r="18" spans="1:10">
      <c r="A18" s="57" t="s">
        <v>750</v>
      </c>
      <c r="B18" s="57" t="s">
        <v>751</v>
      </c>
      <c r="C18" s="58" t="s">
        <v>752</v>
      </c>
      <c r="D18" s="57" t="s">
        <v>750</v>
      </c>
      <c r="E18" s="59" t="s">
        <v>753</v>
      </c>
      <c r="F18" s="59" t="s">
        <v>708</v>
      </c>
      <c r="G18" s="57" t="s">
        <v>754</v>
      </c>
      <c r="H18" s="59" t="s">
        <v>755</v>
      </c>
      <c r="I18" s="59" t="s">
        <v>708</v>
      </c>
      <c r="J18" s="62" t="s">
        <v>663</v>
      </c>
    </row>
    <row r="19" spans="1:10">
      <c r="A19" s="54" t="s">
        <v>756</v>
      </c>
      <c r="B19" s="54" t="s">
        <v>757</v>
      </c>
      <c r="C19" s="55" t="s">
        <v>716</v>
      </c>
      <c r="D19" s="54" t="s">
        <v>758</v>
      </c>
      <c r="E19" s="56" t="s">
        <v>759</v>
      </c>
      <c r="F19" s="56" t="s">
        <v>760</v>
      </c>
      <c r="G19" s="54" t="s">
        <v>761</v>
      </c>
      <c r="H19" s="56" t="s">
        <v>755</v>
      </c>
      <c r="I19" s="56" t="s">
        <v>708</v>
      </c>
      <c r="J19" s="61" t="s">
        <v>675</v>
      </c>
    </row>
    <row r="50" spans="5:6">
      <c r="E50"/>
      <c r="F50"/>
    </row>
  </sheetData>
  <mergeCells count="3">
    <mergeCell ref="D1:F1"/>
    <mergeCell ref="G1:H1"/>
    <mergeCell ref="J1:J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2018-10-31T15:31:37Z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2057-10.2.0.7516</vt:lpwstr>
  </property>
</Properties>
</file>