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12"/>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<sst xmlns="http://schemas.openxmlformats.org/spreadsheetml/2006/main" count="815">
  <si>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</si>
  <si>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</si>
  <si>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</si>
  <si>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</si>
  <si>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</si>
  <si>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</si>
  <si>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</si>
  <si>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</si>
  <si>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</si>
  <si>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</si>
  <si>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</si>
  <si>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</si>
  <si>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</si>
  <si>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</si>
  <si>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</si>
  <si>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</si>
  <si>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</si>
  <si>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</si>
  <si>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</si>
  <si>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</si>
  <si>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</si>
  <si>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</si>
  <si>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</si>
  <si>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</si>
  <si>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</si>
  <si>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</si>
  <si>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</si>
  <si>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</si>
  <si>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</si>
  <si>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</si>
  <si>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</si>
  <si>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</si>
  <si>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</si>
  <si>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</si>
  <si>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</si>
  <si>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</si>
  <si>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</si>
  <si>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</si>
  <si>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</si>
  <si>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</si>
  <si>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</si>
  <si>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</si>
  <si>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</si>
  <si>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</si>
  <si>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</si>
  <si>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</si>
  <si>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</si>
  <si>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</si>
  <si>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</si>
  <si>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</si>
  <si>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</si>
  <si>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</si>
  <si>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</si>
  <si>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</si>
  <si>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</si>
  <si>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</si>
  <si>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</si>
  <si>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</si>
  <si>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</si>
  <si>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</si>
  <si>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</si>
  <si>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</si>
  <si>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</si>
  <si>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</si>
  <si>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</si>
  <si>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</si>
  <si>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</si>
  <si>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</si>
  <si>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</si>
  <si>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</si>
  <si>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</si>
  <si>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</si>
  <si>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</si>
  <si>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</si>
  <si>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</si>
  <si>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</si>
  <si>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</si>
  <si>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</si>
  <si>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</si>
  <si>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</si>
  <si>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</si>
  <si>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</si>
  <si>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</si>
  <si>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</si>
  <si>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</si>
  <si>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</si>
  <si>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</si>
  <si>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</si>
  <si>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</si>
  <si>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</si>
  <si>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</si>
  <si>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</si>
  <si>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</si>
  <si>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</si>
  <si>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</si>
  <si>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</si>
  <si>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</si>
  <si>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</si>
  <si>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</si>
  <si>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</si>
  <si>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</si>
  <si>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</si>
  <si>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</si>
  <si>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</si>
  <si>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</si>
  <si>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</si>
  <si>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</si>
  <si>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</si>
  <si>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</si>
  <si>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</si>
  <si>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</si>
  <si>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</si>
  <si>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</si>
  <si>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</si>
  <si>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</si>
  <si>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</si>
  <si>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</si>
  <si>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</si>
  <si>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</si>
  <si>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</si>
  <si>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</si>
  <si>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</si>
  <si>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</si>
  <si>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</si>
  <si>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</si>
  <si>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</si>
  <si>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</si>
  <si>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</si>
  <si>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</si>
  <si>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</si>
  <si>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</si>
  <si>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</si>
  <si>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</si>
  <si>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</si>
  <si>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</si>
  <si>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</si>
  <si>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</si>
  <si>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</si>
  <si>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</si>
  <si>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</si>
  <si>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</si>
  <si>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</si>
  <si>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</si>
  <si>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</si>
  <si>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</si>
  <si>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</si>
  <si>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</si>
  <si>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</si>
  <si>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</si>
  <si>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</si>
  <si>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</si>
  <si>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</si>
  <si>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</si>
  <si>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</si>
  <si>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</si>
  <si>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</si>
  <si>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</si>
  <si>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</si>
  <si>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</si>
  <si>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</si>
  <si>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</si>
  <si>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</si>
  <si>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</si>
  <si>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</si>
  <si>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</si>
  <si>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</si>
  <si>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</si>
  <si>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</si>
  <si>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</si>
  <si>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</si>
  <si>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</si>
  <si>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</si>
  <si>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</si>
  <si>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</si>
  <si>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</si>
  <si>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</si>
  <si>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</si>
  <si>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</si>
  <si>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</si>
  <si>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</si>
  <si>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</si>
  <si>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</si>
  <si>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</si>
  <si>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</si>
  <si>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</si>
  <si>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</si>
  <si>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</si>
  <si>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</si>
  <si>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</si>
  <si>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</si>
  <si>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</si>
  <si>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</si>
  <si>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</si>
  <si>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</si>
  <si>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</si>
  <si>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</si>
  <si>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</si>
  <si>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</si>
  <si>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</si>
  <si>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</si>
  <si>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</si>
  <si>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</si>
  <si>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</si>
  <si>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</si>
  <si>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</si>
  <si>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</si>
  <si>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</si>
  <si>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</si>
  <si>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</si>
  <si>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</si>
  <si>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</si>
  <si>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</si>
  <si>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</si>
  <si>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</si>
  <si>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</si>
  <si>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</si>
  <si>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</si>
  <si>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</si>
  <si>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</si>
  <si>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</si>
  <si>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</si>
  <si>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</si>
  <si>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</si>
  <si>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</si>
  <si>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</si>
  <si>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</si>
  <si>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</si>
  <si>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</si>
  <si>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</si>
  <si>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</si>
  <si>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</si>
  <si>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</si>
  <si>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</si>
  <si>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</si>
  <si>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</si>
  <si>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</si>
  <si>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</si>
  <si>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</si>
  <si>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</si>
  <si>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</si>
  <si>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</si>
  <si>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</si>
  <si>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</si>
  <si>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</si>
  <si>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</si>
  <si>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</si>
  <si>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</si>
  <si>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</si>
  <si>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</si>
  <si>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</si>
  <si>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</si>
  <si>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</si>
  <si>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</si>
  <si>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</si>
  <si>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</si>
  <si>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</si>
  <si>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</si>
  <si>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</si>
  <si>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</si>
  <si>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</si>
  <si>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</si>
  <si>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</si>
  <si>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</si>
  <si>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</si>
  <si>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</si>
  <si>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</si>
  <si>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</si>
  <si>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</si>
  <si>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</si>
  <si>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</si>
  <si>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</si>
  <si>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</si>
  <si>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</si>
  <si>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</si>
  <si>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</si>
  <si>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</si>
  <si>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</si>
  <si>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</si>
  <si>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</si>
  <si>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</si>
  <si>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</si>
  <si>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</si>
  <si>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</si>
  <si>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</si>
  <si>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</si>
  <si>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</si>
  <si>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</si>
  <si>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</si>
  <si>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</si>
  <si>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</si>
  <si>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</si>
  <si>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</si>
  <si>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</si>
  <si>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</si>
  <si>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</si>
  <si>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</si>
  <si>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</si>
  <si>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</si>
  <si>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</si>
  <si>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</si>
  <si>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</si>
  <si>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</si>
  <si>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</si>
  <si>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</si>
  <si>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</si>
  <si>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</si>
  <si>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</si>
  <si>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</si>
  <si>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</si>
  <si>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</si>
  <si>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</si>
  <si>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</si>
  <si>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</si>
  <si>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</si>
  <si>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</si>
  <si>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</si>
  <si>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</si>
  <si>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</si>
  <si>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</si>
  <si>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</si>
  <si>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</si>
  <si>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</si>
  <si>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</si>
  <si>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</si>
  <si>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</si>
  <si>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</si>
  <si>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</si>
  <si>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</si>
  <si>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</si>
  <si>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</si>
  <si>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</si>
  <si>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</si>
  <si>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</si>
  <si>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</si>
  <si>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</si>
  <si>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</si>
  <si>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</si>
  <si>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</si>
  <si>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</si>
  <si>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</si>
  <si>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</si>
  <si>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</si>
  <si>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</si>
  <si>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</si>
  <si>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</si>
  <si>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</si>
  <si>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</si>
  <si>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</si>
  <si>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</si>
  <si>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</si>
  <si>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</si>
  <si>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</si>
  <si>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</si>
  <si>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</si>
  <si>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</si>
  <si>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</si>
  <si>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</si>
  <si>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</si>
  <si>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</si>
  <si>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</si>
  <si>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</si>
  <si>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</si>
  <si>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</si>
  <si>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</si>
  <si>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</si>
  <si>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</si>
  <si>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</si>
  <si>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</si>
  <si>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</si>
  <si>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</si>
  <si>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</si>
  <si>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</si>
  <si>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</si>
  <si>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</si>
  <si>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</si>
  <si>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</si>
  <si>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</si>
  <si>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</si>
  <si>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</si>
  <si>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</si>
  <si>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</si>
  <si>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</si>
  <si>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</si>
  <si>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</si>
  <si>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</si>
  <si>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</si>
  <si>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</si>
  <si>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</si>
  <si>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</si>
  <si>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</si>
  <si>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</si>
  <si>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</si>
  <si>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</si>
  <si>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</si>
  <si>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</si>
  <si>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</si>
  <si>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</si>
  <si>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</si>
  <si>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</si>
  <si>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</si>
  <si>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</si>
  <si>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</si>
  <si>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</si>
  <si>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</si>
  <si>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</si>
  <si>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</si>
  <si>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</si>
  <si>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</si>
  <si>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</si>
  <si>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</si>
  <si>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</si>
  <si>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</si>
  <si>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</si>
  <si>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</si>
  <si>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</si>
  <si>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</si>
  <si>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</si>
  <si>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</si>
  <si>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</si>
  <si>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</si>
  <si>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</si>
  <si>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</si>
  <si>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</si>
  <si>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</si>
  <si>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</si>
  <si>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</si>
  <si>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</si>
  <si>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</si>
  <si>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</si>
  <si>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</si>
  <si>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</si>
  <si>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</si>
  <si>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</si>
  <si>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</si>
  <si>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</si>
  <si>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</si>
  <si>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</si>
  <si>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</si>
  <si>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</si>
  <si>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</si>
  <si>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</si>
  <si>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</si>
  <si>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</si>
  <si>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</si>
  <si>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</si>
  <si>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</si>
  <si>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</si>
  <si>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</si>
  <si>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</si>
  <si>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</si>
  <si>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</si>
  <si>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</si>
  <si>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</si>
  <si>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</si>
  <si>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</si>
  <si>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</si>
  <si>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</si>
  <si>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</si>
  <si>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</si>
  <si>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</si>
  <si>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</si>
  <si>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</si>
  <si>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</si>
  <si>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</si>
  <si>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</si>
  <si>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</si>
  <si>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</si>
  <si>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</si>
  <si>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</si>
  <si>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</si>
  <si>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</si>
  <si>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</si>
  <si>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</si>
  <si>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</si>
  <si>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</si>
  <si>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</si>
  <si>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</si>
  <si>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</si>
  <si>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</si>
  <si>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</si>
  <si>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</si>
  <si>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</si>
  <si>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</si>
  <si>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</si>
  <si>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</si>
  <si>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</si>
  <si>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</si>
  <si>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</si>
  <si>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</si>
  <si>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</si>
  <si>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</si>
  <si>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</si>
  <si>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</si>
  <si>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</si>
  <si>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</si>
  <si>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</si>
  <si>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</si>
  <si>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</si>
  <si>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</si>
  <si>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</si>
  <si>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</si>
  <si>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</si>
  <si>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</si>
  <si>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</si>
  <si>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</si>
  <si>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</si>
  <si>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</si>
  <si>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</si>
  <si>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</si>
  <si>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</si>
  <si>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</si>
  <si>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</si>
  <si>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</si>
  <si>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</si>
  <si>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</si>
  <si>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</si>
  <si>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</si>
  <si>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</si>
  <si>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</si>
  <si>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</si>
  <si>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</si>
  <si>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</si>
  <si>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</si>
  <si>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</si>
  <si>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</si>
  <si>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</si>
  <si>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</si>
  <si>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</si>
  <si>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</si>
  <si>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</si>
  <si>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</si>
  <si>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</si>
  <si>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</si>
  <si>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</si>
  <si>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</si>
  <si>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</si>
  <si>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</si>
  <si>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</si>
  <si>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</si>
  <si>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</si>
  <si>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</si>
  <si>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</si>
  <si>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</si>
  <si>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</si>
  <si>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</si>
  <si>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</si>
  <si>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</si>
  <si>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</si>
  <si>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</si>
  <si>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</si>
  <si>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</si>
  <si>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</si>
  <si>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</si>
  <si>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</si>
  <si>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</si>
  <si>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</si>
  <si>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</si>
  <si>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</si>
  <si>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</si>
  <si>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</si>
  <si>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</si>
  <si>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</si>
  <si>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</si>
  <si>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</si>
  <si>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</si>
  <si>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</si>
  <si>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</si>
  <si>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</si>
  <si>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</si>
  <si>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</si>
  <si>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</si>
  <si>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</si>
  <si>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</si>
  <si>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</si>
  <si>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</si>
  <si>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</si>
  <si>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</si>
  <si>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</si>
  <si>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</si>
  <si>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</si>
  <si>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</si>
  <si>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</si>
  <si>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</si>
  <si>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</si>
  <si>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</si>
  <si>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</si>
  <si>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</si>
  <si>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</si>
  <si>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</si>
  <si>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</si>
  <si>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</si>
  <si>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</si>
  <si>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</si>
  <si>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</si>
  <si>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</si>
  <si>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</si>
  <si>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</si>
  <si>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</si>
  <si>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</si>
  <si>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</si>
  <si>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</si>
  <si>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</si>
  <si>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</si>
  <si>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</si>
  <si>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</si>
  <si>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</si>
  <si>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</si>
  <si>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</si>
  <si>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</si>
  <si>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</si>
  <si>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</si>
  <si>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</si>
  <si>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</si>
  <si>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</si>
  <si>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</si>
  <si>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</si>
  <si>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</si>
  <si>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</si>
  <si>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</si>
  <si>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</si>
  <si>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</si>
  <si>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</si>
  <si>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</si>
  <si>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</si>
  <si>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</si>
  <si>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</si>
  <si>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</si>
  <si>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</si>
  <si>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</si>
  <si>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</si>
  <si>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</si>
  <si>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</si>
  <si>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</si>
  <si>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</si>
  <si>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</si>
  <si>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</si>
  <si>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</si>
  <si>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</si>
  <si>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</si>
  <si>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</si>
  <si>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</si>
  <si>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</si>
  <si>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</si>
  <si>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</si>
  <si>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</si>
  <si>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</si>
  <si>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</si>
  <si>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</si>
  <si>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</si>
  <si>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</si>
  <si>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</si>
  <si>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</si>
  <si>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</si>
  <si>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</si>
  <si>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</si>
  <si>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</si>
  <si>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</si>
  <si>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</si>
  <si>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</si>
  <si>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</si>
  <si>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</si>
  <si>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</si>
  <si>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</si>
  <si>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</si>
  <si>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</si>
  <si>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</si>
  <si>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</si>
  <si>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</si>
  <si>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</si>
  <si>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</si>
  <si>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</si>
  <si>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</si>
  <si>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</si>
  <si>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</si>
  <si>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</si>
  <si>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</si>
  <si>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</si>
  <si>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</si>
  <si>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</si>
  <si>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</si>
  <si>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</si>
  <si>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</si>
  <si>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</si>
  <si>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</si>
  <si>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</si>
  <si>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</si>
  <si>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</si>
  <si>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</si>
  <si>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</si>
  <si>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</si>
  <si>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</si>
  <si>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</si>
  <si>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</si>
  <si>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</si>
  <si>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</si>
  <si>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</si>
  <si>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</si>
  <si>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</si>
  <si>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</si>
  <si>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</si>
  <si>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</si>
  <si>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</si>
  <si>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</si>
  <si>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</si>
  <si>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Warlord</t>
  </si>
  <si>
    <t>LMG, Rifle</t>
  </si>
  <si>
    <t>summon</t>
  </si>
  <si>
    <t>Mountain</t>
  </si>
  <si>
    <t>LMG, Shotgun</t>
  </si>
  <si>
    <t>Martyr</t>
  </si>
  <si>
    <t>explode</t>
  </si>
  <si>
    <t>Witch</t>
  </si>
  <si>
    <t>grenade</t>
  </si>
  <si>
    <t>Ghoul</t>
  </si>
  <si>
    <t>GhoulMother</t>
  </si>
  <si>
    <t>Ghast</t>
  </si>
  <si>
    <t>Maelstrom</t>
  </si>
  <si>
    <t>Shocker</t>
  </si>
  <si>
    <t>Nightmare</t>
  </si>
  <si>
    <t>Blinker</t>
  </si>
  <si>
    <t>Grazer</t>
  </si>
  <si>
    <t>Watcher</t>
  </si>
  <si>
    <t>Snapper</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</si>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</sst>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176" formatCode="0.0_ "/>
    <numFmt numFmtId="177" formatCode="0.00_ "/>
    <numFmt numFmtId="43" formatCode="_-* #,##0.00_-;\-* #,##0.00_-;_-* &quot;-&quot;??_-;_-@_-"/>
    <numFmt numFmtId="44" formatCode="_-&quot;£&quot;* #,##0.00_-;\-&quot;£&quot;* #,##0.00_-;_-&quot;£&quot;* &quot;-&quot;??_-;_-@_-"/>
    <numFmt numFmtId="41" formatCode="_-* #,##0_-;\-* #,##0_-;_-* &quot;-&quot;_-;_-@_-"/>
    <numFmt numFmtId="178" formatCode="0.0"/>
    <numFmt numFmtId="42" formatCode="_-&quot;£&quot;* #,##0_-;\-&quot;£&quot;* #,##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A7D00"/>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b/>
      <sz val="11"/>
      <color rgb="FFFFFFFF"/>
      <name val="Calibri"/>
      <charset val="0"/>
      <scheme val="minor"/>
    </font>
    <font>
      <b/>
      <sz val="11"/>
      <color theme="1"/>
      <name val="Calibri"/>
      <charset val="0"/>
      <scheme val="minor"/>
    </font>
    <font>
      <u/>
      <sz val="11"/>
      <color rgb="FF800080"/>
      <name val="Calibri"/>
      <charset val="0"/>
      <scheme val="minor"/>
    </font>
    <font>
      <b/>
      <sz val="11"/>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i/>
      <sz val="11"/>
      <color rgb="FF7F7F7F"/>
      <name val="Calibri"/>
      <charset val="0"/>
      <scheme val="minor"/>
    </font>
    <font>
      <sz val="11"/>
      <color rgb="FF9C0006"/>
      <name val="Calibri"/>
      <charset val="0"/>
      <scheme val="minor"/>
    </font>
    <font>
      <b/>
      <sz val="11"/>
      <color rgb="FF3F3F3F"/>
      <name val="Calibri"/>
      <charset val="0"/>
      <scheme val="minor"/>
    </font>
    <font>
      <sz val="11"/>
      <color rgb="FF3F3F76"/>
      <name val="Calibri"/>
      <charset val="0"/>
      <scheme val="minor"/>
    </font>
    <font>
      <sz val="11"/>
      <color rgb="FF9C65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A5A5A5"/>
        <bgColor indexed="64"/>
      </patternFill>
    </fill>
    <fill>
      <patternFill patternType="solid">
        <fgColor theme="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hair">
        <color auto="1"/>
      </right>
      <top/>
      <bottom/>
      <diagonal/>
    </border>
    <border>
      <left style="hair">
        <color auto="1"/>
      </left>
      <right/>
      <top/>
      <bottom/>
      <diagonal/>
    </border>
    <border>
      <left/>
      <right/>
      <top/>
      <bottom style="thin">
        <color auto="1"/>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8" fillId="2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22" borderId="48" applyNumberFormat="0" applyAlignment="0" applyProtection="0">
      <alignment vertical="center"/>
    </xf>
    <xf numFmtId="0" fontId="9" fillId="0" borderId="47" applyNumberFormat="0" applyFill="0" applyAlignment="0" applyProtection="0">
      <alignment vertical="center"/>
    </xf>
    <xf numFmtId="0" fontId="0" fillId="27" borderId="51" applyNumberFormat="0" applyFont="0" applyAlignment="0" applyProtection="0">
      <alignment vertical="center"/>
    </xf>
    <xf numFmtId="0" fontId="16" fillId="0" borderId="0" applyNumberFormat="0" applyFill="0" applyBorder="0" applyAlignment="0" applyProtection="0">
      <alignment vertical="center"/>
    </xf>
    <xf numFmtId="0" fontId="17" fillId="30" borderId="0" applyNumberFormat="0" applyBorder="0" applyAlignment="0" applyProtection="0">
      <alignment vertical="center"/>
    </xf>
    <xf numFmtId="0" fontId="14" fillId="0" borderId="0" applyNumberFormat="0" applyFill="0" applyBorder="0" applyAlignment="0" applyProtection="0">
      <alignment vertical="center"/>
    </xf>
    <xf numFmtId="0" fontId="18" fillId="33" borderId="0" applyNumberFormat="0" applyBorder="0" applyAlignment="0" applyProtection="0">
      <alignment vertical="center"/>
    </xf>
    <xf numFmtId="0" fontId="20" fillId="0" borderId="0" applyNumberFormat="0" applyFill="0" applyBorder="0" applyAlignment="0" applyProtection="0">
      <alignment vertical="center"/>
    </xf>
    <xf numFmtId="0" fontId="18" fillId="36"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47" applyNumberFormat="0" applyFill="0" applyAlignment="0" applyProtection="0">
      <alignment vertical="center"/>
    </xf>
    <xf numFmtId="0" fontId="15" fillId="0" borderId="52" applyNumberFormat="0" applyFill="0" applyAlignment="0" applyProtection="0">
      <alignment vertical="center"/>
    </xf>
    <xf numFmtId="0" fontId="15" fillId="0" borderId="0" applyNumberFormat="0" applyFill="0" applyBorder="0" applyAlignment="0" applyProtection="0">
      <alignment vertical="center"/>
    </xf>
    <xf numFmtId="0" fontId="25" fillId="39" borderId="50" applyNumberFormat="0" applyAlignment="0" applyProtection="0">
      <alignment vertical="center"/>
    </xf>
    <xf numFmtId="0" fontId="17" fillId="24" borderId="0" applyNumberFormat="0" applyBorder="0" applyAlignment="0" applyProtection="0">
      <alignment vertical="center"/>
    </xf>
    <xf numFmtId="0" fontId="21" fillId="37" borderId="0" applyNumberFormat="0" applyBorder="0" applyAlignment="0" applyProtection="0">
      <alignment vertical="center"/>
    </xf>
    <xf numFmtId="0" fontId="24" fillId="26" borderId="53" applyNumberFormat="0" applyAlignment="0" applyProtection="0">
      <alignment vertical="center"/>
    </xf>
    <xf numFmtId="0" fontId="18" fillId="42" borderId="0" applyNumberFormat="0" applyBorder="0" applyAlignment="0" applyProtection="0">
      <alignment vertical="center"/>
    </xf>
    <xf numFmtId="0" fontId="19" fillId="26" borderId="50" applyNumberFormat="0" applyAlignment="0" applyProtection="0">
      <alignment vertical="center"/>
    </xf>
    <xf numFmtId="0" fontId="8" fillId="0" borderId="46" applyNumberFormat="0" applyFill="0" applyAlignment="0" applyProtection="0">
      <alignment vertical="center"/>
    </xf>
    <xf numFmtId="0" fontId="13" fillId="0" borderId="49" applyNumberFormat="0" applyFill="0" applyAlignment="0" applyProtection="0">
      <alignment vertical="center"/>
    </xf>
    <xf numFmtId="0" fontId="23" fillId="38" borderId="0" applyNumberFormat="0" applyBorder="0" applyAlignment="0" applyProtection="0">
      <alignment vertical="center"/>
    </xf>
    <xf numFmtId="0" fontId="26" fillId="45" borderId="0" applyNumberFormat="0" applyBorder="0" applyAlignment="0" applyProtection="0">
      <alignment vertical="center"/>
    </xf>
    <xf numFmtId="0" fontId="17" fillId="29" borderId="0" applyNumberFormat="0" applyBorder="0" applyAlignment="0" applyProtection="0">
      <alignment vertical="center"/>
    </xf>
    <xf numFmtId="0" fontId="18" fillId="28" borderId="0" applyNumberFormat="0" applyBorder="0" applyAlignment="0" applyProtection="0">
      <alignment vertical="center"/>
    </xf>
    <xf numFmtId="0" fontId="17" fillId="48" borderId="0" applyNumberFormat="0" applyBorder="0" applyAlignment="0" applyProtection="0">
      <alignment vertical="center"/>
    </xf>
    <xf numFmtId="0" fontId="17" fillId="35" borderId="0" applyNumberFormat="0" applyBorder="0" applyAlignment="0" applyProtection="0">
      <alignment vertical="center"/>
    </xf>
    <xf numFmtId="0" fontId="18" fillId="32" borderId="0" applyNumberFormat="0" applyBorder="0" applyAlignment="0" applyProtection="0">
      <alignment vertical="center"/>
    </xf>
    <xf numFmtId="0" fontId="18" fillId="47" borderId="0" applyNumberFormat="0" applyBorder="0" applyAlignment="0" applyProtection="0">
      <alignment vertical="center"/>
    </xf>
    <xf numFmtId="0" fontId="17" fillId="46" borderId="0" applyNumberFormat="0" applyBorder="0" applyAlignment="0" applyProtection="0">
      <alignment vertical="center"/>
    </xf>
    <xf numFmtId="0" fontId="17" fillId="51" borderId="0" applyNumberFormat="0" applyBorder="0" applyAlignment="0" applyProtection="0">
      <alignment vertical="center"/>
    </xf>
    <xf numFmtId="0" fontId="18" fillId="50" borderId="0" applyNumberFormat="0" applyBorder="0" applyAlignment="0" applyProtection="0">
      <alignment vertical="center"/>
    </xf>
    <xf numFmtId="0" fontId="17" fillId="34" borderId="0" applyNumberFormat="0" applyBorder="0" applyAlignment="0" applyProtection="0">
      <alignment vertical="center"/>
    </xf>
    <xf numFmtId="0" fontId="18" fillId="49" borderId="0" applyNumberFormat="0" applyBorder="0" applyAlignment="0" applyProtection="0">
      <alignment vertical="center"/>
    </xf>
    <xf numFmtId="0" fontId="18" fillId="41" borderId="0" applyNumberFormat="0" applyBorder="0" applyAlignment="0" applyProtection="0">
      <alignment vertical="center"/>
    </xf>
    <xf numFmtId="0" fontId="17" fillId="31" borderId="0" applyNumberFormat="0" applyBorder="0" applyAlignment="0" applyProtection="0">
      <alignment vertical="center"/>
    </xf>
    <xf numFmtId="0" fontId="18" fillId="44" borderId="0" applyNumberFormat="0" applyBorder="0" applyAlignment="0" applyProtection="0">
      <alignment vertical="center"/>
    </xf>
    <xf numFmtId="0" fontId="17" fillId="43" borderId="0" applyNumberFormat="0" applyBorder="0" applyAlignment="0" applyProtection="0">
      <alignment vertical="center"/>
    </xf>
    <xf numFmtId="0" fontId="17" fillId="23" borderId="0" applyNumberFormat="0" applyBorder="0" applyAlignment="0" applyProtection="0">
      <alignment vertical="center"/>
    </xf>
    <xf numFmtId="0" fontId="18" fillId="40" borderId="0" applyNumberFormat="0" applyBorder="0" applyAlignment="0" applyProtection="0">
      <alignment vertical="center"/>
    </xf>
    <xf numFmtId="0" fontId="17" fillId="52" borderId="0" applyNumberFormat="0" applyBorder="0" applyAlignment="0" applyProtection="0">
      <alignment vertical="center"/>
    </xf>
  </cellStyleXfs>
  <cellXfs count="317">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0" fontId="0" fillId="0" borderId="11" xfId="0" applyBorder="1">
      <alignment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11" xfId="0" applyFill="1" applyBorder="1" applyAlignment="1">
      <alignment horizontal="center"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vertical="center"/>
    </xf>
    <xf numFmtId="0" fontId="0" fillId="9" borderId="14" xfId="0" applyFill="1" applyBorder="1" applyAlignment="1">
      <alignment horizontal="center" vertical="center"/>
    </xf>
    <xf numFmtId="0" fontId="0" fillId="9" borderId="6" xfId="0" applyFill="1" applyBorder="1">
      <alignment vertical="center"/>
    </xf>
    <xf numFmtId="0" fontId="0" fillId="10" borderId="7" xfId="0" applyFill="1" applyBorder="1" applyAlignment="1">
      <alignment horizontal="center" vertical="center"/>
    </xf>
    <xf numFmtId="0" fontId="0" fillId="10" borderId="7" xfId="0" applyFill="1" applyBorder="1">
      <alignment vertical="center"/>
    </xf>
    <xf numFmtId="0" fontId="0" fillId="10" borderId="11" xfId="0" applyFill="1" applyBorder="1">
      <alignment vertical="center"/>
    </xf>
    <xf numFmtId="0" fontId="0" fillId="10" borderId="15" xfId="0" applyFill="1" applyBorder="1">
      <alignment vertical="center"/>
    </xf>
    <xf numFmtId="0" fontId="0" fillId="10" borderId="16" xfId="0" applyFill="1" applyBorder="1">
      <alignment vertical="center"/>
    </xf>
    <xf numFmtId="0" fontId="0" fillId="11" borderId="6" xfId="0" applyFill="1" applyBorder="1">
      <alignment vertical="center"/>
    </xf>
    <xf numFmtId="0" fontId="0" fillId="11" borderId="7" xfId="0" applyFill="1" applyBorder="1" applyAlignment="1">
      <alignment horizontal="center" vertical="center"/>
    </xf>
    <xf numFmtId="0" fontId="0" fillId="11" borderId="7" xfId="0" applyFill="1" applyBorder="1">
      <alignment vertical="center"/>
    </xf>
    <xf numFmtId="0" fontId="0" fillId="11" borderId="11" xfId="0" applyFill="1" applyBorder="1">
      <alignment vertical="center"/>
    </xf>
    <xf numFmtId="0" fontId="0" fillId="11" borderId="15" xfId="0" applyFill="1" applyBorder="1">
      <alignment vertical="center"/>
    </xf>
    <xf numFmtId="0" fontId="0" fillId="11" borderId="16" xfId="0" applyFill="1" applyBorder="1">
      <alignment vertical="center"/>
    </xf>
    <xf numFmtId="0" fontId="0" fillId="9" borderId="0" xfId="0" applyFill="1" applyAlignment="1">
      <alignment horizontal="center"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7"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7"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3" borderId="24"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4"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5"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7" xfId="0" applyFont="1" applyFill="1" applyBorder="1">
      <alignment vertical="center"/>
    </xf>
    <xf numFmtId="0" fontId="0" fillId="3" borderId="19"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9"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0" xfId="0" applyBorder="1" applyAlignment="1">
      <alignment vertical="center"/>
    </xf>
    <xf numFmtId="0" fontId="0" fillId="0" borderId="31" xfId="0" applyBorder="1" applyAlignment="1">
      <alignment vertical="center"/>
    </xf>
    <xf numFmtId="0" fontId="0" fillId="0" borderId="24" xfId="0" applyBorder="1" applyAlignment="1">
      <alignment horizontal="center" vertical="center"/>
    </xf>
    <xf numFmtId="0" fontId="1" fillId="17" borderId="32"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4" xfId="0" applyFont="1" applyFill="1" applyBorder="1">
      <alignment vertical="center"/>
    </xf>
    <xf numFmtId="0" fontId="0" fillId="3" borderId="3" xfId="0" applyFill="1" applyBorder="1">
      <alignment vertical="center"/>
    </xf>
    <xf numFmtId="0" fontId="5" fillId="3" borderId="24"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3"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3" borderId="26" xfId="0" applyFill="1" applyBorder="1">
      <alignment vertical="center"/>
    </xf>
    <xf numFmtId="0" fontId="0" fillId="3" borderId="18" xfId="0" applyFill="1" applyBorder="1">
      <alignment vertical="center"/>
    </xf>
    <xf numFmtId="0" fontId="0" fillId="3" borderId="33" xfId="0" applyFill="1" applyBorder="1">
      <alignment vertical="center"/>
    </xf>
    <xf numFmtId="0" fontId="5" fillId="3" borderId="33"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6" xfId="0" applyFont="1" applyFill="1" applyBorder="1">
      <alignment vertical="center"/>
    </xf>
    <xf numFmtId="0" fontId="5" fillId="3" borderId="6" xfId="0" applyFont="1" applyFill="1" applyBorder="1">
      <alignment vertical="center"/>
    </xf>
    <xf numFmtId="0" fontId="5" fillId="3" borderId="19" xfId="0" applyFont="1" applyFill="1" applyBorder="1">
      <alignment vertical="center"/>
    </xf>
    <xf numFmtId="0" fontId="0" fillId="0" borderId="17" xfId="0" applyBorder="1" applyAlignment="1">
      <alignment horizontal="center" vertical="center"/>
    </xf>
    <xf numFmtId="0" fontId="0" fillId="3" borderId="17"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5"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4" xfId="0" applyFill="1" applyBorder="1">
      <alignment vertical="center"/>
    </xf>
    <xf numFmtId="0" fontId="0" fillId="13" borderId="33" xfId="0" applyFill="1" applyBorder="1">
      <alignment vertical="center"/>
    </xf>
    <xf numFmtId="0" fontId="0" fillId="13" borderId="26" xfId="0" applyFill="1" applyBorder="1">
      <alignment vertical="center"/>
    </xf>
    <xf numFmtId="0" fontId="0" fillId="3" borderId="27" xfId="0" applyFill="1" applyBorder="1">
      <alignment vertical="center"/>
    </xf>
    <xf numFmtId="0" fontId="0" fillId="13" borderId="8" xfId="0" applyFill="1" applyBorder="1">
      <alignment vertical="center"/>
    </xf>
    <xf numFmtId="0" fontId="0" fillId="13" borderId="19"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4"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3" xfId="0" applyNumberFormat="1" applyFill="1" applyBorder="1">
      <alignment vertical="center"/>
    </xf>
    <xf numFmtId="49" fontId="0" fillId="6"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7"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7"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17" xfId="0" applyBorder="1">
      <alignment vertical="center"/>
    </xf>
    <xf numFmtId="0" fontId="0" fillId="0" borderId="4" xfId="0" applyBorder="1" applyAlignment="1">
      <alignment vertical="center"/>
    </xf>
    <xf numFmtId="0" fontId="0" fillId="3" borderId="24" xfId="0" applyFill="1" applyBorder="1">
      <alignment vertical="center"/>
    </xf>
    <xf numFmtId="0" fontId="5" fillId="3" borderId="17"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17"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5" xfId="0" applyNumberFormat="1" applyFont="1" applyFill="1" applyBorder="1">
      <alignment vertical="center"/>
    </xf>
    <xf numFmtId="2" fontId="4" fillId="19" borderId="17" xfId="0" applyNumberFormat="1" applyFont="1" applyFill="1" applyBorder="1">
      <alignment vertical="center"/>
    </xf>
    <xf numFmtId="2" fontId="4" fillId="19" borderId="36" xfId="0" applyNumberFormat="1" applyFont="1" applyFill="1" applyBorder="1">
      <alignment vertical="center"/>
    </xf>
    <xf numFmtId="2" fontId="4" fillId="19" borderId="37" xfId="0" applyNumberFormat="1" applyFont="1" applyFill="1" applyBorder="1">
      <alignment vertical="center"/>
    </xf>
    <xf numFmtId="0" fontId="0" fillId="13" borderId="12" xfId="0" applyFill="1" applyBorder="1">
      <alignment vertical="center"/>
    </xf>
    <xf numFmtId="2" fontId="0" fillId="13" borderId="38" xfId="0" applyNumberFormat="1" applyFill="1" applyBorder="1">
      <alignment vertical="center"/>
    </xf>
    <xf numFmtId="2" fontId="0" fillId="13" borderId="32" xfId="0" applyNumberFormat="1" applyFill="1" applyBorder="1">
      <alignment vertical="center"/>
    </xf>
    <xf numFmtId="2" fontId="0" fillId="13" borderId="39" xfId="0" applyNumberFormat="1" applyFill="1" applyBorder="1">
      <alignment vertical="center"/>
    </xf>
    <xf numFmtId="2" fontId="0" fillId="13" borderId="40" xfId="0" applyNumberFormat="1" applyFill="1" applyBorder="1">
      <alignment vertical="center"/>
    </xf>
    <xf numFmtId="0" fontId="0" fillId="6" borderId="12" xfId="0" applyFill="1" applyBorder="1">
      <alignment vertical="center"/>
    </xf>
    <xf numFmtId="2" fontId="0" fillId="6" borderId="38" xfId="0" applyNumberFormat="1" applyFill="1" applyBorder="1">
      <alignment vertical="center"/>
    </xf>
    <xf numFmtId="2" fontId="0" fillId="6" borderId="32" xfId="0" applyNumberFormat="1" applyFill="1" applyBorder="1">
      <alignment vertical="center"/>
    </xf>
    <xf numFmtId="2" fontId="0" fillId="6" borderId="39" xfId="0" applyNumberFormat="1" applyFill="1" applyBorder="1">
      <alignment vertical="center"/>
    </xf>
    <xf numFmtId="2" fontId="0" fillId="6" borderId="40" xfId="0" applyNumberFormat="1" applyFill="1" applyBorder="1">
      <alignment vertical="center"/>
    </xf>
    <xf numFmtId="0" fontId="0" fillId="16" borderId="12" xfId="0" applyFill="1" applyBorder="1">
      <alignment vertical="center"/>
    </xf>
    <xf numFmtId="2" fontId="0" fillId="16" borderId="38" xfId="0" applyNumberFormat="1" applyFill="1" applyBorder="1">
      <alignment vertical="center"/>
    </xf>
    <xf numFmtId="2" fontId="0" fillId="16" borderId="32" xfId="0" applyNumberFormat="1" applyFill="1" applyBorder="1">
      <alignment vertical="center"/>
    </xf>
    <xf numFmtId="2" fontId="0" fillId="16" borderId="39" xfId="0" applyNumberFormat="1" applyFill="1" applyBorder="1">
      <alignment vertical="center"/>
    </xf>
    <xf numFmtId="2" fontId="0" fillId="16" borderId="40" xfId="0" applyNumberFormat="1" applyFill="1" applyBorder="1">
      <alignment vertical="center"/>
    </xf>
    <xf numFmtId="0" fontId="0" fillId="15" borderId="2" xfId="0" applyFill="1" applyBorder="1">
      <alignment vertical="center"/>
    </xf>
    <xf numFmtId="2" fontId="0" fillId="15" borderId="41" xfId="0" applyNumberFormat="1" applyFill="1" applyBorder="1">
      <alignment vertical="center"/>
    </xf>
    <xf numFmtId="2" fontId="0" fillId="15" borderId="24" xfId="0" applyNumberFormat="1" applyFill="1" applyBorder="1">
      <alignment vertical="center"/>
    </xf>
    <xf numFmtId="2" fontId="0" fillId="15" borderId="42" xfId="0" applyNumberFormat="1" applyFill="1" applyBorder="1">
      <alignment vertical="center"/>
    </xf>
    <xf numFmtId="2" fontId="0" fillId="15" borderId="43" xfId="0" applyNumberFormat="1" applyFill="1" applyBorder="1">
      <alignment vertical="center"/>
    </xf>
    <xf numFmtId="2" fontId="0" fillId="5" borderId="44" xfId="0" applyNumberFormat="1" applyFill="1" applyBorder="1">
      <alignment vertical="center"/>
    </xf>
    <xf numFmtId="2" fontId="0" fillId="5" borderId="0" xfId="0" applyNumberFormat="1" applyFill="1">
      <alignment vertical="center"/>
    </xf>
    <xf numFmtId="2" fontId="0" fillId="5" borderId="45"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5"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7" xfId="0" applyNumberFormat="1" applyFont="1" applyFill="1" applyBorder="1">
      <alignment vertical="center"/>
    </xf>
    <xf numFmtId="2" fontId="5" fillId="19" borderId="17" xfId="0" applyNumberFormat="1" applyFont="1" applyFill="1" applyBorder="1">
      <alignment vertical="center"/>
    </xf>
    <xf numFmtId="2" fontId="5" fillId="13" borderId="40" xfId="0" applyNumberFormat="1" applyFont="1" applyFill="1" applyBorder="1">
      <alignment vertical="center"/>
    </xf>
    <xf numFmtId="2" fontId="5" fillId="13" borderId="32" xfId="0" applyNumberFormat="1" applyFont="1" applyFill="1" applyBorder="1">
      <alignment vertical="center"/>
    </xf>
    <xf numFmtId="2" fontId="5" fillId="6" borderId="40" xfId="0" applyNumberFormat="1" applyFont="1" applyFill="1" applyBorder="1">
      <alignment vertical="center"/>
    </xf>
    <xf numFmtId="2" fontId="5" fillId="6" borderId="32" xfId="0" applyNumberFormat="1" applyFont="1" applyFill="1" applyBorder="1">
      <alignment vertical="center"/>
    </xf>
    <xf numFmtId="2" fontId="5" fillId="16" borderId="40" xfId="0" applyNumberFormat="1" applyFont="1" applyFill="1" applyBorder="1">
      <alignment vertical="center"/>
    </xf>
    <xf numFmtId="2" fontId="5" fillId="16" borderId="32" xfId="0" applyNumberFormat="1" applyFont="1" applyFill="1" applyBorder="1">
      <alignment vertical="center"/>
    </xf>
    <xf numFmtId="2" fontId="5" fillId="15" borderId="43" xfId="0" applyNumberFormat="1" applyFont="1" applyFill="1" applyBorder="1">
      <alignment vertical="center"/>
    </xf>
    <xf numFmtId="2" fontId="5" fillId="15" borderId="24" xfId="0" applyNumberFormat="1" applyFont="1" applyFill="1" applyBorder="1">
      <alignment vertical="center"/>
    </xf>
    <xf numFmtId="0" fontId="0" fillId="0" borderId="45"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6" xfId="0" applyNumberFormat="1" applyFont="1" applyFill="1" applyBorder="1">
      <alignment vertical="center"/>
    </xf>
    <xf numFmtId="2" fontId="5" fillId="13" borderId="39" xfId="0" applyNumberFormat="1" applyFont="1" applyFill="1" applyBorder="1">
      <alignment vertical="center"/>
    </xf>
    <xf numFmtId="2" fontId="5" fillId="6" borderId="39" xfId="0" applyNumberFormat="1" applyFont="1" applyFill="1" applyBorder="1">
      <alignment vertical="center"/>
    </xf>
    <xf numFmtId="2" fontId="5" fillId="16" borderId="39" xfId="0" applyNumberFormat="1" applyFont="1" applyFill="1" applyBorder="1">
      <alignment vertical="center"/>
    </xf>
    <xf numFmtId="2" fontId="5" fillId="15" borderId="42"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0" fontId="0" fillId="10"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82" t="s">
        <v>3</v>
      </c>
      <c r="E1" s="82"/>
      <c r="F1" s="82"/>
      <c r="G1" s="82" t="s">
        <v>4</v>
      </c>
      <c r="H1" s="82"/>
      <c r="I1" s="82"/>
      <c r="J1" s="82" t="s">
        <v>5</v>
      </c>
      <c r="K1" s="82"/>
      <c r="L1" s="82"/>
      <c r="M1" s="82" t="s">
        <v>6</v>
      </c>
      <c r="N1" s="82"/>
      <c r="O1" s="82"/>
      <c r="P1" s="82" t="s">
        <v>7</v>
      </c>
      <c r="Q1" s="82"/>
      <c r="R1" s="82"/>
      <c r="S1" s="82" t="s">
        <v>8</v>
      </c>
      <c r="T1" s="82"/>
      <c r="U1" s="82"/>
      <c r="V1" s="82" t="s">
        <v>9</v>
      </c>
      <c r="W1" s="82"/>
      <c r="X1" s="82"/>
      <c r="Y1" s="92" t="s">
        <v>10</v>
      </c>
      <c r="Z1" s="22" t="s">
        <v>11</v>
      </c>
      <c r="AA1" s="22"/>
      <c r="AB1" s="22"/>
      <c r="AC1" s="22" t="s">
        <v>12</v>
      </c>
      <c r="AD1" s="22"/>
      <c r="AE1" s="22"/>
      <c r="AF1" s="22" t="s">
        <v>13</v>
      </c>
      <c r="AG1" s="22"/>
      <c r="AH1" s="22"/>
      <c r="AI1" s="312" t="s">
        <v>14</v>
      </c>
      <c r="AJ1" s="312"/>
      <c r="AK1" s="312"/>
      <c r="AL1" s="312" t="s">
        <v>15</v>
      </c>
      <c r="AM1" t="s">
        <v>16</v>
      </c>
    </row>
    <row r="2" spans="1:38">
      <c r="A2" s="92"/>
      <c r="B2" s="92"/>
      <c r="C2" s="92"/>
      <c r="D2" s="82" t="s">
        <v>17</v>
      </c>
      <c r="E2" s="82" t="s">
        <v>18</v>
      </c>
      <c r="F2" s="82" t="s">
        <v>19</v>
      </c>
      <c r="G2" s="82" t="s">
        <v>17</v>
      </c>
      <c r="H2" s="82" t="s">
        <v>18</v>
      </c>
      <c r="I2" s="82" t="s">
        <v>19</v>
      </c>
      <c r="J2" s="82" t="s">
        <v>17</v>
      </c>
      <c r="K2" s="82" t="s">
        <v>18</v>
      </c>
      <c r="L2" s="82" t="s">
        <v>19</v>
      </c>
      <c r="M2" s="82" t="s">
        <v>17</v>
      </c>
      <c r="N2" s="82" t="s">
        <v>18</v>
      </c>
      <c r="O2" s="82" t="s">
        <v>19</v>
      </c>
      <c r="P2" s="92" t="s">
        <v>17</v>
      </c>
      <c r="Q2" s="92" t="s">
        <v>18</v>
      </c>
      <c r="R2" s="82" t="s">
        <v>19</v>
      </c>
      <c r="S2" s="82" t="s">
        <v>17</v>
      </c>
      <c r="T2" s="82" t="s">
        <v>18</v>
      </c>
      <c r="U2" s="82" t="s">
        <v>19</v>
      </c>
      <c r="V2" s="82" t="s">
        <v>17</v>
      </c>
      <c r="W2" s="82" t="s">
        <v>18</v>
      </c>
      <c r="X2" s="82" t="s">
        <v>19</v>
      </c>
      <c r="Y2" s="92"/>
      <c r="Z2" t="s">
        <v>17</v>
      </c>
      <c r="AA2" t="s">
        <v>18</v>
      </c>
      <c r="AB2" t="s">
        <v>19</v>
      </c>
      <c r="AC2" t="s">
        <v>17</v>
      </c>
      <c r="AD2" t="s">
        <v>18</v>
      </c>
      <c r="AE2" t="s">
        <v>19</v>
      </c>
      <c r="AF2" t="s">
        <v>17</v>
      </c>
      <c r="AG2" t="s">
        <v>18</v>
      </c>
      <c r="AH2" t="s">
        <v>19</v>
      </c>
      <c r="AI2" s="313" t="s">
        <v>17</v>
      </c>
      <c r="AJ2" s="313" t="s">
        <v>18</v>
      </c>
      <c r="AK2" s="312" t="s">
        <v>19</v>
      </c>
      <c r="AL2" s="312"/>
    </row>
    <row r="3" spans="1:38">
      <c r="A3" s="93" t="s">
        <v>20</v>
      </c>
      <c r="B3" s="93" t="b">
        <v>1</v>
      </c>
      <c r="C3" s="93"/>
      <c r="D3" s="93"/>
      <c r="E3" s="93"/>
      <c r="F3" s="93"/>
      <c r="G3" s="93"/>
      <c r="H3" s="93"/>
      <c r="I3" s="93"/>
      <c r="J3" s="93"/>
      <c r="K3" s="93"/>
      <c r="L3" s="93"/>
      <c r="M3" s="93"/>
      <c r="N3" s="93"/>
      <c r="O3" s="93"/>
      <c r="P3" s="93"/>
      <c r="Q3" s="93"/>
      <c r="R3" s="93"/>
      <c r="S3" s="308" t="s">
        <v>21</v>
      </c>
      <c r="T3" s="308"/>
      <c r="U3" s="308"/>
      <c r="V3" s="93"/>
      <c r="W3" s="93"/>
      <c r="X3" s="93"/>
      <c r="Y3" s="310"/>
      <c r="AA3" s="35"/>
      <c r="AB3" s="35"/>
      <c r="AC3" s="35"/>
      <c r="AD3" s="35"/>
      <c r="AE3" s="35"/>
      <c r="AF3" s="35"/>
      <c r="AG3" s="35"/>
      <c r="AH3" s="35"/>
      <c r="AI3" s="313" t="s">
        <v>22</v>
      </c>
      <c r="AJ3" s="313"/>
      <c r="AK3" s="313"/>
      <c r="AL3" s="313"/>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311">
        <f>V4/100*D4*2+(1-V4/100)*D4</f>
        <v>1.545</v>
      </c>
      <c r="AA4" s="311">
        <f>W4/100*E4*2+(1-W4/100)*E4</f>
        <v>6.24</v>
      </c>
      <c r="AB4" s="311">
        <f>AVERAGE(Z4:AA4)</f>
        <v>3.8925</v>
      </c>
      <c r="AC4" s="311">
        <f>S4/J4+P4</f>
        <v>8.5</v>
      </c>
      <c r="AD4" s="311">
        <f>T4/K4+Q4</f>
        <v>7.5</v>
      </c>
      <c r="AE4" s="311">
        <f>AVERAGE(AC4:AD4)</f>
        <v>8</v>
      </c>
      <c r="AF4" s="311">
        <f>S4*Z4*$Y4</f>
        <v>9.27</v>
      </c>
      <c r="AG4" s="311">
        <f>T4*AA4*$Y4</f>
        <v>74.88</v>
      </c>
      <c r="AH4" s="311">
        <f>U4*AB4*$Y4</f>
        <v>35.0325</v>
      </c>
      <c r="AI4" s="314">
        <f>AF4/AC4</f>
        <v>1.09058823529412</v>
      </c>
      <c r="AJ4" s="314">
        <f>AG4/AD4</f>
        <v>9.984</v>
      </c>
      <c r="AK4" s="315">
        <f>AVERAGE(AI4:AJ4)</f>
        <v>5.53729411764706</v>
      </c>
      <c r="AL4" s="315">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311">
        <f t="shared" ref="Z5:Z38" si="7">V5/100*D5*2+(1-V5/100)*D5</f>
        <v>2.6</v>
      </c>
      <c r="AA5" s="311">
        <f>W5/100*E5*2+(1-W5/100)*E5</f>
        <v>10.5</v>
      </c>
      <c r="AB5" s="311">
        <f t="shared" ref="AB5:AB38" si="8">AVERAGE(Z5:AA5)</f>
        <v>6.55</v>
      </c>
      <c r="AC5" s="311">
        <f t="shared" ref="AC5:AC38" si="9">S5/J5+P5</f>
        <v>6.8</v>
      </c>
      <c r="AD5" s="311">
        <f>T5/K5+Q5</f>
        <v>7</v>
      </c>
      <c r="AE5" s="311">
        <f t="shared" ref="AE5:AE38" si="10">AVERAGE(AC5:AD5)</f>
        <v>6.9</v>
      </c>
      <c r="AF5" s="311">
        <f t="shared" ref="AF5:AF38" si="11">S5*Z5*$Y5</f>
        <v>15.6</v>
      </c>
      <c r="AG5" s="311">
        <f>T5*AA5*$Y5</f>
        <v>126</v>
      </c>
      <c r="AH5" s="311">
        <f>U5*AB5*$Y5</f>
        <v>58.95</v>
      </c>
      <c r="AI5" s="314">
        <f t="shared" ref="AI5:AI38" si="12">AF5/AC5</f>
        <v>2.29411764705882</v>
      </c>
      <c r="AJ5" s="314">
        <f>AG5/AD5</f>
        <v>18</v>
      </c>
      <c r="AK5" s="315">
        <f t="shared" ref="AK5:AK38" si="13">AVERAGE(AI5:AJ5)</f>
        <v>10.1470588235294</v>
      </c>
      <c r="AL5" s="315">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311">
        <f t="shared" si="7"/>
        <v>4.2</v>
      </c>
      <c r="AA6" s="311">
        <f>W6/100*E6*2+(1-W6/100)*E6</f>
        <v>13.78</v>
      </c>
      <c r="AB6" s="311">
        <f t="shared" si="8"/>
        <v>8.99</v>
      </c>
      <c r="AC6" s="311">
        <f t="shared" si="9"/>
        <v>5.5</v>
      </c>
      <c r="AD6" s="311">
        <f>T6/K6+Q6</f>
        <v>6.5</v>
      </c>
      <c r="AE6" s="311">
        <f t="shared" si="10"/>
        <v>6</v>
      </c>
      <c r="AF6" s="311">
        <f t="shared" si="11"/>
        <v>25.2</v>
      </c>
      <c r="AG6" s="311">
        <f>T6*AA6*$Y6</f>
        <v>165.36</v>
      </c>
      <c r="AH6" s="311">
        <f>U6*AB6*$Y6</f>
        <v>80.91</v>
      </c>
      <c r="AI6" s="314">
        <f t="shared" si="12"/>
        <v>4.58181818181818</v>
      </c>
      <c r="AJ6" s="314">
        <f>AG6/AD6</f>
        <v>25.44</v>
      </c>
      <c r="AK6" s="315">
        <f t="shared" si="13"/>
        <v>15.0109090909091</v>
      </c>
      <c r="AL6" s="315">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311">
        <f t="shared" si="7"/>
        <v>5.83</v>
      </c>
      <c r="AA7" s="311">
        <f>W7/100*E7*2+(1-W7/100)*E7</f>
        <v>16.05</v>
      </c>
      <c r="AB7" s="311">
        <f t="shared" si="8"/>
        <v>10.94</v>
      </c>
      <c r="AC7" s="311">
        <f t="shared" si="9"/>
        <v>4.42857142857143</v>
      </c>
      <c r="AD7" s="311">
        <f>T7/K7+Q7</f>
        <v>6</v>
      </c>
      <c r="AE7" s="311">
        <f t="shared" si="10"/>
        <v>5.21428571428571</v>
      </c>
      <c r="AF7" s="311">
        <f t="shared" si="11"/>
        <v>34.98</v>
      </c>
      <c r="AG7" s="311">
        <f>T7*AA7*$Y7</f>
        <v>192.6</v>
      </c>
      <c r="AH7" s="311">
        <f>U7*AB7*$Y7</f>
        <v>98.46</v>
      </c>
      <c r="AI7" s="314">
        <f t="shared" si="12"/>
        <v>7.89870967741936</v>
      </c>
      <c r="AJ7" s="314">
        <f>AG7/AD7</f>
        <v>32.1</v>
      </c>
      <c r="AK7" s="315">
        <f t="shared" si="13"/>
        <v>19.9993548387097</v>
      </c>
      <c r="AL7" s="315">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311">
        <f t="shared" si="7"/>
        <v>7.49</v>
      </c>
      <c r="AA8" s="311">
        <f>W8/100*E8*2+(1-W8/100)*E8</f>
        <v>17.28</v>
      </c>
      <c r="AB8" s="311">
        <f t="shared" si="8"/>
        <v>12.385</v>
      </c>
      <c r="AC8" s="311">
        <f t="shared" si="9"/>
        <v>3.5</v>
      </c>
      <c r="AD8" s="311">
        <f>T8/K8+Q8</f>
        <v>5.5</v>
      </c>
      <c r="AE8" s="311">
        <f t="shared" si="10"/>
        <v>4.5</v>
      </c>
      <c r="AF8" s="311">
        <f t="shared" si="11"/>
        <v>44.94</v>
      </c>
      <c r="AG8" s="311">
        <f>T8*AA8*$Y8</f>
        <v>207.36</v>
      </c>
      <c r="AH8" s="311">
        <f>U8*AB8*$Y8</f>
        <v>111.465</v>
      </c>
      <c r="AI8" s="314">
        <f t="shared" si="12"/>
        <v>12.84</v>
      </c>
      <c r="AJ8" s="314">
        <f>AG8/AD8</f>
        <v>37.7018181818182</v>
      </c>
      <c r="AK8" s="315">
        <f t="shared" si="13"/>
        <v>25.2709090909091</v>
      </c>
      <c r="AL8" s="315">
        <v>25</v>
      </c>
      <c r="AM8">
        <f t="shared" si="14"/>
        <v>28.75</v>
      </c>
    </row>
    <row r="9" spans="1:38">
      <c r="A9" s="93" t="s">
        <v>28</v>
      </c>
      <c r="B9" s="93" t="b">
        <v>1</v>
      </c>
      <c r="C9" s="93"/>
      <c r="D9" s="283"/>
      <c r="E9" s="284"/>
      <c r="F9" s="285"/>
      <c r="G9" s="283"/>
      <c r="H9" s="284"/>
      <c r="I9" s="285"/>
      <c r="J9" s="289" t="s">
        <v>21</v>
      </c>
      <c r="K9" s="289"/>
      <c r="L9" s="302"/>
      <c r="M9" s="283"/>
      <c r="N9" s="284"/>
      <c r="O9" s="285"/>
      <c r="P9" s="283"/>
      <c r="Q9" s="284"/>
      <c r="R9" s="285"/>
      <c r="S9" s="283"/>
      <c r="T9" s="284"/>
      <c r="U9" s="285"/>
      <c r="V9" s="283"/>
      <c r="W9" s="309"/>
      <c r="X9" s="285"/>
      <c r="Y9" s="284"/>
      <c r="Z9" s="311"/>
      <c r="AA9" s="311"/>
      <c r="AB9" s="311"/>
      <c r="AC9" s="311"/>
      <c r="AD9" s="311"/>
      <c r="AE9" s="311"/>
      <c r="AF9" s="311"/>
      <c r="AG9" s="311"/>
      <c r="AH9" s="311"/>
      <c r="AI9" s="314" t="s">
        <v>29</v>
      </c>
      <c r="AJ9" s="314"/>
      <c r="AK9" s="314"/>
      <c r="AL9" s="314"/>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311">
        <f t="shared" si="7"/>
        <v>11</v>
      </c>
      <c r="AA10" s="311">
        <f>W10/100*E10*2+(1-W10/100)*E10</f>
        <v>18</v>
      </c>
      <c r="AB10" s="311">
        <f t="shared" si="8"/>
        <v>14.5</v>
      </c>
      <c r="AC10" s="311">
        <f t="shared" si="9"/>
        <v>23.5</v>
      </c>
      <c r="AD10" s="311">
        <f>T10/K10+Q10</f>
        <v>25</v>
      </c>
      <c r="AE10" s="311">
        <f t="shared" si="10"/>
        <v>24.25</v>
      </c>
      <c r="AF10" s="311">
        <f t="shared" si="11"/>
        <v>44</v>
      </c>
      <c r="AG10" s="311">
        <f>T10*AA10*$Y10</f>
        <v>180</v>
      </c>
      <c r="AH10" s="311">
        <f>U10*AB10*$Y10</f>
        <v>101.5</v>
      </c>
      <c r="AI10" s="314">
        <f t="shared" si="12"/>
        <v>1.87234042553191</v>
      </c>
      <c r="AJ10" s="314">
        <f>AG10/AD10</f>
        <v>7.2</v>
      </c>
      <c r="AK10" s="315">
        <f t="shared" si="13"/>
        <v>4.53617021276596</v>
      </c>
      <c r="AL10" s="315">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311">
        <f t="shared" si="7"/>
        <v>23</v>
      </c>
      <c r="AA11" s="311">
        <f>W11/100*E11*2+(1-W11/100)*E11</f>
        <v>40.5</v>
      </c>
      <c r="AB11" s="311">
        <f t="shared" si="8"/>
        <v>31.75</v>
      </c>
      <c r="AC11" s="311">
        <f t="shared" si="9"/>
        <v>23.75</v>
      </c>
      <c r="AD11" s="311">
        <f>T11/K11+Q11</f>
        <v>23.25</v>
      </c>
      <c r="AE11" s="311">
        <f t="shared" si="10"/>
        <v>23.5</v>
      </c>
      <c r="AF11" s="311">
        <f t="shared" si="11"/>
        <v>92</v>
      </c>
      <c r="AG11" s="311">
        <f>T11*AA11*$Y11</f>
        <v>364.5</v>
      </c>
      <c r="AH11" s="311">
        <f>U11*AB11*$Y11</f>
        <v>206.375</v>
      </c>
      <c r="AI11" s="314">
        <f t="shared" si="12"/>
        <v>3.87368421052632</v>
      </c>
      <c r="AJ11" s="314">
        <f>AG11/AD11</f>
        <v>15.6774193548387</v>
      </c>
      <c r="AK11" s="315">
        <f t="shared" si="13"/>
        <v>9.77555178268251</v>
      </c>
      <c r="AL11" s="315">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311">
        <f t="shared" si="7"/>
        <v>39</v>
      </c>
      <c r="AA12" s="311">
        <f>W12/100*E12*2+(1-W12/100)*E12</f>
        <v>67.5</v>
      </c>
      <c r="AB12" s="311">
        <f t="shared" si="8"/>
        <v>53.25</v>
      </c>
      <c r="AC12" s="311">
        <f t="shared" si="9"/>
        <v>24</v>
      </c>
      <c r="AD12" s="311">
        <f>T12/K12+Q12</f>
        <v>21.5</v>
      </c>
      <c r="AE12" s="311">
        <f t="shared" si="10"/>
        <v>22.75</v>
      </c>
      <c r="AF12" s="311">
        <f t="shared" si="11"/>
        <v>156</v>
      </c>
      <c r="AG12" s="311">
        <f>T12*AA12*$Y12</f>
        <v>540</v>
      </c>
      <c r="AH12" s="311">
        <f>U12*AB12*$Y12</f>
        <v>319.5</v>
      </c>
      <c r="AI12" s="314">
        <f t="shared" si="12"/>
        <v>6.5</v>
      </c>
      <c r="AJ12" s="314">
        <f>AG12/AD12</f>
        <v>25.1162790697674</v>
      </c>
      <c r="AK12" s="315">
        <f t="shared" si="13"/>
        <v>15.8081395348837</v>
      </c>
      <c r="AL12" s="315">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311">
        <f t="shared" si="7"/>
        <v>58</v>
      </c>
      <c r="AA13" s="311">
        <f>W13/100*E13*2+(1-W13/100)*E13</f>
        <v>99</v>
      </c>
      <c r="AB13" s="311">
        <f t="shared" si="8"/>
        <v>78.5</v>
      </c>
      <c r="AC13" s="311">
        <f t="shared" si="9"/>
        <v>24.25</v>
      </c>
      <c r="AD13" s="311">
        <f>T13/K13+Q13</f>
        <v>19.75</v>
      </c>
      <c r="AE13" s="311">
        <f t="shared" si="10"/>
        <v>22</v>
      </c>
      <c r="AF13" s="311">
        <f t="shared" si="11"/>
        <v>232</v>
      </c>
      <c r="AG13" s="311">
        <f>T13*AA13*$Y13</f>
        <v>693</v>
      </c>
      <c r="AH13" s="311">
        <f>U13*AB13*$Y13</f>
        <v>431.75</v>
      </c>
      <c r="AI13" s="314">
        <f t="shared" si="12"/>
        <v>9.56701030927835</v>
      </c>
      <c r="AJ13" s="314">
        <f>AG13/AD13</f>
        <v>35.0886075949367</v>
      </c>
      <c r="AK13" s="315">
        <f t="shared" si="13"/>
        <v>22.3278089521075</v>
      </c>
      <c r="AL13" s="315">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311">
        <f t="shared" si="7"/>
        <v>80</v>
      </c>
      <c r="AA14" s="311">
        <f>W14/100*E14*2+(1-W14/100)*E14</f>
        <v>127.5</v>
      </c>
      <c r="AB14" s="311">
        <f t="shared" si="8"/>
        <v>103.75</v>
      </c>
      <c r="AC14" s="311">
        <f t="shared" si="9"/>
        <v>24.5</v>
      </c>
      <c r="AD14" s="311">
        <f>T14/K14+Q14</f>
        <v>18</v>
      </c>
      <c r="AE14" s="311">
        <f t="shared" si="10"/>
        <v>21.25</v>
      </c>
      <c r="AF14" s="311">
        <f t="shared" si="11"/>
        <v>320</v>
      </c>
      <c r="AG14" s="311">
        <f>T14*AA14*$Y14</f>
        <v>765</v>
      </c>
      <c r="AH14" s="311">
        <f>U14*AB14*$Y14</f>
        <v>518.75</v>
      </c>
      <c r="AI14" s="314">
        <f t="shared" si="12"/>
        <v>13.0612244897959</v>
      </c>
      <c r="AJ14" s="314">
        <f>AG14/AD14</f>
        <v>42.5</v>
      </c>
      <c r="AK14" s="315">
        <f t="shared" si="13"/>
        <v>27.780612244898</v>
      </c>
      <c r="AL14" s="315">
        <v>25</v>
      </c>
      <c r="AM14">
        <f t="shared" si="14"/>
        <v>21.875</v>
      </c>
    </row>
    <row r="15" spans="1:38">
      <c r="A15" s="93" t="s">
        <v>35</v>
      </c>
      <c r="B15" s="93" t="b">
        <v>1</v>
      </c>
      <c r="C15" s="93"/>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311"/>
      <c r="AA15" s="311"/>
      <c r="AB15" s="311"/>
      <c r="AC15" s="311"/>
      <c r="AD15" s="311"/>
      <c r="AE15" s="311"/>
      <c r="AF15" s="311"/>
      <c r="AG15" s="311"/>
      <c r="AH15" s="311"/>
      <c r="AI15" s="314" t="s">
        <v>36</v>
      </c>
      <c r="AJ15" s="314"/>
      <c r="AK15" s="314"/>
      <c r="AL15" s="314"/>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311">
        <f t="shared" si="7"/>
        <v>0.714</v>
      </c>
      <c r="AA16" s="311">
        <f>W16/100*E16*2+(1-W16/100)*E16</f>
        <v>1.3325</v>
      </c>
      <c r="AB16" s="311">
        <f t="shared" si="8"/>
        <v>1.02325</v>
      </c>
      <c r="AC16" s="311">
        <f t="shared" si="9"/>
        <v>6</v>
      </c>
      <c r="AD16" s="311">
        <f>T16/K16+Q16</f>
        <v>9.5</v>
      </c>
      <c r="AE16" s="311">
        <f t="shared" si="10"/>
        <v>7.75</v>
      </c>
      <c r="AF16" s="311">
        <f t="shared" si="11"/>
        <v>12.852</v>
      </c>
      <c r="AG16" s="311">
        <f>T16*AA16*$Y16</f>
        <v>71.955</v>
      </c>
      <c r="AH16" s="311">
        <f>U16*AB16*$Y16</f>
        <v>36.837</v>
      </c>
      <c r="AI16" s="314">
        <f t="shared" si="12"/>
        <v>2.142</v>
      </c>
      <c r="AJ16" s="314">
        <f>AG16/AD16</f>
        <v>7.57421052631579</v>
      </c>
      <c r="AK16" s="315">
        <f t="shared" si="13"/>
        <v>4.85810526315789</v>
      </c>
      <c r="AL16" s="315">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311">
        <f t="shared" si="7"/>
        <v>1.224</v>
      </c>
      <c r="AA17" s="311">
        <f>W17/100*E17*2+(1-W17/100)*E17</f>
        <v>2.05</v>
      </c>
      <c r="AB17" s="311">
        <f t="shared" si="8"/>
        <v>1.637</v>
      </c>
      <c r="AC17" s="311">
        <f t="shared" si="9"/>
        <v>6.8</v>
      </c>
      <c r="AD17" s="311">
        <f>T17/K17+Q17</f>
        <v>9.47222222222222</v>
      </c>
      <c r="AE17" s="311">
        <f t="shared" si="10"/>
        <v>8.13611111111111</v>
      </c>
      <c r="AF17" s="311">
        <f t="shared" si="11"/>
        <v>36.72</v>
      </c>
      <c r="AG17" s="311">
        <f>T17*AA17*$Y17</f>
        <v>143.5</v>
      </c>
      <c r="AH17" s="311">
        <f>U17*AB17*$Y17</f>
        <v>81.85</v>
      </c>
      <c r="AI17" s="314">
        <f t="shared" si="12"/>
        <v>5.4</v>
      </c>
      <c r="AJ17" s="314">
        <f>AG17/AD17</f>
        <v>15.1495601173021</v>
      </c>
      <c r="AK17" s="315">
        <f t="shared" si="13"/>
        <v>10.274780058651</v>
      </c>
      <c r="AL17" s="315">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311">
        <f t="shared" si="7"/>
        <v>1.53</v>
      </c>
      <c r="AA18" s="311">
        <f>W18/100*E18*2+(1-W18/100)*E18</f>
        <v>2.255</v>
      </c>
      <c r="AB18" s="311">
        <f t="shared" si="8"/>
        <v>1.8925</v>
      </c>
      <c r="AC18" s="311">
        <f t="shared" si="9"/>
        <v>7.33333333333333</v>
      </c>
      <c r="AD18" s="311">
        <f>T18/K18+Q18</f>
        <v>9.4</v>
      </c>
      <c r="AE18" s="311">
        <f t="shared" si="10"/>
        <v>8.36666666666667</v>
      </c>
      <c r="AF18" s="311">
        <f t="shared" si="11"/>
        <v>67.32</v>
      </c>
      <c r="AG18" s="311">
        <f>T18*AA18*$Y18</f>
        <v>198.44</v>
      </c>
      <c r="AH18" s="311">
        <f>U18*AB18*$Y18</f>
        <v>124.905</v>
      </c>
      <c r="AI18" s="314">
        <f t="shared" si="12"/>
        <v>9.18</v>
      </c>
      <c r="AJ18" s="314">
        <f>AG18/AD18</f>
        <v>21.1106382978723</v>
      </c>
      <c r="AK18" s="315">
        <f t="shared" si="13"/>
        <v>15.1453191489362</v>
      </c>
      <c r="AL18" s="315">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311">
        <f t="shared" si="7"/>
        <v>1.836</v>
      </c>
      <c r="AA19" s="311">
        <f>W19/100*E19*2+(1-W19/100)*E19</f>
        <v>2.255</v>
      </c>
      <c r="AB19" s="311">
        <f t="shared" si="8"/>
        <v>2.0455</v>
      </c>
      <c r="AC19" s="311">
        <f t="shared" si="9"/>
        <v>7.71428571428571</v>
      </c>
      <c r="AD19" s="311">
        <f>T19/K19+Q19</f>
        <v>9.24819494584838</v>
      </c>
      <c r="AE19" s="311">
        <f t="shared" si="10"/>
        <v>8.48124033006705</v>
      </c>
      <c r="AF19" s="311">
        <f t="shared" si="11"/>
        <v>110.16</v>
      </c>
      <c r="AG19" s="311">
        <f>T19*AA19*$Y19</f>
        <v>243.54</v>
      </c>
      <c r="AH19" s="311">
        <f>U19*AB19*$Y19</f>
        <v>171.822</v>
      </c>
      <c r="AI19" s="314">
        <f t="shared" si="12"/>
        <v>14.28</v>
      </c>
      <c r="AJ19" s="314">
        <f>AG19/AD19</f>
        <v>26.3337874499854</v>
      </c>
      <c r="AK19" s="315">
        <f t="shared" si="13"/>
        <v>20.3068937249927</v>
      </c>
      <c r="AL19" s="315">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311">
        <f t="shared" si="7"/>
        <v>1.938</v>
      </c>
      <c r="AA20" s="311">
        <f>W20/100*E20*2+(1-W20/100)*E20</f>
        <v>2.255</v>
      </c>
      <c r="AB20" s="311">
        <f t="shared" si="8"/>
        <v>2.0965</v>
      </c>
      <c r="AC20" s="311">
        <f t="shared" si="9"/>
        <v>8</v>
      </c>
      <c r="AD20" s="311">
        <f>T20/K20+Q20</f>
        <v>9.16666666666667</v>
      </c>
      <c r="AE20" s="311">
        <f t="shared" si="10"/>
        <v>8.58333333333333</v>
      </c>
      <c r="AF20" s="311">
        <f t="shared" si="11"/>
        <v>151.164</v>
      </c>
      <c r="AG20" s="311">
        <f>T20*AA20*$Y20</f>
        <v>293.15</v>
      </c>
      <c r="AH20" s="311">
        <f>U20*AB20*$Y20</f>
        <v>218.036</v>
      </c>
      <c r="AI20" s="314">
        <f t="shared" si="12"/>
        <v>18.8955</v>
      </c>
      <c r="AJ20" s="314">
        <f>AG20/AD20</f>
        <v>31.98</v>
      </c>
      <c r="AK20" s="315">
        <f t="shared" si="13"/>
        <v>25.43775</v>
      </c>
      <c r="AL20" s="315">
        <v>25</v>
      </c>
      <c r="AM20">
        <f t="shared" si="14"/>
        <v>33.3125</v>
      </c>
    </row>
    <row r="21" spans="1:38">
      <c r="A21" s="93" t="s">
        <v>42</v>
      </c>
      <c r="B21" s="93" t="b">
        <v>0</v>
      </c>
      <c r="C21" s="93"/>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311"/>
      <c r="AA21" s="311"/>
      <c r="AB21" s="311"/>
      <c r="AC21" s="311"/>
      <c r="AD21" s="311"/>
      <c r="AE21" s="311"/>
      <c r="AF21" s="311"/>
      <c r="AG21" s="311"/>
      <c r="AH21" s="311"/>
      <c r="AI21" s="314" t="s">
        <v>43</v>
      </c>
      <c r="AJ21" s="314"/>
      <c r="AK21" s="314"/>
      <c r="AL21" s="314"/>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311">
        <f t="shared" si="7"/>
        <v>1.111</v>
      </c>
      <c r="AA22" s="311">
        <f>W22/100*E22*2+(1-W22/100)*E22</f>
        <v>2.255</v>
      </c>
      <c r="AB22" s="311">
        <f t="shared" si="8"/>
        <v>1.683</v>
      </c>
      <c r="AC22" s="311">
        <f t="shared" si="9"/>
        <v>4.5</v>
      </c>
      <c r="AD22" s="311">
        <f>T22/K22+Q22</f>
        <v>5.85714285714286</v>
      </c>
      <c r="AE22" s="311">
        <f t="shared" si="10"/>
        <v>5.17857142857143</v>
      </c>
      <c r="AF22" s="311">
        <f t="shared" si="11"/>
        <v>11.11</v>
      </c>
      <c r="AG22" s="311">
        <f>T22*AA22*$Y22</f>
        <v>45.1</v>
      </c>
      <c r="AH22" s="311">
        <f>U22*AB22*$Y22</f>
        <v>25.245</v>
      </c>
      <c r="AI22" s="314">
        <f t="shared" si="12"/>
        <v>2.46888888888889</v>
      </c>
      <c r="AJ22" s="314">
        <f>AG22/AD22</f>
        <v>7.7</v>
      </c>
      <c r="AK22" s="315">
        <f t="shared" si="13"/>
        <v>5.08444444444444</v>
      </c>
      <c r="AL22" s="315">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311">
        <f t="shared" si="7"/>
        <v>2.025</v>
      </c>
      <c r="AA23" s="311">
        <f>W23/100*E23*2+(1-W23/100)*E23</f>
        <v>3.18525</v>
      </c>
      <c r="AB23" s="311">
        <f t="shared" si="8"/>
        <v>2.605125</v>
      </c>
      <c r="AC23" s="311">
        <f t="shared" si="9"/>
        <v>4.75</v>
      </c>
      <c r="AD23" s="311">
        <f>T23/K23+Q23</f>
        <v>5.875</v>
      </c>
      <c r="AE23" s="311">
        <f t="shared" si="10"/>
        <v>5.3125</v>
      </c>
      <c r="AF23" s="311">
        <f t="shared" si="11"/>
        <v>30.375</v>
      </c>
      <c r="AG23" s="311">
        <f>T23*AA23*$Y23</f>
        <v>79.63125</v>
      </c>
      <c r="AH23" s="311">
        <f>U23*AB23*$Y23</f>
        <v>52.1025</v>
      </c>
      <c r="AI23" s="314">
        <f t="shared" si="12"/>
        <v>6.39473684210526</v>
      </c>
      <c r="AJ23" s="314">
        <f>AG23/AD23</f>
        <v>13.5542553191489</v>
      </c>
      <c r="AK23" s="315">
        <f t="shared" si="13"/>
        <v>9.9744960806271</v>
      </c>
      <c r="AL23" s="315">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311">
        <f t="shared" si="7"/>
        <v>2.7405</v>
      </c>
      <c r="AA24" s="311">
        <f>W24/100*E24*2+(1-W24/100)*E24</f>
        <v>3.605</v>
      </c>
      <c r="AB24" s="311">
        <f t="shared" si="8"/>
        <v>3.17275</v>
      </c>
      <c r="AC24" s="311">
        <f t="shared" si="9"/>
        <v>4.83333333333333</v>
      </c>
      <c r="AD24" s="311">
        <f>T24/K24+Q24</f>
        <v>5.83333333333333</v>
      </c>
      <c r="AE24" s="311">
        <f t="shared" si="10"/>
        <v>5.33333333333333</v>
      </c>
      <c r="AF24" s="311">
        <f t="shared" si="11"/>
        <v>54.81</v>
      </c>
      <c r="AG24" s="311">
        <f>T24*AA24*$Y24</f>
        <v>108.15</v>
      </c>
      <c r="AH24" s="311">
        <f>U24*AB24*$Y24</f>
        <v>79.31875</v>
      </c>
      <c r="AI24" s="314">
        <f t="shared" si="12"/>
        <v>11.34</v>
      </c>
      <c r="AJ24" s="314">
        <f>AG24/AD24</f>
        <v>18.54</v>
      </c>
      <c r="AK24" s="315">
        <f t="shared" si="13"/>
        <v>14.94</v>
      </c>
      <c r="AL24" s="315">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311">
        <f t="shared" si="7"/>
        <v>3.0525</v>
      </c>
      <c r="AA25" s="311">
        <f>W25/100*E25*2+(1-W25/100)*E25</f>
        <v>3.9235</v>
      </c>
      <c r="AB25" s="311">
        <f t="shared" si="8"/>
        <v>3.488</v>
      </c>
      <c r="AC25" s="311">
        <f t="shared" si="9"/>
        <v>4.82142857142857</v>
      </c>
      <c r="AD25" s="311">
        <f>T25/K25+Q25</f>
        <v>5.75</v>
      </c>
      <c r="AE25" s="311">
        <f t="shared" si="10"/>
        <v>5.28571428571429</v>
      </c>
      <c r="AF25" s="311">
        <f t="shared" si="11"/>
        <v>76.3125</v>
      </c>
      <c r="AG25" s="311">
        <f>T25*AA25*$Y25</f>
        <v>137.3225</v>
      </c>
      <c r="AH25" s="311">
        <f>U25*AB25*$Y25</f>
        <v>104.64</v>
      </c>
      <c r="AI25" s="314">
        <f t="shared" si="12"/>
        <v>15.8277777777778</v>
      </c>
      <c r="AJ25" s="314">
        <f>AG25/AD25</f>
        <v>23.8821739130435</v>
      </c>
      <c r="AK25" s="315">
        <f t="shared" si="13"/>
        <v>19.8549758454106</v>
      </c>
      <c r="AL25" s="315">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311">
        <f t="shared" si="7"/>
        <v>3.264</v>
      </c>
      <c r="AA26" s="311">
        <f>W26/100*E26*2+(1-W26/100)*E26</f>
        <v>4.14</v>
      </c>
      <c r="AB26" s="311">
        <f t="shared" si="8"/>
        <v>3.702</v>
      </c>
      <c r="AC26" s="311">
        <f t="shared" si="9"/>
        <v>4.75</v>
      </c>
      <c r="AD26" s="311">
        <f>T26/K26+Q26</f>
        <v>5.63636363636364</v>
      </c>
      <c r="AE26" s="311">
        <f t="shared" si="10"/>
        <v>5.19318181818182</v>
      </c>
      <c r="AF26" s="311">
        <f t="shared" si="11"/>
        <v>97.92</v>
      </c>
      <c r="AG26" s="311">
        <f>T26*AA26*$Y26</f>
        <v>165.6</v>
      </c>
      <c r="AH26" s="311">
        <f>U26*AB26*$Y26</f>
        <v>129.57</v>
      </c>
      <c r="AI26" s="314">
        <f t="shared" si="12"/>
        <v>20.6147368421053</v>
      </c>
      <c r="AJ26" s="314">
        <f>AG26/AD26</f>
        <v>29.3806451612903</v>
      </c>
      <c r="AK26" s="315">
        <f t="shared" si="13"/>
        <v>24.9976910016978</v>
      </c>
      <c r="AL26" s="315">
        <v>25</v>
      </c>
      <c r="AM26">
        <f t="shared" si="14"/>
        <v>34.2</v>
      </c>
    </row>
    <row r="27" spans="1:38">
      <c r="A27" s="93" t="s">
        <v>49</v>
      </c>
      <c r="B27" s="93" t="b">
        <v>0</v>
      </c>
      <c r="C27" s="93"/>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311"/>
      <c r="AA27" s="311"/>
      <c r="AB27" s="311"/>
      <c r="AC27" s="311"/>
      <c r="AD27" s="311"/>
      <c r="AE27" s="311"/>
      <c r="AF27" s="311"/>
      <c r="AG27" s="311"/>
      <c r="AH27" s="311"/>
      <c r="AI27" s="314" t="s">
        <v>50</v>
      </c>
      <c r="AJ27" s="314"/>
      <c r="AK27" s="314"/>
      <c r="AL27" s="314"/>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311">
        <f t="shared" si="7"/>
        <v>2.295</v>
      </c>
      <c r="AA28" s="311">
        <f>W28/100*E28*2+(1-W28/100)*E28</f>
        <v>3.38</v>
      </c>
      <c r="AB28" s="311">
        <f t="shared" si="8"/>
        <v>2.8375</v>
      </c>
      <c r="AC28" s="311">
        <f t="shared" si="9"/>
        <v>28</v>
      </c>
      <c r="AD28" s="311">
        <f>T28/K28+Q28</f>
        <v>27</v>
      </c>
      <c r="AE28" s="311">
        <f t="shared" si="10"/>
        <v>27.5</v>
      </c>
      <c r="AF28" s="311">
        <f t="shared" si="11"/>
        <v>68.85</v>
      </c>
      <c r="AG28" s="311">
        <f>T28*AA28*$Y28</f>
        <v>202.8</v>
      </c>
      <c r="AH28" s="311">
        <f>U28*AB28*$Y28</f>
        <v>127.6875</v>
      </c>
      <c r="AI28" s="314">
        <f t="shared" si="12"/>
        <v>2.45892857142857</v>
      </c>
      <c r="AJ28" s="314">
        <f>AG28/AD28</f>
        <v>7.51111111111111</v>
      </c>
      <c r="AK28" s="315">
        <f t="shared" si="13"/>
        <v>4.98501984126984</v>
      </c>
      <c r="AL28" s="315">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311">
        <f t="shared" si="7"/>
        <v>4.42</v>
      </c>
      <c r="AA29" s="311">
        <f>W29/100*E29*2+(1-W29/100)*E29</f>
        <v>6.625</v>
      </c>
      <c r="AB29" s="311">
        <f t="shared" si="8"/>
        <v>5.5225</v>
      </c>
      <c r="AC29" s="311">
        <f t="shared" si="9"/>
        <v>31.2692307692308</v>
      </c>
      <c r="AD29" s="311">
        <f>T29/K29+Q29</f>
        <v>32.75</v>
      </c>
      <c r="AE29" s="311">
        <f t="shared" si="10"/>
        <v>32.0096153846154</v>
      </c>
      <c r="AF29" s="311">
        <f t="shared" si="11"/>
        <v>163.54</v>
      </c>
      <c r="AG29" s="311">
        <f>T29*AA29*$Y29</f>
        <v>496.875</v>
      </c>
      <c r="AH29" s="311">
        <f>U29*AB29*$Y29</f>
        <v>309.26</v>
      </c>
      <c r="AI29" s="314">
        <f t="shared" si="12"/>
        <v>5.23006150061501</v>
      </c>
      <c r="AJ29" s="314">
        <f>AG29/AD29</f>
        <v>15.1717557251908</v>
      </c>
      <c r="AK29" s="315">
        <f t="shared" si="13"/>
        <v>10.2009086129029</v>
      </c>
      <c r="AL29" s="315">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311">
        <f t="shared" si="7"/>
        <v>6.36</v>
      </c>
      <c r="AA30" s="311">
        <f>W30/100*E30*2+(1-W30/100)*E30</f>
        <v>9.45</v>
      </c>
      <c r="AB30" s="311">
        <f t="shared" si="8"/>
        <v>7.905</v>
      </c>
      <c r="AC30" s="311">
        <f t="shared" si="9"/>
        <v>34.7142857142857</v>
      </c>
      <c r="AD30" s="311">
        <f>T30/K30+Q30</f>
        <v>38.5</v>
      </c>
      <c r="AE30" s="311">
        <f t="shared" si="10"/>
        <v>36.6071428571429</v>
      </c>
      <c r="AF30" s="311">
        <f t="shared" si="11"/>
        <v>286.2</v>
      </c>
      <c r="AG30" s="311">
        <f>T30*AA30*$Y30</f>
        <v>850.5</v>
      </c>
      <c r="AH30" s="311">
        <f>U30*AB30*$Y30</f>
        <v>533.5875</v>
      </c>
      <c r="AI30" s="314">
        <f t="shared" si="12"/>
        <v>8.24444444444444</v>
      </c>
      <c r="AJ30" s="314">
        <f>AG30/AD30</f>
        <v>22.0909090909091</v>
      </c>
      <c r="AK30" s="315">
        <f t="shared" si="13"/>
        <v>15.1676767676768</v>
      </c>
      <c r="AL30" s="315">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311">
        <f t="shared" si="7"/>
        <v>9.18</v>
      </c>
      <c r="AA31" s="311">
        <f>W31/100*E31*2+(1-W31/100)*E31</f>
        <v>11.55</v>
      </c>
      <c r="AB31" s="311">
        <f t="shared" si="8"/>
        <v>10.365</v>
      </c>
      <c r="AC31" s="311">
        <f t="shared" si="9"/>
        <v>37.2333333333333</v>
      </c>
      <c r="AD31" s="311">
        <f>T31/K31+Q31</f>
        <v>44.25</v>
      </c>
      <c r="AE31" s="311">
        <f t="shared" si="10"/>
        <v>40.7416666666667</v>
      </c>
      <c r="AF31" s="311">
        <f t="shared" si="11"/>
        <v>477.36</v>
      </c>
      <c r="AG31" s="311">
        <f>T31*AA31*$Y31</f>
        <v>1212.75</v>
      </c>
      <c r="AH31" s="311">
        <f>U31*AB31*$Y31</f>
        <v>813.6525</v>
      </c>
      <c r="AI31" s="314">
        <f t="shared" si="12"/>
        <v>12.820769919427</v>
      </c>
      <c r="AJ31" s="314">
        <f>AG31/AD31</f>
        <v>27.4067796610169</v>
      </c>
      <c r="AK31" s="315">
        <f t="shared" si="13"/>
        <v>20.113774790222</v>
      </c>
      <c r="AL31" s="315">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311">
        <f t="shared" si="7"/>
        <v>11</v>
      </c>
      <c r="AA32" s="311">
        <f>W32/100*E32*2+(1-W32/100)*E32</f>
        <v>14</v>
      </c>
      <c r="AB32" s="311">
        <f t="shared" si="8"/>
        <v>12.5</v>
      </c>
      <c r="AC32" s="311">
        <f t="shared" si="9"/>
        <v>40</v>
      </c>
      <c r="AD32" s="311">
        <f>T32/K32+Q32</f>
        <v>50</v>
      </c>
      <c r="AE32" s="311">
        <f t="shared" si="10"/>
        <v>45</v>
      </c>
      <c r="AF32" s="311">
        <f t="shared" si="11"/>
        <v>660</v>
      </c>
      <c r="AG32" s="311">
        <f>T32*AA32*$Y32</f>
        <v>1680</v>
      </c>
      <c r="AH32" s="311">
        <f>U32*AB32*$Y32</f>
        <v>1125</v>
      </c>
      <c r="AI32" s="314">
        <f t="shared" si="12"/>
        <v>16.5</v>
      </c>
      <c r="AJ32" s="314">
        <f>AG32/AD32</f>
        <v>33.6</v>
      </c>
      <c r="AK32" s="315">
        <f t="shared" si="13"/>
        <v>25.05</v>
      </c>
      <c r="AL32" s="315">
        <v>25</v>
      </c>
      <c r="AM32">
        <f t="shared" si="14"/>
        <v>33.75</v>
      </c>
    </row>
    <row r="33" spans="1:38">
      <c r="A33" s="93" t="s">
        <v>56</v>
      </c>
      <c r="B33" s="93" t="b">
        <v>1</v>
      </c>
      <c r="C33" s="93"/>
      <c r="D33" s="283"/>
      <c r="E33" s="284"/>
      <c r="F33" s="285"/>
      <c r="G33" s="283"/>
      <c r="H33" s="284"/>
      <c r="I33" s="285"/>
      <c r="J33" s="283"/>
      <c r="K33" s="284"/>
      <c r="L33" s="285"/>
      <c r="M33" s="283"/>
      <c r="N33" s="284"/>
      <c r="O33" s="285"/>
      <c r="P33" s="283"/>
      <c r="Q33" s="284"/>
      <c r="R33" s="285"/>
      <c r="S33" s="283"/>
      <c r="T33" s="284"/>
      <c r="U33" s="285"/>
      <c r="V33" s="283"/>
      <c r="W33" s="309"/>
      <c r="X33" s="285"/>
      <c r="Y33" s="284"/>
      <c r="Z33" s="311"/>
      <c r="AA33" s="311"/>
      <c r="AB33" s="311"/>
      <c r="AC33" s="311"/>
      <c r="AD33" s="311"/>
      <c r="AE33" s="311"/>
      <c r="AF33" s="311"/>
      <c r="AG33" s="311"/>
      <c r="AH33" s="311"/>
      <c r="AI33" s="314"/>
      <c r="AJ33" s="314"/>
      <c r="AK33" s="314"/>
      <c r="AL33" s="314"/>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311">
        <f t="shared" si="7"/>
        <v>25.25</v>
      </c>
      <c r="AA34" s="311">
        <f>W34/100*E34*2+(1-W34/100)*E34</f>
        <v>30.3</v>
      </c>
      <c r="AB34" s="311">
        <f t="shared" si="8"/>
        <v>27.775</v>
      </c>
      <c r="AC34" s="311">
        <f t="shared" si="9"/>
        <v>5</v>
      </c>
      <c r="AD34" s="311">
        <f>T34/K34+Q34</f>
        <v>6</v>
      </c>
      <c r="AE34" s="311">
        <f t="shared" si="10"/>
        <v>5.5</v>
      </c>
      <c r="AF34" s="311">
        <f t="shared" si="11"/>
        <v>25.25</v>
      </c>
      <c r="AG34" s="311">
        <f>T34*AA34*$Y34</f>
        <v>30.3</v>
      </c>
      <c r="AH34" s="311">
        <f>U34*AB34*$Y34</f>
        <v>27.775</v>
      </c>
      <c r="AI34" s="314">
        <f t="shared" si="12"/>
        <v>5.05</v>
      </c>
      <c r="AJ34" s="314">
        <f>AG34/AD34</f>
        <v>5.05</v>
      </c>
      <c r="AK34" s="315">
        <f t="shared" si="13"/>
        <v>5.05</v>
      </c>
      <c r="AL34" s="315">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311">
        <f t="shared" si="7"/>
        <v>40.4</v>
      </c>
      <c r="AA35" s="311">
        <f>W35/100*E35*2+(1-W35/100)*E35</f>
        <v>70.7</v>
      </c>
      <c r="AB35" s="311">
        <f t="shared" si="8"/>
        <v>55.55</v>
      </c>
      <c r="AC35" s="311">
        <f t="shared" si="9"/>
        <v>5</v>
      </c>
      <c r="AD35" s="311">
        <f>T35/K35+Q35</f>
        <v>6</v>
      </c>
      <c r="AE35" s="311">
        <f t="shared" si="10"/>
        <v>5.5</v>
      </c>
      <c r="AF35" s="311">
        <f t="shared" si="11"/>
        <v>40.4</v>
      </c>
      <c r="AG35" s="311">
        <f>T35*AA35*$Y35</f>
        <v>70.7</v>
      </c>
      <c r="AH35" s="311">
        <f>U35*AB35*$Y35</f>
        <v>55.55</v>
      </c>
      <c r="AI35" s="314">
        <f t="shared" si="12"/>
        <v>8.08</v>
      </c>
      <c r="AJ35" s="314">
        <f>AG35/AD35</f>
        <v>11.7833333333333</v>
      </c>
      <c r="AK35" s="315">
        <f t="shared" si="13"/>
        <v>9.93166666666667</v>
      </c>
      <c r="AL35" s="315">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311">
        <f t="shared" si="7"/>
        <v>7.07</v>
      </c>
      <c r="AA36" s="311">
        <f>W36/100*E36*2+(1-W36/100)*E36</f>
        <v>14.14</v>
      </c>
      <c r="AB36" s="311">
        <f t="shared" si="8"/>
        <v>10.605</v>
      </c>
      <c r="AC36" s="311">
        <f t="shared" si="9"/>
        <v>5</v>
      </c>
      <c r="AD36" s="311">
        <f>T36/K36+Q36</f>
        <v>6</v>
      </c>
      <c r="AE36" s="311">
        <f t="shared" si="10"/>
        <v>5.5</v>
      </c>
      <c r="AF36" s="311">
        <f t="shared" si="11"/>
        <v>7.07</v>
      </c>
      <c r="AG36" s="311">
        <f>T36*AA36*$Y36</f>
        <v>14.14</v>
      </c>
      <c r="AH36" s="311">
        <f>U36*AB36*$Y36</f>
        <v>10.605</v>
      </c>
      <c r="AI36" s="314">
        <f t="shared" si="12"/>
        <v>1.414</v>
      </c>
      <c r="AJ36" s="314">
        <f>AG36/AD36</f>
        <v>2.35666666666667</v>
      </c>
      <c r="AK36" s="315">
        <f t="shared" si="13"/>
        <v>1.88533333333333</v>
      </c>
      <c r="AL36" s="315">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311">
        <f t="shared" si="7"/>
        <v>8.08</v>
      </c>
      <c r="AA37" s="311">
        <f>W37/100*E37*2+(1-W37/100)*E37</f>
        <v>15.15</v>
      </c>
      <c r="AB37" s="311">
        <f t="shared" si="8"/>
        <v>11.615</v>
      </c>
      <c r="AC37" s="311">
        <f t="shared" si="9"/>
        <v>5</v>
      </c>
      <c r="AD37" s="311">
        <f>T37/K37+Q37</f>
        <v>6</v>
      </c>
      <c r="AE37" s="311">
        <f t="shared" si="10"/>
        <v>5.5</v>
      </c>
      <c r="AF37" s="311">
        <f t="shared" si="11"/>
        <v>8.08</v>
      </c>
      <c r="AG37" s="311">
        <f>T37*AA37*$Y37</f>
        <v>15.15</v>
      </c>
      <c r="AH37" s="311">
        <f>U37*AB37*$Y37</f>
        <v>11.615</v>
      </c>
      <c r="AI37" s="314">
        <f t="shared" si="12"/>
        <v>1.616</v>
      </c>
      <c r="AJ37" s="314">
        <f>AG37/AD37</f>
        <v>2.525</v>
      </c>
      <c r="AK37" s="315">
        <f t="shared" si="13"/>
        <v>2.0705</v>
      </c>
      <c r="AL37" s="315">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311">
        <f t="shared" si="7"/>
        <v>9.09</v>
      </c>
      <c r="AA38" s="311">
        <f>W38/100*E38*2+(1-W38/100)*E38</f>
        <v>16.16</v>
      </c>
      <c r="AB38" s="311">
        <f t="shared" si="8"/>
        <v>12.625</v>
      </c>
      <c r="AC38" s="311">
        <f t="shared" si="9"/>
        <v>5</v>
      </c>
      <c r="AD38" s="311">
        <f>T38/K38+Q38</f>
        <v>6</v>
      </c>
      <c r="AE38" s="311">
        <f t="shared" si="10"/>
        <v>5.5</v>
      </c>
      <c r="AF38" s="311">
        <f t="shared" si="11"/>
        <v>9.09</v>
      </c>
      <c r="AG38" s="311">
        <f>T38*AA38*$Y38</f>
        <v>16.16</v>
      </c>
      <c r="AH38" s="311">
        <f>U38*AB38*$Y38</f>
        <v>12.625</v>
      </c>
      <c r="AI38" s="314">
        <f t="shared" si="12"/>
        <v>1.818</v>
      </c>
      <c r="AJ38" s="314">
        <f>AG38/AD38</f>
        <v>2.69333333333333</v>
      </c>
      <c r="AK38" s="315">
        <f t="shared" si="13"/>
        <v>2.25566666666667</v>
      </c>
      <c r="AL38" s="315">
        <f t="shared" si="15"/>
        <v>25</v>
      </c>
      <c r="AM38">
        <f t="shared" si="14"/>
        <v>12.5</v>
      </c>
    </row>
    <row r="39" spans="6:38">
      <c r="F39" s="300"/>
      <c r="AI39" s="316"/>
      <c r="AJ39" s="316"/>
      <c r="AK39" s="316"/>
      <c r="AL39" s="316"/>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74" t="s">
        <v>116</v>
      </c>
      <c r="B1" s="74" t="s">
        <v>496</v>
      </c>
      <c r="C1" s="74" t="s">
        <v>118</v>
      </c>
      <c r="D1" s="74" t="s">
        <v>209</v>
      </c>
      <c r="E1" s="74" t="s">
        <v>497</v>
      </c>
      <c r="F1" s="74" t="s">
        <v>498</v>
      </c>
      <c r="G1" s="74" t="s">
        <v>499</v>
      </c>
      <c r="H1" s="74" t="s">
        <v>358</v>
      </c>
      <c r="I1" s="74" t="s">
        <v>500</v>
      </c>
      <c r="J1" s="81" t="s">
        <v>501</v>
      </c>
      <c r="K1" s="81" t="s">
        <v>502</v>
      </c>
      <c r="L1" s="82" t="s">
        <v>503</v>
      </c>
    </row>
    <row r="2" spans="1:12">
      <c r="A2" s="74"/>
      <c r="B2" s="74"/>
      <c r="C2" s="74"/>
      <c r="D2" s="74"/>
      <c r="E2" s="74"/>
      <c r="F2" s="74"/>
      <c r="G2" s="74"/>
      <c r="H2" s="74"/>
      <c r="I2" s="74"/>
      <c r="J2" s="81"/>
      <c r="K2" s="81"/>
      <c r="L2" s="82"/>
    </row>
    <row r="3" spans="1:12">
      <c r="A3" s="55" t="s">
        <v>504</v>
      </c>
      <c r="B3" s="75">
        <v>0</v>
      </c>
      <c r="C3" s="12">
        <v>3</v>
      </c>
      <c r="D3" s="13">
        <v>0</v>
      </c>
      <c r="E3" s="13">
        <v>1</v>
      </c>
      <c r="F3" s="13">
        <v>1</v>
      </c>
      <c r="G3" s="13">
        <v>6</v>
      </c>
      <c r="H3" s="13">
        <v>9</v>
      </c>
      <c r="I3" s="13">
        <f>SUM(D3:H3)</f>
        <v>17</v>
      </c>
      <c r="J3" s="13">
        <v>1</v>
      </c>
      <c r="K3" s="13">
        <v>0</v>
      </c>
      <c r="L3" t="s">
        <v>505</v>
      </c>
    </row>
    <row r="4" spans="1:12">
      <c r="A4" s="55" t="s">
        <v>506</v>
      </c>
      <c r="B4" s="75">
        <v>1</v>
      </c>
      <c r="C4" s="12">
        <v>1</v>
      </c>
      <c r="D4" s="13">
        <v>1</v>
      </c>
      <c r="E4" s="13">
        <v>1</v>
      </c>
      <c r="F4" s="13">
        <v>2</v>
      </c>
      <c r="G4" s="13">
        <v>7</v>
      </c>
      <c r="H4" s="13">
        <v>10</v>
      </c>
      <c r="I4" s="13">
        <f>SUM(D4:H4)</f>
        <v>21</v>
      </c>
      <c r="J4" s="13">
        <v>1</v>
      </c>
      <c r="K4" s="13">
        <v>1</v>
      </c>
      <c r="L4" t="s">
        <v>507</v>
      </c>
    </row>
    <row r="5" spans="1:12">
      <c r="A5" s="55" t="s">
        <v>508</v>
      </c>
      <c r="B5" s="75">
        <v>2</v>
      </c>
      <c r="C5" s="12">
        <v>2</v>
      </c>
      <c r="D5" s="13">
        <v>1</v>
      </c>
      <c r="E5" s="13">
        <v>1</v>
      </c>
      <c r="F5" s="13">
        <v>3</v>
      </c>
      <c r="G5" s="13">
        <v>8</v>
      </c>
      <c r="H5" s="13">
        <v>11</v>
      </c>
      <c r="I5" s="13">
        <f>SUM(D5:H5)</f>
        <v>24</v>
      </c>
      <c r="J5" s="13">
        <v>1</v>
      </c>
      <c r="K5" s="13">
        <v>2</v>
      </c>
      <c r="L5" t="s">
        <v>509</v>
      </c>
    </row>
    <row r="6" spans="1:12">
      <c r="A6" s="55" t="s">
        <v>510</v>
      </c>
      <c r="B6" s="75">
        <v>3</v>
      </c>
      <c r="C6" s="12">
        <v>4</v>
      </c>
      <c r="D6" s="13">
        <v>1</v>
      </c>
      <c r="E6" s="13">
        <v>1</v>
      </c>
      <c r="F6" s="13">
        <v>4</v>
      </c>
      <c r="G6" s="13">
        <v>9</v>
      </c>
      <c r="H6" s="13">
        <v>12</v>
      </c>
      <c r="I6" s="13">
        <f>SUM(D6:H6)</f>
        <v>27</v>
      </c>
      <c r="J6" s="13">
        <v>1</v>
      </c>
      <c r="K6" s="13">
        <v>3</v>
      </c>
      <c r="L6" t="s">
        <v>511</v>
      </c>
    </row>
    <row r="7" spans="1:12">
      <c r="A7" s="55" t="s">
        <v>512</v>
      </c>
      <c r="B7" s="75">
        <v>4</v>
      </c>
      <c r="C7" s="12">
        <v>5</v>
      </c>
      <c r="D7" s="13">
        <v>1</v>
      </c>
      <c r="E7" s="13">
        <v>1</v>
      </c>
      <c r="F7" s="13">
        <v>4</v>
      </c>
      <c r="G7" s="13">
        <v>10</v>
      </c>
      <c r="H7" s="13">
        <v>13</v>
      </c>
      <c r="I7" s="13">
        <f>SUM(D7:H7)</f>
        <v>29</v>
      </c>
      <c r="J7" s="13">
        <v>0</v>
      </c>
      <c r="K7" s="13">
        <v>4</v>
      </c>
      <c r="L7" t="s">
        <v>513</v>
      </c>
    </row>
    <row r="23" spans="1:8">
      <c r="A23" s="76" t="s">
        <v>514</v>
      </c>
      <c r="B23" s="76"/>
      <c r="C23" s="77" t="s">
        <v>515</v>
      </c>
      <c r="D23" s="77"/>
      <c r="E23" s="77" t="s">
        <v>516</v>
      </c>
      <c r="F23" s="77"/>
      <c r="G23" s="77" t="s">
        <v>517</v>
      </c>
      <c r="H23" s="77"/>
    </row>
    <row r="24" spans="1:8">
      <c r="A24" s="76"/>
      <c r="B24" s="76"/>
      <c r="C24" s="76" t="s">
        <v>518</v>
      </c>
      <c r="D24" s="76" t="s">
        <v>519</v>
      </c>
      <c r="E24" s="76" t="s">
        <v>518</v>
      </c>
      <c r="F24" s="76" t="s">
        <v>519</v>
      </c>
      <c r="G24" s="76" t="s">
        <v>518</v>
      </c>
      <c r="H24" s="76" t="s">
        <v>519</v>
      </c>
    </row>
    <row r="25" spans="1:8">
      <c r="A25" s="78" t="s">
        <v>520</v>
      </c>
      <c r="B25" s="78"/>
      <c r="C25" s="79" t="s">
        <v>521</v>
      </c>
      <c r="D25" s="80"/>
      <c r="E25" s="79" t="s">
        <v>522</v>
      </c>
      <c r="F25" s="80" t="s">
        <v>523</v>
      </c>
      <c r="G25" s="79" t="s">
        <v>524</v>
      </c>
      <c r="H25" s="80" t="s">
        <v>525</v>
      </c>
    </row>
    <row r="26" spans="1:8">
      <c r="A26" s="78" t="s">
        <v>526</v>
      </c>
      <c r="B26" s="78"/>
      <c r="C26" s="79" t="s">
        <v>527</v>
      </c>
      <c r="D26" s="80"/>
      <c r="E26" s="79" t="s">
        <v>528</v>
      </c>
      <c r="F26" s="80" t="s">
        <v>529</v>
      </c>
      <c r="G26" s="79" t="s">
        <v>530</v>
      </c>
      <c r="H26" s="80" t="s">
        <v>531</v>
      </c>
    </row>
    <row r="27" spans="1:8">
      <c r="A27" s="78" t="s">
        <v>532</v>
      </c>
      <c r="B27" s="78"/>
      <c r="C27" s="79" t="s">
        <v>533</v>
      </c>
      <c r="D27" s="80"/>
      <c r="E27" s="79" t="s">
        <v>534</v>
      </c>
      <c r="F27" s="80" t="s">
        <v>535</v>
      </c>
      <c r="G27" s="79" t="s">
        <v>536</v>
      </c>
      <c r="H27" s="80" t="s">
        <v>537</v>
      </c>
    </row>
    <row r="28" spans="1:8">
      <c r="A28" s="78" t="s">
        <v>538</v>
      </c>
      <c r="B28" s="78"/>
      <c r="C28" s="79" t="s">
        <v>539</v>
      </c>
      <c r="D28" s="80"/>
      <c r="E28" s="79" t="s">
        <v>540</v>
      </c>
      <c r="F28" s="80"/>
      <c r="G28" s="79" t="s">
        <v>541</v>
      </c>
      <c r="H28" s="80" t="s">
        <v>542</v>
      </c>
    </row>
    <row r="29" spans="1:8">
      <c r="A29" s="78" t="s">
        <v>543</v>
      </c>
      <c r="B29" s="78"/>
      <c r="C29" s="79" t="s">
        <v>544</v>
      </c>
      <c r="D29" s="80"/>
      <c r="E29" s="79" t="s">
        <v>545</v>
      </c>
      <c r="F29" s="80"/>
      <c r="G29" s="79" t="s">
        <v>546</v>
      </c>
      <c r="H29" s="80" t="s">
        <v>547</v>
      </c>
    </row>
    <row r="30" spans="1:8">
      <c r="A30" s="78" t="s">
        <v>548</v>
      </c>
      <c r="B30" s="78"/>
      <c r="C30" s="79" t="s">
        <v>549</v>
      </c>
      <c r="D30" s="80"/>
      <c r="E30" s="79"/>
      <c r="F30" s="80"/>
      <c r="G30" s="79" t="s">
        <v>550</v>
      </c>
      <c r="H30" s="80" t="s">
        <v>524</v>
      </c>
    </row>
    <row r="31" spans="1:8">
      <c r="A31" s="78" t="s">
        <v>551</v>
      </c>
      <c r="B31" s="78"/>
      <c r="C31" s="79" t="s">
        <v>552</v>
      </c>
      <c r="D31" s="80"/>
      <c r="E31" s="79"/>
      <c r="F31" s="80"/>
      <c r="G31" s="79" t="s">
        <v>553</v>
      </c>
      <c r="H31" s="80"/>
    </row>
    <row r="32" spans="1:8">
      <c r="A32" s="78" t="s">
        <v>554</v>
      </c>
      <c r="B32" s="78"/>
      <c r="C32" s="79" t="s">
        <v>555</v>
      </c>
      <c r="D32" s="80"/>
      <c r="E32" s="79"/>
      <c r="F32" s="80"/>
      <c r="G32" s="79" t="s">
        <v>556</v>
      </c>
      <c r="H32" s="80"/>
    </row>
    <row r="33" spans="1:8">
      <c r="A33" s="78" t="s">
        <v>557</v>
      </c>
      <c r="B33" s="78"/>
      <c r="C33" s="79" t="s">
        <v>558</v>
      </c>
      <c r="D33" s="80"/>
      <c r="E33" s="79"/>
      <c r="F33" s="80"/>
      <c r="G33" s="79" t="s">
        <v>559</v>
      </c>
      <c r="H33" s="80"/>
    </row>
    <row r="34" spans="1:8">
      <c r="A34" s="78" t="s">
        <v>560</v>
      </c>
      <c r="B34" s="78"/>
      <c r="C34" s="79"/>
      <c r="D34" s="80"/>
      <c r="E34" s="79"/>
      <c r="F34" s="80"/>
      <c r="G34" s="79" t="s">
        <v>561</v>
      </c>
      <c r="H34" s="80"/>
    </row>
    <row r="35" spans="1:8">
      <c r="A35" s="78" t="s">
        <v>562</v>
      </c>
      <c r="B35" s="78"/>
      <c r="C35" s="79"/>
      <c r="D35" s="80"/>
      <c r="E35" s="79"/>
      <c r="F35" s="80"/>
      <c r="G35" s="79" t="s">
        <v>563</v>
      </c>
      <c r="H35" s="80"/>
    </row>
    <row r="36" spans="1:8">
      <c r="A36" s="78" t="s">
        <v>564</v>
      </c>
      <c r="B36" s="78"/>
      <c r="C36" s="79"/>
      <c r="D36" s="80"/>
      <c r="E36" s="79"/>
      <c r="F36" s="80"/>
      <c r="G36" s="79" t="s">
        <v>547</v>
      </c>
      <c r="H36" s="80"/>
    </row>
    <row r="37" spans="1:8">
      <c r="A37" s="78"/>
      <c r="B37" s="78"/>
      <c r="C37" s="79"/>
      <c r="D37" s="80"/>
      <c r="E37" s="79"/>
      <c r="F37" s="80"/>
      <c r="G37" s="79" t="s">
        <v>565</v>
      </c>
      <c r="H37" s="80"/>
    </row>
    <row r="38" spans="1:8">
      <c r="A38" s="78"/>
      <c r="B38" s="78"/>
      <c r="C38" s="79"/>
      <c r="D38" s="80"/>
      <c r="E38" s="79"/>
      <c r="F38" s="80"/>
      <c r="G38" s="79" t="s">
        <v>566</v>
      </c>
      <c r="H38" s="80"/>
    </row>
    <row r="39" spans="1:8">
      <c r="A39" s="78"/>
      <c r="B39" s="78"/>
      <c r="C39" s="79"/>
      <c r="D39" s="80"/>
      <c r="E39" s="79"/>
      <c r="F39" s="80"/>
      <c r="G39" s="79" t="s">
        <v>542</v>
      </c>
      <c r="H39" s="80"/>
    </row>
    <row r="40" spans="1:8">
      <c r="A40" s="78"/>
      <c r="B40" s="78"/>
      <c r="C40" s="79"/>
      <c r="D40" s="80"/>
      <c r="E40" s="79"/>
      <c r="F40" s="80"/>
      <c r="G40" s="79"/>
      <c r="H40" s="80"/>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1" customWidth="1"/>
  </cols>
  <sheetData>
    <row r="1" spans="1:8">
      <c r="A1" s="52" t="s">
        <v>567</v>
      </c>
      <c r="B1" s="52" t="s">
        <v>116</v>
      </c>
      <c r="C1" s="53" t="s">
        <v>0</v>
      </c>
      <c r="D1" s="53" t="s">
        <v>568</v>
      </c>
      <c r="E1" s="53" t="s">
        <v>569</v>
      </c>
      <c r="F1" s="54" t="s">
        <v>570</v>
      </c>
      <c r="G1" s="55"/>
      <c r="H1" s="56" t="s">
        <v>571</v>
      </c>
    </row>
    <row r="2" spans="1:8">
      <c r="A2" s="57"/>
      <c r="B2" s="57"/>
      <c r="C2" s="58"/>
      <c r="D2" s="58"/>
      <c r="E2" s="58"/>
      <c r="F2" s="59" t="s">
        <v>572</v>
      </c>
      <c r="G2" s="60"/>
      <c r="H2" s="61"/>
    </row>
    <row r="3" spans="1:8">
      <c r="A3" s="62" t="s">
        <v>573</v>
      </c>
      <c r="B3" s="62"/>
      <c r="C3" s="63" t="s">
        <v>574</v>
      </c>
      <c r="D3" s="64">
        <v>2</v>
      </c>
      <c r="E3" s="65" t="s">
        <v>575</v>
      </c>
      <c r="F3" s="66" t="s">
        <v>576</v>
      </c>
      <c r="G3" s="67" t="s">
        <v>577</v>
      </c>
      <c r="H3" s="65"/>
    </row>
    <row r="4" spans="1:8">
      <c r="A4" s="62" t="s">
        <v>578</v>
      </c>
      <c r="B4" s="62"/>
      <c r="C4" s="63" t="s">
        <v>574</v>
      </c>
      <c r="D4" s="64">
        <v>2</v>
      </c>
      <c r="E4" s="65" t="s">
        <v>579</v>
      </c>
      <c r="F4" s="66" t="s">
        <v>111</v>
      </c>
      <c r="G4" s="67" t="s">
        <v>580</v>
      </c>
      <c r="H4" s="65"/>
    </row>
    <row r="5" spans="1:8">
      <c r="A5" s="62" t="s">
        <v>581</v>
      </c>
      <c r="B5" s="62"/>
      <c r="C5" s="63" t="s">
        <v>574</v>
      </c>
      <c r="D5" s="64">
        <v>2</v>
      </c>
      <c r="E5" s="65" t="s">
        <v>582</v>
      </c>
      <c r="F5" s="66" t="s">
        <v>583</v>
      </c>
      <c r="G5" s="67" t="s">
        <v>584</v>
      </c>
      <c r="H5" s="65"/>
    </row>
    <row r="6" spans="1:8">
      <c r="A6" s="62" t="s">
        <v>585</v>
      </c>
      <c r="B6" s="62" t="s">
        <v>586</v>
      </c>
      <c r="C6" s="63" t="s">
        <v>574</v>
      </c>
      <c r="D6" s="64">
        <v>2</v>
      </c>
      <c r="E6" s="65" t="s">
        <v>587</v>
      </c>
      <c r="F6" s="66" t="s">
        <v>576</v>
      </c>
      <c r="G6" s="67" t="s">
        <v>588</v>
      </c>
      <c r="H6" s="65"/>
    </row>
    <row r="7" spans="1:8">
      <c r="A7" s="62" t="s">
        <v>589</v>
      </c>
      <c r="B7" s="62" t="s">
        <v>590</v>
      </c>
      <c r="C7" s="63" t="s">
        <v>574</v>
      </c>
      <c r="D7" s="64">
        <v>2</v>
      </c>
      <c r="E7" s="65" t="s">
        <v>591</v>
      </c>
      <c r="F7" s="66" t="s">
        <v>592</v>
      </c>
      <c r="G7" s="67" t="s">
        <v>593</v>
      </c>
      <c r="H7" s="65"/>
    </row>
    <row r="8" spans="1:8">
      <c r="A8" s="62" t="s">
        <v>594</v>
      </c>
      <c r="B8" s="62" t="s">
        <v>595</v>
      </c>
      <c r="C8" s="63" t="s">
        <v>574</v>
      </c>
      <c r="D8" s="64">
        <v>2</v>
      </c>
      <c r="E8" s="65" t="s">
        <v>596</v>
      </c>
      <c r="F8" s="66" t="s">
        <v>576</v>
      </c>
      <c r="G8" s="317" t="s">
        <v>597</v>
      </c>
      <c r="H8" s="65"/>
    </row>
    <row r="9" spans="1:8">
      <c r="A9" s="62" t="s">
        <v>598</v>
      </c>
      <c r="B9" s="62" t="s">
        <v>599</v>
      </c>
      <c r="C9" s="63" t="s">
        <v>574</v>
      </c>
      <c r="D9" s="64">
        <v>2</v>
      </c>
      <c r="E9" s="65" t="s">
        <v>600</v>
      </c>
      <c r="F9" s="66" t="s">
        <v>576</v>
      </c>
      <c r="G9" s="67" t="s">
        <v>601</v>
      </c>
      <c r="H9" s="65"/>
    </row>
    <row r="10" spans="1:8">
      <c r="A10" s="62" t="s">
        <v>602</v>
      </c>
      <c r="B10" s="62" t="s">
        <v>603</v>
      </c>
      <c r="C10" s="63" t="s">
        <v>574</v>
      </c>
      <c r="D10" s="64">
        <v>2</v>
      </c>
      <c r="E10" s="65" t="s">
        <v>604</v>
      </c>
      <c r="F10" s="66" t="s">
        <v>605</v>
      </c>
      <c r="G10" s="67" t="s">
        <v>606</v>
      </c>
      <c r="H10" s="65"/>
    </row>
    <row r="11" spans="1:8">
      <c r="A11" s="62" t="s">
        <v>607</v>
      </c>
      <c r="B11" s="62" t="s">
        <v>608</v>
      </c>
      <c r="C11" s="63" t="s">
        <v>574</v>
      </c>
      <c r="D11" s="64">
        <v>2</v>
      </c>
      <c r="E11" s="65" t="s">
        <v>609</v>
      </c>
      <c r="F11" s="66" t="s">
        <v>610</v>
      </c>
      <c r="G11" s="67" t="s">
        <v>611</v>
      </c>
      <c r="H11" s="65"/>
    </row>
    <row r="12" spans="1:8">
      <c r="A12" s="62" t="s">
        <v>612</v>
      </c>
      <c r="B12" s="62" t="s">
        <v>613</v>
      </c>
      <c r="C12" s="63" t="s">
        <v>574</v>
      </c>
      <c r="D12" s="64">
        <v>2</v>
      </c>
      <c r="E12" s="65" t="s">
        <v>614</v>
      </c>
      <c r="F12" s="66" t="s">
        <v>605</v>
      </c>
      <c r="G12" s="67" t="s">
        <v>615</v>
      </c>
      <c r="H12" s="65"/>
    </row>
    <row r="13" spans="1:8">
      <c r="A13" s="62" t="s">
        <v>616</v>
      </c>
      <c r="B13" s="62" t="s">
        <v>617</v>
      </c>
      <c r="C13" s="63" t="s">
        <v>574</v>
      </c>
      <c r="D13" s="64">
        <v>2</v>
      </c>
      <c r="E13" s="65" t="s">
        <v>618</v>
      </c>
      <c r="F13" s="66" t="s">
        <v>605</v>
      </c>
      <c r="G13" s="67" t="s">
        <v>619</v>
      </c>
      <c r="H13" s="65"/>
    </row>
    <row r="14" spans="1:8">
      <c r="A14" s="62" t="s">
        <v>620</v>
      </c>
      <c r="B14" s="62" t="s">
        <v>621</v>
      </c>
      <c r="C14" s="63" t="s">
        <v>574</v>
      </c>
      <c r="D14" s="64">
        <v>2</v>
      </c>
      <c r="E14" s="65" t="s">
        <v>622</v>
      </c>
      <c r="F14" s="66" t="s">
        <v>605</v>
      </c>
      <c r="G14" s="67" t="s">
        <v>584</v>
      </c>
      <c r="H14" s="65"/>
    </row>
    <row r="15" spans="1:8">
      <c r="A15" s="68"/>
      <c r="B15" s="68"/>
      <c r="C15" s="69"/>
      <c r="D15" s="70"/>
      <c r="E15" s="71"/>
      <c r="F15" s="72"/>
      <c r="G15" s="73"/>
      <c r="H15" s="71"/>
    </row>
    <row r="16" spans="1:8">
      <c r="A16" s="62" t="s">
        <v>623</v>
      </c>
      <c r="B16" s="62"/>
      <c r="C16" s="63" t="s">
        <v>624</v>
      </c>
      <c r="D16" s="64">
        <v>2</v>
      </c>
      <c r="E16" s="65"/>
      <c r="F16" s="66"/>
      <c r="G16" s="67"/>
      <c r="H16" s="65">
        <v>2</v>
      </c>
    </row>
    <row r="17" spans="1:8">
      <c r="A17" s="62" t="s">
        <v>625</v>
      </c>
      <c r="B17" s="62"/>
      <c r="C17" s="63" t="s">
        <v>624</v>
      </c>
      <c r="D17" s="64">
        <v>4</v>
      </c>
      <c r="E17" s="65"/>
      <c r="F17" s="66"/>
      <c r="G17" s="67"/>
      <c r="H17" s="65">
        <v>4</v>
      </c>
    </row>
    <row r="18" spans="1:8">
      <c r="A18" s="62" t="s">
        <v>626</v>
      </c>
      <c r="B18" s="62"/>
      <c r="C18" s="63" t="s">
        <v>624</v>
      </c>
      <c r="D18" s="64">
        <v>6</v>
      </c>
      <c r="E18" s="65"/>
      <c r="F18" s="66"/>
      <c r="G18" s="67"/>
      <c r="H18" s="65">
        <v>6</v>
      </c>
    </row>
    <row r="19" spans="1:8">
      <c r="A19" s="62" t="s">
        <v>627</v>
      </c>
      <c r="B19" s="62"/>
      <c r="C19" s="63" t="s">
        <v>624</v>
      </c>
      <c r="D19" s="64">
        <v>8</v>
      </c>
      <c r="E19" s="65"/>
      <c r="F19" s="66"/>
      <c r="G19" s="67"/>
      <c r="H19" s="65">
        <v>8</v>
      </c>
    </row>
    <row r="20" spans="1:8">
      <c r="A20" s="62" t="s">
        <v>628</v>
      </c>
      <c r="B20" s="62"/>
      <c r="C20" s="63" t="s">
        <v>624</v>
      </c>
      <c r="D20" s="64">
        <v>10</v>
      </c>
      <c r="E20" s="65"/>
      <c r="F20" s="66"/>
      <c r="G20" s="67"/>
      <c r="H20" s="65">
        <v>10</v>
      </c>
    </row>
    <row r="21" spans="1:8">
      <c r="A21" s="62"/>
      <c r="B21" s="62"/>
      <c r="C21" s="63"/>
      <c r="D21" s="64"/>
      <c r="E21" s="65"/>
      <c r="F21" s="66"/>
      <c r="G21" s="67"/>
      <c r="H21" s="65"/>
    </row>
    <row r="22" spans="1:8">
      <c r="A22" s="62"/>
      <c r="B22" s="62"/>
      <c r="C22" s="63"/>
      <c r="D22" s="64"/>
      <c r="E22" s="65"/>
      <c r="F22" s="66"/>
      <c r="G22" s="67"/>
      <c r="H22" s="65"/>
    </row>
    <row r="23" spans="1:8">
      <c r="A23" s="62"/>
      <c r="B23" s="62"/>
      <c r="C23" s="63"/>
      <c r="D23" s="64"/>
      <c r="E23" s="65"/>
      <c r="F23" s="66"/>
      <c r="G23" s="67"/>
      <c r="H23" s="65"/>
    </row>
    <row r="24" spans="1:8">
      <c r="A24" s="62"/>
      <c r="B24" s="62"/>
      <c r="C24" s="63"/>
      <c r="D24" s="64"/>
      <c r="E24" s="65"/>
      <c r="F24" s="66"/>
      <c r="G24" s="67"/>
      <c r="H24" s="65"/>
    </row>
    <row r="25" spans="1:8">
      <c r="A25" s="62"/>
      <c r="B25" s="62"/>
      <c r="C25" s="63"/>
      <c r="D25" s="64"/>
      <c r="E25" s="65"/>
      <c r="F25" s="66"/>
      <c r="G25" s="67"/>
      <c r="H25" s="65"/>
    </row>
    <row r="26" spans="1:8">
      <c r="A26" s="62"/>
      <c r="B26" s="62"/>
      <c r="C26" s="63"/>
      <c r="D26" s="64"/>
      <c r="E26" s="65"/>
      <c r="F26" s="66"/>
      <c r="G26" s="67"/>
      <c r="H26" s="65"/>
    </row>
    <row r="27" spans="1:8">
      <c r="A27" s="62"/>
      <c r="B27" s="62"/>
      <c r="C27" s="63"/>
      <c r="D27" s="64"/>
      <c r="E27" s="65"/>
      <c r="F27" s="66"/>
      <c r="G27" s="67"/>
      <c r="H27" s="65"/>
    </row>
    <row r="28" spans="1:8">
      <c r="A28" s="62"/>
      <c r="B28" s="62"/>
      <c r="C28" s="63"/>
      <c r="D28" s="64"/>
      <c r="E28" s="65"/>
      <c r="F28" s="66"/>
      <c r="G28" s="67"/>
      <c r="H28" s="65"/>
    </row>
    <row r="29" spans="1:8">
      <c r="A29" s="62"/>
      <c r="B29" s="62"/>
      <c r="C29" s="63"/>
      <c r="D29" s="64"/>
      <c r="E29" s="65"/>
      <c r="F29" s="66"/>
      <c r="G29" s="67"/>
      <c r="H29" s="65"/>
    </row>
    <row r="30" spans="1:8">
      <c r="A30" s="62"/>
      <c r="B30" s="62"/>
      <c r="C30" s="63"/>
      <c r="D30" s="64"/>
      <c r="E30" s="65"/>
      <c r="F30" s="66"/>
      <c r="G30" s="67"/>
      <c r="H30" s="65"/>
    </row>
    <row r="31" spans="1:8">
      <c r="A31" s="62"/>
      <c r="B31" s="62"/>
      <c r="C31" s="63"/>
      <c r="D31" s="64"/>
      <c r="E31" s="65"/>
      <c r="F31" s="66"/>
      <c r="G31" s="67"/>
      <c r="H31" s="65"/>
    </row>
    <row r="32" spans="1:8">
      <c r="A32" s="62"/>
      <c r="B32" s="62"/>
      <c r="C32" s="63"/>
      <c r="D32" s="64"/>
      <c r="E32" s="65"/>
      <c r="F32" s="66"/>
      <c r="G32" s="67"/>
      <c r="H32" s="65"/>
    </row>
    <row r="33" spans="1:8">
      <c r="A33" s="62"/>
      <c r="B33" s="62"/>
      <c r="C33" s="63"/>
      <c r="D33" s="64"/>
      <c r="E33" s="65"/>
      <c r="F33" s="66"/>
      <c r="G33" s="67"/>
      <c r="H33" s="65"/>
    </row>
    <row r="34" spans="1:8">
      <c r="A34" s="62"/>
      <c r="B34" s="62"/>
      <c r="C34" s="63"/>
      <c r="D34" s="64"/>
      <c r="E34" s="65"/>
      <c r="F34" s="66"/>
      <c r="G34" s="67"/>
      <c r="H34" s="65"/>
    </row>
    <row r="35" spans="1:8">
      <c r="A35" s="62"/>
      <c r="B35" s="62"/>
      <c r="C35" s="63"/>
      <c r="D35" s="64"/>
      <c r="E35" s="65"/>
      <c r="F35" s="66"/>
      <c r="G35" s="67"/>
      <c r="H35" s="65"/>
    </row>
    <row r="36" spans="1:8">
      <c r="A36" s="62"/>
      <c r="B36" s="62"/>
      <c r="C36" s="63"/>
      <c r="D36" s="64"/>
      <c r="E36" s="65"/>
      <c r="F36" s="66"/>
      <c r="G36" s="67"/>
      <c r="H36" s="65"/>
    </row>
    <row r="37" spans="1:8">
      <c r="A37" s="62"/>
      <c r="B37" s="62"/>
      <c r="C37" s="63"/>
      <c r="D37" s="64"/>
      <c r="E37" s="65"/>
      <c r="F37" s="66"/>
      <c r="G37" s="67"/>
      <c r="H37" s="65"/>
    </row>
    <row r="38" spans="1:8">
      <c r="A38" s="62"/>
      <c r="B38" s="62"/>
      <c r="C38" s="63"/>
      <c r="D38" s="64"/>
      <c r="E38" s="65"/>
      <c r="F38" s="66"/>
      <c r="G38" s="67"/>
      <c r="H38" s="65"/>
    </row>
    <row r="39" spans="1:8">
      <c r="A39" s="62"/>
      <c r="B39" s="62"/>
      <c r="C39" s="63"/>
      <c r="D39" s="64"/>
      <c r="E39" s="65"/>
      <c r="F39" s="66"/>
      <c r="G39" s="67"/>
      <c r="H39" s="65"/>
    </row>
    <row r="40" spans="1:8">
      <c r="A40" s="62"/>
      <c r="B40" s="62"/>
      <c r="C40" s="63"/>
      <c r="D40" s="64"/>
      <c r="E40" s="65"/>
      <c r="F40" s="66"/>
      <c r="G40" s="67"/>
      <c r="H40" s="65"/>
    </row>
    <row r="41" spans="1:8">
      <c r="A41" s="62"/>
      <c r="B41" s="62"/>
      <c r="C41" s="63"/>
      <c r="D41" s="64"/>
      <c r="E41" s="65"/>
      <c r="F41" s="66"/>
      <c r="G41" s="67"/>
      <c r="H41" s="65"/>
    </row>
    <row r="42" spans="1:8">
      <c r="A42" s="62"/>
      <c r="B42" s="62"/>
      <c r="C42" s="63"/>
      <c r="D42" s="64"/>
      <c r="E42" s="65"/>
      <c r="F42" s="66"/>
      <c r="G42" s="67"/>
      <c r="H42" s="65"/>
    </row>
    <row r="43" spans="1:8">
      <c r="A43" s="62"/>
      <c r="B43" s="62"/>
      <c r="C43" s="63"/>
      <c r="D43" s="64"/>
      <c r="E43" s="65"/>
      <c r="F43" s="66"/>
      <c r="G43" s="67"/>
      <c r="H43" s="65"/>
    </row>
    <row r="44" spans="1:8">
      <c r="A44" s="62"/>
      <c r="B44" s="62"/>
      <c r="C44" s="63"/>
      <c r="D44" s="64"/>
      <c r="E44" s="65"/>
      <c r="F44" s="66"/>
      <c r="G44" s="67"/>
      <c r="H44" s="65"/>
    </row>
    <row r="45" spans="1:8">
      <c r="A45" s="62"/>
      <c r="B45" s="62"/>
      <c r="C45" s="63"/>
      <c r="D45" s="64"/>
      <c r="E45" s="65"/>
      <c r="F45" s="66"/>
      <c r="G45" s="67"/>
      <c r="H45" s="65"/>
    </row>
    <row r="46" spans="1:8">
      <c r="A46" s="62"/>
      <c r="B46" s="62"/>
      <c r="C46" s="63"/>
      <c r="D46" s="64"/>
      <c r="E46" s="65"/>
      <c r="F46" s="66"/>
      <c r="G46" s="67"/>
      <c r="H46" s="65"/>
    </row>
    <row r="47" spans="1:8">
      <c r="A47" s="62"/>
      <c r="B47" s="62"/>
      <c r="C47" s="63"/>
      <c r="D47" s="64"/>
      <c r="E47" s="65"/>
      <c r="F47" s="66"/>
      <c r="G47" s="67"/>
      <c r="H47" s="65"/>
    </row>
    <row r="48" spans="1:8">
      <c r="A48" s="62"/>
      <c r="B48" s="62"/>
      <c r="C48" s="63"/>
      <c r="D48" s="64"/>
      <c r="E48" s="65"/>
      <c r="F48" s="66"/>
      <c r="G48" s="67"/>
      <c r="H48" s="65"/>
    </row>
    <row r="49" spans="1:8">
      <c r="A49" s="62"/>
      <c r="B49" s="62"/>
      <c r="C49" s="63"/>
      <c r="D49" s="64"/>
      <c r="E49" s="65"/>
      <c r="F49" s="66"/>
      <c r="G49" s="67"/>
      <c r="H49" s="65"/>
    </row>
    <row r="50" spans="1:8">
      <c r="A50" s="62"/>
      <c r="B50" s="62"/>
      <c r="C50" s="63"/>
      <c r="D50" s="64"/>
      <c r="E50" s="65"/>
      <c r="F50" s="66"/>
      <c r="G50" s="67"/>
      <c r="H50" s="65"/>
    </row>
    <row r="51" spans="1:8">
      <c r="A51" s="62"/>
      <c r="B51" s="62"/>
      <c r="C51" s="63"/>
      <c r="D51" s="64"/>
      <c r="E51" s="65"/>
      <c r="F51" s="66"/>
      <c r="G51" s="67"/>
      <c r="H51" s="65"/>
    </row>
    <row r="52" spans="1:8">
      <c r="A52" s="62"/>
      <c r="B52" s="62"/>
      <c r="C52" s="63"/>
      <c r="D52" s="64"/>
      <c r="E52" s="65"/>
      <c r="F52" s="66"/>
      <c r="G52" s="67"/>
      <c r="H52" s="65"/>
    </row>
    <row r="53" spans="1:8">
      <c r="A53" s="62"/>
      <c r="B53" s="62"/>
      <c r="C53" s="63"/>
      <c r="D53" s="64"/>
      <c r="E53" s="65"/>
      <c r="F53" s="66"/>
      <c r="G53" s="67"/>
      <c r="H53" s="65"/>
    </row>
    <row r="54" spans="1:8">
      <c r="A54" s="62"/>
      <c r="B54" s="62"/>
      <c r="C54" s="63"/>
      <c r="D54" s="64"/>
      <c r="E54" s="65"/>
      <c r="F54" s="66"/>
      <c r="G54" s="67"/>
      <c r="H54" s="65"/>
    </row>
    <row r="55" spans="1:8">
      <c r="A55" s="62"/>
      <c r="B55" s="62"/>
      <c r="C55" s="63"/>
      <c r="D55" s="64"/>
      <c r="E55" s="65"/>
      <c r="F55" s="66"/>
      <c r="G55" s="67"/>
      <c r="H55" s="65"/>
    </row>
    <row r="56" spans="1:8">
      <c r="A56" s="62"/>
      <c r="B56" s="62"/>
      <c r="C56" s="63"/>
      <c r="D56" s="64"/>
      <c r="E56" s="65"/>
      <c r="F56" s="66"/>
      <c r="G56" s="67"/>
      <c r="H56" s="65"/>
    </row>
    <row r="57" spans="1:8">
      <c r="A57" s="62"/>
      <c r="B57" s="62"/>
      <c r="C57" s="63"/>
      <c r="D57" s="64"/>
      <c r="E57" s="65"/>
      <c r="F57" s="66"/>
      <c r="G57" s="67"/>
      <c r="H57" s="65"/>
    </row>
    <row r="58" spans="1:8">
      <c r="A58" s="62"/>
      <c r="B58" s="62"/>
      <c r="C58" s="63"/>
      <c r="D58" s="64"/>
      <c r="E58" s="65"/>
      <c r="F58" s="66"/>
      <c r="G58" s="67"/>
      <c r="H58" s="65"/>
    </row>
    <row r="59" spans="1:8">
      <c r="A59" s="62"/>
      <c r="B59" s="62"/>
      <c r="C59" s="63"/>
      <c r="D59" s="64"/>
      <c r="E59" s="65"/>
      <c r="F59" s="66"/>
      <c r="G59" s="67"/>
      <c r="H59" s="65"/>
    </row>
    <row r="60" spans="1:8">
      <c r="A60" s="62"/>
      <c r="B60" s="62"/>
      <c r="C60" s="63"/>
      <c r="D60" s="64"/>
      <c r="E60" s="65"/>
      <c r="F60" s="66"/>
      <c r="G60" s="67"/>
      <c r="H60" s="65"/>
    </row>
    <row r="61" spans="1:8">
      <c r="A61" s="62"/>
      <c r="B61" s="62"/>
      <c r="C61" s="63"/>
      <c r="D61" s="64"/>
      <c r="E61" s="65"/>
      <c r="F61" s="66"/>
      <c r="G61" s="67"/>
      <c r="H61" s="65"/>
    </row>
    <row r="62" spans="1:8">
      <c r="A62" s="62"/>
      <c r="B62" s="62"/>
      <c r="C62" s="63"/>
      <c r="D62" s="64"/>
      <c r="E62" s="65"/>
      <c r="F62" s="66"/>
      <c r="G62" s="67"/>
      <c r="H62" s="65"/>
    </row>
    <row r="63" spans="1:8">
      <c r="A63" s="62"/>
      <c r="B63" s="62"/>
      <c r="C63" s="63"/>
      <c r="D63" s="64"/>
      <c r="E63" s="65"/>
      <c r="F63" s="66"/>
      <c r="G63" s="67"/>
      <c r="H63" s="65"/>
    </row>
    <row r="64" spans="1:8">
      <c r="A64" s="62"/>
      <c r="B64" s="62"/>
      <c r="C64" s="63"/>
      <c r="D64" s="64"/>
      <c r="E64" s="65"/>
      <c r="F64" s="66"/>
      <c r="G64" s="67"/>
      <c r="H64" s="65"/>
    </row>
    <row r="65" spans="1:8">
      <c r="A65" s="62"/>
      <c r="B65" s="62"/>
      <c r="C65" s="63"/>
      <c r="D65" s="64"/>
      <c r="E65" s="65"/>
      <c r="F65" s="66"/>
      <c r="G65" s="67"/>
      <c r="H65" s="65"/>
    </row>
    <row r="66" spans="1:8">
      <c r="A66" s="62"/>
      <c r="B66" s="62"/>
      <c r="C66" s="63"/>
      <c r="D66" s="64"/>
      <c r="E66" s="65"/>
      <c r="F66" s="66"/>
      <c r="G66" s="67"/>
      <c r="H66" s="65"/>
    </row>
    <row r="67" spans="1:8">
      <c r="A67" s="62"/>
      <c r="B67" s="62"/>
      <c r="C67" s="63"/>
      <c r="D67" s="64"/>
      <c r="E67" s="65"/>
      <c r="F67" s="66"/>
      <c r="G67" s="67"/>
      <c r="H67" s="65"/>
    </row>
    <row r="68" spans="1:8">
      <c r="A68" s="62"/>
      <c r="B68" s="62"/>
      <c r="C68" s="63"/>
      <c r="D68" s="64"/>
      <c r="E68" s="65"/>
      <c r="F68" s="66"/>
      <c r="G68" s="67"/>
      <c r="H68" s="65"/>
    </row>
    <row r="69" spans="1:8">
      <c r="A69" s="62"/>
      <c r="B69" s="62"/>
      <c r="C69" s="63"/>
      <c r="D69" s="64"/>
      <c r="E69" s="65"/>
      <c r="F69" s="66"/>
      <c r="G69" s="67"/>
      <c r="H69" s="65"/>
    </row>
    <row r="70" spans="1:8">
      <c r="A70" s="62"/>
      <c r="B70" s="62"/>
      <c r="C70" s="63"/>
      <c r="D70" s="64"/>
      <c r="E70" s="65"/>
      <c r="F70" s="66"/>
      <c r="G70" s="67"/>
      <c r="H70" s="65"/>
    </row>
    <row r="71" spans="1:8">
      <c r="A71" s="62"/>
      <c r="B71" s="62"/>
      <c r="C71" s="63"/>
      <c r="D71" s="64"/>
      <c r="E71" s="65"/>
      <c r="F71" s="66"/>
      <c r="G71" s="67"/>
      <c r="H71" s="65"/>
    </row>
    <row r="72" spans="1:8">
      <c r="A72" s="62"/>
      <c r="B72" s="62"/>
      <c r="C72" s="63"/>
      <c r="D72" s="64"/>
      <c r="E72" s="65"/>
      <c r="F72" s="66"/>
      <c r="G72" s="67"/>
      <c r="H72" s="65"/>
    </row>
    <row r="73" spans="1:8">
      <c r="A73" s="62"/>
      <c r="B73" s="62"/>
      <c r="C73" s="63"/>
      <c r="D73" s="64"/>
      <c r="E73" s="65"/>
      <c r="F73" s="66"/>
      <c r="G73" s="67"/>
      <c r="H73" s="65"/>
    </row>
    <row r="74" spans="1:8">
      <c r="A74" s="62"/>
      <c r="B74" s="62"/>
      <c r="C74" s="63"/>
      <c r="D74" s="64"/>
      <c r="E74" s="65"/>
      <c r="F74" s="66"/>
      <c r="G74" s="67"/>
      <c r="H74" s="65"/>
    </row>
    <row r="75" spans="1:8">
      <c r="A75" s="62"/>
      <c r="B75" s="62"/>
      <c r="C75" s="63"/>
      <c r="D75" s="64"/>
      <c r="E75" s="65"/>
      <c r="F75" s="66"/>
      <c r="G75" s="67"/>
      <c r="H75" s="65"/>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8" sqref="D38"/>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116</v>
      </c>
      <c r="B1" s="38" t="s">
        <v>0</v>
      </c>
      <c r="C1" s="38" t="s">
        <v>629</v>
      </c>
      <c r="D1" s="38" t="s">
        <v>569</v>
      </c>
    </row>
    <row r="2" spans="1:4">
      <c r="A2" s="39" t="s">
        <v>630</v>
      </c>
      <c r="B2" s="39" t="s">
        <v>28</v>
      </c>
      <c r="C2" s="39"/>
      <c r="D2" s="40" t="s">
        <v>631</v>
      </c>
    </row>
    <row r="3" spans="1:4">
      <c r="A3" s="39" t="s">
        <v>632</v>
      </c>
      <c r="B3" s="39" t="s">
        <v>28</v>
      </c>
      <c r="C3" s="39"/>
      <c r="D3" s="40" t="s">
        <v>633</v>
      </c>
    </row>
    <row r="4" spans="1:4">
      <c r="A4" s="41"/>
      <c r="B4" s="41"/>
      <c r="C4" s="41"/>
      <c r="D4" s="42"/>
    </row>
    <row r="5" spans="1:4">
      <c r="A5" s="43" t="s">
        <v>634</v>
      </c>
      <c r="B5" s="43" t="s">
        <v>35</v>
      </c>
      <c r="C5" s="43"/>
      <c r="D5" s="44" t="s">
        <v>635</v>
      </c>
    </row>
    <row r="6" spans="1:9">
      <c r="A6" s="43" t="s">
        <v>636</v>
      </c>
      <c r="B6" s="43" t="s">
        <v>35</v>
      </c>
      <c r="C6" s="43"/>
      <c r="D6" s="44" t="s">
        <v>637</v>
      </c>
      <c r="I6" s="22"/>
    </row>
    <row r="7" spans="1:4">
      <c r="A7" s="41"/>
      <c r="B7" s="41"/>
      <c r="C7" s="41"/>
      <c r="D7" s="42"/>
    </row>
    <row r="8" spans="1:4">
      <c r="A8" s="39" t="s">
        <v>638</v>
      </c>
      <c r="B8" s="39" t="s">
        <v>49</v>
      </c>
      <c r="C8" s="39"/>
      <c r="D8" s="40" t="s">
        <v>639</v>
      </c>
    </row>
    <row r="9" spans="1:4">
      <c r="A9" s="39" t="s">
        <v>640</v>
      </c>
      <c r="B9" s="39" t="s">
        <v>49</v>
      </c>
      <c r="C9" s="39"/>
      <c r="D9" s="40" t="s">
        <v>641</v>
      </c>
    </row>
    <row r="10" spans="1:4">
      <c r="A10" s="41"/>
      <c r="B10" s="41"/>
      <c r="C10" s="41"/>
      <c r="D10" s="42"/>
    </row>
    <row r="11" spans="1:4">
      <c r="A11" s="43" t="s">
        <v>642</v>
      </c>
      <c r="B11" s="43" t="s">
        <v>42</v>
      </c>
      <c r="C11" s="43"/>
      <c r="D11" s="44" t="s">
        <v>643</v>
      </c>
    </row>
    <row r="12" spans="1:4">
      <c r="A12" s="43" t="s">
        <v>644</v>
      </c>
      <c r="B12" s="43" t="s">
        <v>42</v>
      </c>
      <c r="C12" s="43"/>
      <c r="D12" s="44" t="s">
        <v>645</v>
      </c>
    </row>
    <row r="13" spans="1:4">
      <c r="A13" s="41"/>
      <c r="B13" s="41"/>
      <c r="C13" s="41"/>
      <c r="D13" s="42"/>
    </row>
    <row r="14" spans="1:4">
      <c r="A14" s="39" t="s">
        <v>646</v>
      </c>
      <c r="B14" s="39" t="s">
        <v>20</v>
      </c>
      <c r="C14" s="39"/>
      <c r="D14" s="40" t="s">
        <v>647</v>
      </c>
    </row>
    <row r="15" spans="1:4">
      <c r="A15" s="39" t="s">
        <v>648</v>
      </c>
      <c r="B15" s="39" t="s">
        <v>20</v>
      </c>
      <c r="C15" s="39"/>
      <c r="D15" s="40" t="s">
        <v>649</v>
      </c>
    </row>
    <row r="16" spans="1:4">
      <c r="A16" s="41"/>
      <c r="B16" s="41"/>
      <c r="C16" s="41"/>
      <c r="D16" s="42"/>
    </row>
    <row r="17" spans="1:4">
      <c r="A17" s="45" t="s">
        <v>650</v>
      </c>
      <c r="B17" s="45" t="s">
        <v>160</v>
      </c>
      <c r="C17" s="45"/>
      <c r="D17" s="46" t="s">
        <v>651</v>
      </c>
    </row>
    <row r="18" spans="1:4">
      <c r="A18" s="45" t="s">
        <v>652</v>
      </c>
      <c r="B18" s="45" t="s">
        <v>160</v>
      </c>
      <c r="C18" s="45"/>
      <c r="D18" s="46" t="s">
        <v>653</v>
      </c>
    </row>
    <row r="19" spans="1:4">
      <c r="A19" s="47"/>
      <c r="B19" s="47"/>
      <c r="C19" s="47"/>
      <c r="D19" s="48"/>
    </row>
    <row r="20" spans="1:4">
      <c r="A20" s="45" t="s">
        <v>654</v>
      </c>
      <c r="B20" s="45" t="s">
        <v>165</v>
      </c>
      <c r="C20" s="45"/>
      <c r="D20" s="46" t="s">
        <v>655</v>
      </c>
    </row>
    <row r="21" spans="1:4">
      <c r="A21" s="45" t="s">
        <v>656</v>
      </c>
      <c r="B21" s="45" t="s">
        <v>165</v>
      </c>
      <c r="C21" s="45"/>
      <c r="D21" s="46" t="s">
        <v>657</v>
      </c>
    </row>
    <row r="22" spans="1:4">
      <c r="A22" s="47"/>
      <c r="B22" s="47"/>
      <c r="C22" s="47"/>
      <c r="D22" s="48"/>
    </row>
    <row r="23" spans="1:4">
      <c r="A23" s="49" t="s">
        <v>658</v>
      </c>
      <c r="B23" s="49" t="s">
        <v>169</v>
      </c>
      <c r="C23" s="49"/>
      <c r="D23" s="50" t="s">
        <v>659</v>
      </c>
    </row>
    <row r="24" spans="1:4">
      <c r="A24" s="49" t="s">
        <v>660</v>
      </c>
      <c r="B24" s="49" t="s">
        <v>169</v>
      </c>
      <c r="C24" s="49"/>
      <c r="D24" s="50" t="s">
        <v>661</v>
      </c>
    </row>
    <row r="25" spans="1:4">
      <c r="A25" s="47"/>
      <c r="B25" s="47"/>
      <c r="C25" s="47"/>
      <c r="D25" s="48"/>
    </row>
    <row r="26" spans="1:4">
      <c r="A26" s="45" t="s">
        <v>662</v>
      </c>
      <c r="B26" s="45" t="s">
        <v>174</v>
      </c>
      <c r="C26" s="45"/>
      <c r="D26" s="46" t="s">
        <v>663</v>
      </c>
    </row>
    <row r="27" spans="1:4">
      <c r="A27" s="45" t="s">
        <v>664</v>
      </c>
      <c r="B27" s="45" t="s">
        <v>174</v>
      </c>
      <c r="C27" s="45"/>
      <c r="D27" s="46" t="s">
        <v>665</v>
      </c>
    </row>
    <row r="28" spans="1:4">
      <c r="A28" s="47"/>
      <c r="B28" s="47"/>
      <c r="C28" s="47"/>
      <c r="D28" s="48"/>
    </row>
    <row r="29" spans="1:4">
      <c r="A29" s="49" t="s">
        <v>666</v>
      </c>
      <c r="B29" s="49" t="s">
        <v>178</v>
      </c>
      <c r="C29" s="49"/>
      <c r="D29" s="50" t="s">
        <v>667</v>
      </c>
    </row>
    <row r="30" spans="1:4">
      <c r="A30" s="49" t="s">
        <v>668</v>
      </c>
      <c r="B30" s="49" t="s">
        <v>178</v>
      </c>
      <c r="C30" s="49"/>
      <c r="D30" s="50" t="s">
        <v>669</v>
      </c>
    </row>
    <row r="31" spans="1:4">
      <c r="A31" s="47"/>
      <c r="B31" s="47"/>
      <c r="C31" s="47"/>
      <c r="D31" s="48"/>
    </row>
    <row r="32" spans="1:4">
      <c r="A32" s="45" t="s">
        <v>670</v>
      </c>
      <c r="B32" s="45" t="s">
        <v>182</v>
      </c>
      <c r="C32" s="45"/>
      <c r="D32" s="46" t="s">
        <v>671</v>
      </c>
    </row>
    <row r="33" spans="1:4">
      <c r="A33" s="45" t="s">
        <v>672</v>
      </c>
      <c r="B33" s="45" t="s">
        <v>182</v>
      </c>
      <c r="C33" s="45"/>
      <c r="D33" s="46" t="s">
        <v>673</v>
      </c>
    </row>
    <row r="34" spans="1:4">
      <c r="A34" s="47"/>
      <c r="B34" s="47"/>
      <c r="C34" s="47"/>
      <c r="D34" s="48"/>
    </row>
    <row r="35" spans="1:4">
      <c r="A35" s="49" t="s">
        <v>674</v>
      </c>
      <c r="B35" s="49" t="s">
        <v>187</v>
      </c>
      <c r="C35" s="49"/>
      <c r="D35" s="50" t="s">
        <v>675</v>
      </c>
    </row>
    <row r="36" spans="1:4">
      <c r="A36" s="49" t="s">
        <v>676</v>
      </c>
      <c r="B36" s="49" t="s">
        <v>187</v>
      </c>
      <c r="C36" s="49"/>
      <c r="D36" s="50" t="s">
        <v>677</v>
      </c>
    </row>
    <row r="37" spans="1:4">
      <c r="A37" s="47"/>
      <c r="B37" s="47"/>
      <c r="C37" s="47"/>
      <c r="D37" s="48"/>
    </row>
    <row r="38" spans="1:4">
      <c r="A38" s="45" t="s">
        <v>678</v>
      </c>
      <c r="B38" s="45" t="s">
        <v>191</v>
      </c>
      <c r="C38" s="45"/>
      <c r="D38" s="46" t="s">
        <v>679</v>
      </c>
    </row>
    <row r="39" spans="1:4">
      <c r="A39" s="45" t="s">
        <v>680</v>
      </c>
      <c r="B39" s="45" t="s">
        <v>191</v>
      </c>
      <c r="C39" s="45"/>
      <c r="D39" s="46" t="s">
        <v>681</v>
      </c>
    </row>
    <row r="40" spans="1:4">
      <c r="A40" s="47"/>
      <c r="B40" s="47"/>
      <c r="C40" s="47"/>
      <c r="D40" s="48"/>
    </row>
    <row r="41" spans="1:4">
      <c r="A41" s="49" t="s">
        <v>682</v>
      </c>
      <c r="B41" s="49" t="s">
        <v>194</v>
      </c>
      <c r="C41" s="49"/>
      <c r="D41" s="50" t="s">
        <v>683</v>
      </c>
    </row>
    <row r="42" spans="1:4">
      <c r="A42" s="49" t="s">
        <v>684</v>
      </c>
      <c r="B42" s="49" t="s">
        <v>194</v>
      </c>
      <c r="C42" s="49"/>
      <c r="D42" s="50" t="s">
        <v>685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abSelected="1" workbookViewId="0">
      <selection activeCell="D27" sqref="D27"/>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1" t="s">
        <v>686</v>
      </c>
      <c r="B1" s="31" t="s">
        <v>687</v>
      </c>
      <c r="C1" s="31" t="s">
        <v>688</v>
      </c>
      <c r="D1" s="31" t="s">
        <v>153</v>
      </c>
      <c r="E1" s="32" t="s">
        <v>689</v>
      </c>
      <c r="F1" s="32" t="s">
        <v>690</v>
      </c>
      <c r="G1" s="33" t="s">
        <v>691</v>
      </c>
      <c r="H1" s="33"/>
      <c r="I1" s="33" t="s">
        <v>692</v>
      </c>
      <c r="J1" s="33"/>
    </row>
    <row r="2" spans="1:10">
      <c r="A2" s="31"/>
      <c r="B2" s="31"/>
      <c r="C2" s="31"/>
      <c r="D2" s="31"/>
      <c r="E2" s="32"/>
      <c r="F2" s="32"/>
      <c r="G2" s="34" t="s">
        <v>693</v>
      </c>
      <c r="H2" t="s">
        <v>624</v>
      </c>
      <c r="I2" t="s">
        <v>693</v>
      </c>
      <c r="J2" t="s">
        <v>624</v>
      </c>
    </row>
    <row r="3" spans="1:12">
      <c r="A3" t="s">
        <v>694</v>
      </c>
      <c r="B3">
        <v>200</v>
      </c>
      <c r="C3">
        <f>B3+500</f>
        <v>700</v>
      </c>
      <c r="D3">
        <v>5</v>
      </c>
      <c r="E3">
        <v>2</v>
      </c>
      <c r="F3" t="s">
        <v>28</v>
      </c>
      <c r="G3" s="35">
        <f>B3/25</f>
        <v>8</v>
      </c>
      <c r="H3" s="35">
        <f t="shared" ref="H3:H10" si="0">C3/25</f>
        <v>28</v>
      </c>
      <c r="I3" s="35">
        <f>B3/110</f>
        <v>1.81818181818182</v>
      </c>
      <c r="J3" s="35">
        <f t="shared" ref="J3:J10" si="1">C3/110</f>
        <v>6.36363636363636</v>
      </c>
      <c r="L3" s="32" t="s">
        <v>695</v>
      </c>
    </row>
    <row r="4" spans="1:12">
      <c r="A4" t="s">
        <v>696</v>
      </c>
      <c r="B4">
        <v>100</v>
      </c>
      <c r="C4">
        <f t="shared" ref="C4:C10" si="2">B4+500</f>
        <v>600</v>
      </c>
      <c r="D4">
        <v>8</v>
      </c>
      <c r="E4">
        <v>2</v>
      </c>
      <c r="G4" s="35">
        <f>B4/25</f>
        <v>4</v>
      </c>
      <c r="H4" s="35">
        <f t="shared" si="0"/>
        <v>24</v>
      </c>
      <c r="I4" s="35">
        <f>B4/110</f>
        <v>0.909090909090909</v>
      </c>
      <c r="J4" s="35">
        <f t="shared" si="1"/>
        <v>5.45454545454545</v>
      </c>
      <c r="L4" t="s">
        <v>697</v>
      </c>
    </row>
    <row r="5" spans="1:12">
      <c r="A5" t="s">
        <v>698</v>
      </c>
      <c r="B5">
        <v>200</v>
      </c>
      <c r="C5">
        <f t="shared" si="2"/>
        <v>700</v>
      </c>
      <c r="D5">
        <v>5</v>
      </c>
      <c r="E5">
        <v>3</v>
      </c>
      <c r="F5" t="s">
        <v>699</v>
      </c>
      <c r="G5" s="35">
        <f>B5/25</f>
        <v>8</v>
      </c>
      <c r="H5" s="35">
        <f t="shared" si="0"/>
        <v>28</v>
      </c>
      <c r="I5" s="35">
        <f>B5/110</f>
        <v>1.81818181818182</v>
      </c>
      <c r="J5" s="35">
        <f t="shared" si="1"/>
        <v>6.36363636363636</v>
      </c>
      <c r="L5" s="32" t="s">
        <v>700</v>
      </c>
    </row>
    <row r="6" spans="1:12">
      <c r="A6" t="s">
        <v>701</v>
      </c>
      <c r="B6">
        <v>200</v>
      </c>
      <c r="C6">
        <f t="shared" si="2"/>
        <v>700</v>
      </c>
      <c r="D6">
        <v>4</v>
      </c>
      <c r="E6">
        <v>1</v>
      </c>
      <c r="F6" t="s">
        <v>702</v>
      </c>
      <c r="G6" s="35">
        <f>B6/25</f>
        <v>8</v>
      </c>
      <c r="H6" s="35">
        <f t="shared" si="0"/>
        <v>28</v>
      </c>
      <c r="I6" s="35">
        <f>B6/110</f>
        <v>1.81818181818182</v>
      </c>
      <c r="J6" s="35">
        <f t="shared" si="1"/>
        <v>6.36363636363636</v>
      </c>
      <c r="L6" t="s">
        <v>703</v>
      </c>
    </row>
    <row r="7" spans="1:12">
      <c r="A7" t="s">
        <v>704</v>
      </c>
      <c r="B7">
        <v>400</v>
      </c>
      <c r="C7">
        <f t="shared" si="2"/>
        <v>900</v>
      </c>
      <c r="D7">
        <v>4</v>
      </c>
      <c r="E7">
        <v>4</v>
      </c>
      <c r="F7" t="s">
        <v>705</v>
      </c>
      <c r="G7" s="35">
        <f>B7/25</f>
        <v>16</v>
      </c>
      <c r="H7" s="35">
        <f t="shared" si="0"/>
        <v>36</v>
      </c>
      <c r="I7" s="35">
        <f>B7/110</f>
        <v>3.63636363636364</v>
      </c>
      <c r="J7" s="35">
        <f t="shared" si="1"/>
        <v>8.18181818181818</v>
      </c>
      <c r="L7" t="s">
        <v>706</v>
      </c>
    </row>
    <row r="8" spans="1:10">
      <c r="A8" t="s">
        <v>707</v>
      </c>
      <c r="B8">
        <v>600</v>
      </c>
      <c r="C8">
        <f t="shared" si="2"/>
        <v>1100</v>
      </c>
      <c r="D8">
        <v>1</v>
      </c>
      <c r="E8">
        <v>3</v>
      </c>
      <c r="F8" t="s">
        <v>708</v>
      </c>
      <c r="G8" s="35">
        <f>B8/25</f>
        <v>24</v>
      </c>
      <c r="H8" s="35">
        <f t="shared" si="0"/>
        <v>44</v>
      </c>
      <c r="I8" s="35">
        <f>B8/110</f>
        <v>5.45454545454545</v>
      </c>
      <c r="J8" s="35">
        <f t="shared" si="1"/>
        <v>10</v>
      </c>
    </row>
    <row r="9" spans="1:12">
      <c r="A9" t="s">
        <v>709</v>
      </c>
      <c r="B9">
        <v>50</v>
      </c>
      <c r="C9">
        <f t="shared" si="2"/>
        <v>550</v>
      </c>
      <c r="D9">
        <v>10</v>
      </c>
      <c r="E9">
        <v>1</v>
      </c>
      <c r="G9" s="35">
        <f>B9/25</f>
        <v>2</v>
      </c>
      <c r="H9" s="35">
        <f t="shared" si="0"/>
        <v>22</v>
      </c>
      <c r="I9" s="35">
        <f>B9/110</f>
        <v>0.454545454545455</v>
      </c>
      <c r="J9" s="35">
        <f t="shared" si="1"/>
        <v>5</v>
      </c>
      <c r="L9" s="32" t="s">
        <v>710</v>
      </c>
    </row>
    <row r="10" spans="1:12">
      <c r="A10" t="s">
        <v>711</v>
      </c>
      <c r="B10">
        <v>150</v>
      </c>
      <c r="C10">
        <f t="shared" si="2"/>
        <v>650</v>
      </c>
      <c r="D10">
        <v>5</v>
      </c>
      <c r="E10">
        <v>3</v>
      </c>
      <c r="F10" t="s">
        <v>699</v>
      </c>
      <c r="G10" s="35">
        <f>B10/25</f>
        <v>6</v>
      </c>
      <c r="H10" s="35">
        <f t="shared" si="0"/>
        <v>26</v>
      </c>
      <c r="I10" s="35">
        <f>B10/110</f>
        <v>1.36363636363636</v>
      </c>
      <c r="J10" s="35">
        <f t="shared" si="1"/>
        <v>5.90909090909091</v>
      </c>
      <c r="L10" s="32" t="s">
        <v>712</v>
      </c>
    </row>
    <row r="11" spans="1:10">
      <c r="A11" s="36" t="s">
        <v>713</v>
      </c>
      <c r="B11" s="36">
        <v>50</v>
      </c>
      <c r="C11" s="36">
        <f>B11+500</f>
        <v>550</v>
      </c>
      <c r="D11" s="36">
        <v>6</v>
      </c>
      <c r="E11" s="36">
        <v>1</v>
      </c>
      <c r="F11" s="36"/>
      <c r="G11" s="37">
        <f>B11/25</f>
        <v>2</v>
      </c>
      <c r="H11" s="37">
        <f>C11/25</f>
        <v>22</v>
      </c>
      <c r="I11" s="37">
        <f>B11/110</f>
        <v>0.454545454545455</v>
      </c>
      <c r="J11" s="37">
        <f>C11/110</f>
        <v>5</v>
      </c>
    </row>
    <row r="12" spans="1:10">
      <c r="A12" s="36" t="s">
        <v>714</v>
      </c>
      <c r="B12" s="36">
        <v>400</v>
      </c>
      <c r="C12" s="36">
        <f>B12+500</f>
        <v>900</v>
      </c>
      <c r="D12" s="36">
        <v>3</v>
      </c>
      <c r="E12" s="36">
        <v>3</v>
      </c>
      <c r="F12" s="36"/>
      <c r="G12" s="37">
        <f>B12/25</f>
        <v>16</v>
      </c>
      <c r="H12" s="37">
        <f>C12/25</f>
        <v>36</v>
      </c>
      <c r="I12" s="37">
        <f>B12/110</f>
        <v>3.63636363636364</v>
      </c>
      <c r="J12" s="37">
        <f>C12/110</f>
        <v>8.18181818181818</v>
      </c>
    </row>
    <row r="13" spans="1:10">
      <c r="A13" s="36" t="s">
        <v>715</v>
      </c>
      <c r="B13" s="36">
        <v>100</v>
      </c>
      <c r="C13" s="36">
        <f>B13+500</f>
        <v>600</v>
      </c>
      <c r="D13" s="36"/>
      <c r="E13" s="36"/>
      <c r="F13" s="36"/>
      <c r="G13" s="37">
        <f>B13/25</f>
        <v>4</v>
      </c>
      <c r="H13" s="37">
        <f>C13/25</f>
        <v>24</v>
      </c>
      <c r="I13" s="37">
        <f>B13/110</f>
        <v>0.909090909090909</v>
      </c>
      <c r="J13" s="37">
        <f>C13/110</f>
        <v>5.45454545454545</v>
      </c>
    </row>
    <row r="14" spans="1:10">
      <c r="A14" s="36" t="s">
        <v>716</v>
      </c>
      <c r="B14" s="36">
        <v>300</v>
      </c>
      <c r="C14" s="36">
        <f>B14+500</f>
        <v>800</v>
      </c>
      <c r="D14" s="36"/>
      <c r="E14" s="36"/>
      <c r="F14" s="36"/>
      <c r="G14" s="37">
        <f>B14/25</f>
        <v>12</v>
      </c>
      <c r="H14" s="37">
        <f>C14/25</f>
        <v>32</v>
      </c>
      <c r="I14" s="37">
        <f>B14/110</f>
        <v>2.72727272727273</v>
      </c>
      <c r="J14" s="37">
        <f>C14/110</f>
        <v>7.27272727272727</v>
      </c>
    </row>
    <row r="15" spans="1:10">
      <c r="A15" s="36" t="s">
        <v>717</v>
      </c>
      <c r="B15" s="36">
        <v>100</v>
      </c>
      <c r="C15" s="36">
        <f>B15+500</f>
        <v>600</v>
      </c>
      <c r="D15" s="36"/>
      <c r="E15" s="36"/>
      <c r="F15" s="36"/>
      <c r="G15" s="37">
        <f>B15/25</f>
        <v>4</v>
      </c>
      <c r="H15" s="37">
        <f>C15/25</f>
        <v>24</v>
      </c>
      <c r="I15" s="37">
        <f>B15/110</f>
        <v>0.909090909090909</v>
      </c>
      <c r="J15" s="37">
        <f>C15/110</f>
        <v>5.45454545454545</v>
      </c>
    </row>
    <row r="16" spans="1:10">
      <c r="A16" s="36" t="s">
        <v>718</v>
      </c>
      <c r="B16" s="36">
        <v>1000</v>
      </c>
      <c r="C16" s="36">
        <f>B16+500</f>
        <v>1500</v>
      </c>
      <c r="D16" s="36"/>
      <c r="E16" s="36"/>
      <c r="F16" s="36"/>
      <c r="G16" s="37">
        <f>B16/25</f>
        <v>40</v>
      </c>
      <c r="H16" s="37">
        <f>C16/25</f>
        <v>60</v>
      </c>
      <c r="I16" s="37">
        <f>B16/110</f>
        <v>9.09090909090909</v>
      </c>
      <c r="J16" s="37">
        <f>C16/110</f>
        <v>13.6363636363636</v>
      </c>
    </row>
    <row r="17" spans="1:10">
      <c r="A17" s="36" t="s">
        <v>719</v>
      </c>
      <c r="B17" s="36">
        <v>200</v>
      </c>
      <c r="C17" s="36">
        <f>B17+500</f>
        <v>700</v>
      </c>
      <c r="D17" s="36"/>
      <c r="E17" s="36"/>
      <c r="F17" s="36"/>
      <c r="G17" s="37">
        <f>B17/25</f>
        <v>8</v>
      </c>
      <c r="H17" s="37">
        <f>C17/25</f>
        <v>28</v>
      </c>
      <c r="I17" s="37">
        <f>B17/110</f>
        <v>1.81818181818182</v>
      </c>
      <c r="J17" s="37">
        <f>C17/110</f>
        <v>6.36363636363636</v>
      </c>
    </row>
    <row r="18" spans="1:10">
      <c r="A18" t="s">
        <v>720</v>
      </c>
      <c r="B18">
        <v>150</v>
      </c>
      <c r="C18">
        <f>B18+500</f>
        <v>650</v>
      </c>
      <c r="D18">
        <v>3</v>
      </c>
      <c r="G18" s="35">
        <f>B18/25</f>
        <v>6</v>
      </c>
      <c r="H18" s="35">
        <f>C18/25</f>
        <v>26</v>
      </c>
      <c r="I18" s="35">
        <f>B18/110</f>
        <v>1.36363636363636</v>
      </c>
      <c r="J18" s="35">
        <f>C18/110</f>
        <v>5.90909090909091</v>
      </c>
    </row>
    <row r="19" spans="1:10">
      <c r="A19" t="s">
        <v>721</v>
      </c>
      <c r="B19">
        <v>50</v>
      </c>
      <c r="C19">
        <f>B19+500</f>
        <v>550</v>
      </c>
      <c r="D19">
        <v>7</v>
      </c>
      <c r="G19" s="35">
        <f>B19/25</f>
        <v>2</v>
      </c>
      <c r="H19" s="35">
        <f>C19/25</f>
        <v>22</v>
      </c>
      <c r="I19" s="35">
        <f>B19/110</f>
        <v>0.454545454545455</v>
      </c>
      <c r="J19" s="35">
        <f>C19/110</f>
        <v>5</v>
      </c>
    </row>
    <row r="20" spans="1:10">
      <c r="A20" t="s">
        <v>53</v>
      </c>
      <c r="B20">
        <v>200</v>
      </c>
      <c r="C20">
        <f>B20+500</f>
        <v>700</v>
      </c>
      <c r="D20">
        <v>5</v>
      </c>
      <c r="G20" s="35">
        <f>B20/25</f>
        <v>8</v>
      </c>
      <c r="H20" s="35">
        <f>C20/25</f>
        <v>28</v>
      </c>
      <c r="I20" s="35">
        <f>B20/110</f>
        <v>1.81818181818182</v>
      </c>
      <c r="J20" s="35">
        <f>C20/110</f>
        <v>6.36363636363636</v>
      </c>
    </row>
    <row r="21" spans="1:10">
      <c r="A21" t="s">
        <v>23</v>
      </c>
      <c r="B21">
        <v>100</v>
      </c>
      <c r="C21">
        <f>B21+500</f>
        <v>600</v>
      </c>
      <c r="D21">
        <v>5</v>
      </c>
      <c r="G21" s="35">
        <f>B21/25</f>
        <v>4</v>
      </c>
      <c r="H21" s="35">
        <f>C21/25</f>
        <v>24</v>
      </c>
      <c r="I21" s="35">
        <f>B21/110</f>
        <v>0.909090909090909</v>
      </c>
      <c r="J21" s="35">
        <f>C21/110</f>
        <v>5.45454545454545</v>
      </c>
    </row>
    <row r="22" spans="1:10">
      <c r="A22" t="s">
        <v>722</v>
      </c>
      <c r="B22">
        <v>200</v>
      </c>
      <c r="C22">
        <f>B22+500</f>
        <v>700</v>
      </c>
      <c r="D22">
        <v>3</v>
      </c>
      <c r="G22" s="35">
        <f>B22/25</f>
        <v>8</v>
      </c>
      <c r="H22" s="35">
        <f>C22/25</f>
        <v>28</v>
      </c>
      <c r="I22" s="35">
        <f>B22/110</f>
        <v>1.81818181818182</v>
      </c>
      <c r="J22" s="35">
        <f>C22/110</f>
        <v>6.36363636363636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0" customWidth="1"/>
    <col min="2" max="2" width="15.2857142857143" style="30" customWidth="1"/>
    <col min="3" max="3" width="8.57142857142857" style="30" customWidth="1"/>
    <col min="4" max="4" width="23.2857142857143" style="30" customWidth="1"/>
    <col min="5" max="5" width="18.8571428571429" style="30" customWidth="1"/>
    <col min="6" max="6" width="18" style="30" customWidth="1"/>
    <col min="7" max="7" width="17.7142857142857" style="30" customWidth="1"/>
    <col min="8" max="9" width="9.14285714285714" style="30"/>
    <col min="10" max="10" width="11.8571428571429" style="30" customWidth="1"/>
    <col min="11" max="11" width="42.4285714285714" style="30" customWidth="1"/>
    <col min="12" max="16384" width="9.14285714285714" style="30"/>
  </cols>
  <sheetData>
    <row r="1" spans="1:10">
      <c r="A1" s="30" t="s">
        <v>723</v>
      </c>
      <c r="B1" s="30" t="s">
        <v>116</v>
      </c>
      <c r="D1" s="30" t="s">
        <v>724</v>
      </c>
      <c r="E1" s="30" t="s">
        <v>116</v>
      </c>
      <c r="G1" s="30" t="s">
        <v>725</v>
      </c>
      <c r="J1" s="30" t="s">
        <v>726</v>
      </c>
    </row>
    <row r="2" spans="1:11">
      <c r="A2" s="30" t="s">
        <v>727</v>
      </c>
      <c r="B2" s="30" t="s">
        <v>728</v>
      </c>
      <c r="D2" s="30" t="s">
        <v>729</v>
      </c>
      <c r="E2" s="30" t="s">
        <v>730</v>
      </c>
      <c r="G2" s="30" t="s">
        <v>504</v>
      </c>
      <c r="J2" s="30" t="s">
        <v>129</v>
      </c>
      <c r="K2" s="30" t="s">
        <v>731</v>
      </c>
    </row>
    <row r="3" spans="1:11">
      <c r="A3" s="30" t="s">
        <v>732</v>
      </c>
      <c r="B3" s="30" t="s">
        <v>733</v>
      </c>
      <c r="D3" s="30" t="s">
        <v>734</v>
      </c>
      <c r="E3" s="30" t="s">
        <v>735</v>
      </c>
      <c r="G3" s="30" t="s">
        <v>512</v>
      </c>
      <c r="J3" s="30" t="s">
        <v>124</v>
      </c>
      <c r="K3" s="30" t="s">
        <v>736</v>
      </c>
    </row>
    <row r="4" spans="1:11">
      <c r="A4" s="30" t="s">
        <v>737</v>
      </c>
      <c r="B4" s="30" t="s">
        <v>738</v>
      </c>
      <c r="D4" s="30" t="s">
        <v>739</v>
      </c>
      <c r="G4" s="30" t="s">
        <v>508</v>
      </c>
      <c r="J4" s="30" t="s">
        <v>131</v>
      </c>
      <c r="K4" s="30" t="s">
        <v>740</v>
      </c>
    </row>
    <row r="5" spans="1:11">
      <c r="A5" s="30" t="s">
        <v>741</v>
      </c>
      <c r="B5" s="30" t="s">
        <v>742</v>
      </c>
      <c r="D5" s="30" t="s">
        <v>743</v>
      </c>
      <c r="E5" s="30" t="s">
        <v>744</v>
      </c>
      <c r="G5" s="30" t="s">
        <v>506</v>
      </c>
      <c r="J5" s="30" t="s">
        <v>132</v>
      </c>
      <c r="K5" s="30" t="s">
        <v>745</v>
      </c>
    </row>
    <row r="6" spans="1:11">
      <c r="A6" s="30" t="s">
        <v>746</v>
      </c>
      <c r="B6" s="30" t="s">
        <v>421</v>
      </c>
      <c r="D6" s="30" t="s">
        <v>747</v>
      </c>
      <c r="G6" s="30" t="s">
        <v>510</v>
      </c>
      <c r="J6" s="30" t="s">
        <v>133</v>
      </c>
      <c r="K6" s="30" t="s">
        <v>748</v>
      </c>
    </row>
    <row r="7" spans="1:11">
      <c r="A7" s="30" t="s">
        <v>749</v>
      </c>
      <c r="B7" s="30" t="s">
        <v>750</v>
      </c>
      <c r="D7" s="30" t="s">
        <v>751</v>
      </c>
      <c r="E7" s="30" t="s">
        <v>752</v>
      </c>
      <c r="J7" s="30" t="s">
        <v>125</v>
      </c>
      <c r="K7" s="30" t="s">
        <v>753</v>
      </c>
    </row>
    <row r="8" spans="1:11">
      <c r="A8" s="30" t="s">
        <v>754</v>
      </c>
      <c r="B8" s="30" t="s">
        <v>755</v>
      </c>
      <c r="D8" s="30" t="s">
        <v>756</v>
      </c>
      <c r="E8" s="30" t="s">
        <v>757</v>
      </c>
      <c r="J8" s="30" t="s">
        <v>134</v>
      </c>
      <c r="K8" s="30" t="s">
        <v>758</v>
      </c>
    </row>
    <row r="9" spans="1:11">
      <c r="A9" s="30" t="s">
        <v>759</v>
      </c>
      <c r="B9" s="30" t="s">
        <v>760</v>
      </c>
      <c r="J9" s="30" t="s">
        <v>135</v>
      </c>
      <c r="K9" s="30" t="s">
        <v>761</v>
      </c>
    </row>
    <row r="10" spans="10:11">
      <c r="J10" s="30" t="s">
        <v>136</v>
      </c>
      <c r="K10" s="30" t="s">
        <v>762</v>
      </c>
    </row>
    <row r="11" spans="10:11">
      <c r="J11" s="30" t="s">
        <v>127</v>
      </c>
      <c r="K11" s="30" t="s">
        <v>763</v>
      </c>
    </row>
    <row r="12" spans="10:11">
      <c r="J12" s="30" t="s">
        <v>137</v>
      </c>
      <c r="K12" s="30" t="s">
        <v>764</v>
      </c>
    </row>
    <row r="13" spans="10:11">
      <c r="J13" s="30" t="s">
        <v>139</v>
      </c>
      <c r="K13" s="30" t="s">
        <v>765</v>
      </c>
    </row>
    <row r="14" spans="1:10">
      <c r="A14" s="30" t="s">
        <v>766</v>
      </c>
      <c r="J14" s="30" t="s">
        <v>140</v>
      </c>
    </row>
    <row r="15" spans="10:10">
      <c r="J15" s="30" t="s">
        <v>141</v>
      </c>
    </row>
    <row r="16" spans="1:11">
      <c r="A16" s="30" t="s">
        <v>767</v>
      </c>
      <c r="J16" s="30" t="s">
        <v>142</v>
      </c>
      <c r="K16" s="30" t="s">
        <v>768</v>
      </c>
    </row>
    <row r="17" spans="10:10">
      <c r="J17" s="30"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769</v>
      </c>
      <c r="K1" s="29" t="s">
        <v>584</v>
      </c>
      <c r="L1" s="29" t="s">
        <v>770</v>
      </c>
      <c r="M1" s="29" t="s">
        <v>771</v>
      </c>
      <c r="N1" s="23" t="s">
        <v>157</v>
      </c>
      <c r="O1" s="23" t="s">
        <v>156</v>
      </c>
      <c r="P1" s="23" t="s">
        <v>159</v>
      </c>
      <c r="Q1" s="23" t="s">
        <v>158</v>
      </c>
    </row>
    <row r="2" spans="1:17">
      <c r="A2" s="25" t="s">
        <v>772</v>
      </c>
      <c r="B2" s="26">
        <v>1.2</v>
      </c>
      <c r="C2" s="26">
        <v>0.8</v>
      </c>
      <c r="D2" s="26"/>
      <c r="E2" s="26"/>
      <c r="F2" s="26"/>
      <c r="G2" s="26"/>
      <c r="H2" s="26"/>
      <c r="I2" s="26"/>
      <c r="J2" s="26"/>
      <c r="K2" s="26"/>
      <c r="L2" s="26"/>
      <c r="M2" s="26"/>
      <c r="N2" s="26"/>
      <c r="O2" s="26"/>
      <c r="P2" s="26"/>
      <c r="Q2" s="26"/>
    </row>
    <row r="3" spans="1:17">
      <c r="A3" s="25" t="s">
        <v>773</v>
      </c>
      <c r="B3" s="26"/>
      <c r="C3" s="26"/>
      <c r="D3" s="26"/>
      <c r="E3" s="26">
        <v>1.25</v>
      </c>
      <c r="F3" s="26"/>
      <c r="G3" s="26"/>
      <c r="H3" s="26">
        <v>1.25</v>
      </c>
      <c r="I3" s="26"/>
      <c r="J3" s="26"/>
      <c r="K3" s="26"/>
      <c r="L3" s="26"/>
      <c r="M3" s="26"/>
      <c r="N3" s="26"/>
      <c r="O3" s="26"/>
      <c r="P3" s="26"/>
      <c r="Q3" s="26"/>
    </row>
    <row r="4" spans="1:17">
      <c r="A4" s="25" t="s">
        <v>774</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775</v>
      </c>
      <c r="B6" s="26"/>
      <c r="C6" s="26"/>
      <c r="D6" s="26">
        <v>1.25</v>
      </c>
      <c r="E6" s="26"/>
      <c r="F6" s="26">
        <v>0.8</v>
      </c>
      <c r="G6" s="26"/>
      <c r="H6" s="26"/>
      <c r="I6" s="26"/>
      <c r="J6" s="26"/>
      <c r="K6" s="26"/>
      <c r="L6" s="26"/>
      <c r="M6" s="26"/>
      <c r="N6" s="26"/>
      <c r="O6" s="26"/>
      <c r="P6" s="26"/>
      <c r="Q6" s="26"/>
    </row>
    <row r="7" spans="1:17">
      <c r="A7" s="25" t="s">
        <v>776</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777</v>
      </c>
      <c r="B9" s="26"/>
      <c r="C9" s="26">
        <v>0.5</v>
      </c>
      <c r="D9" s="26"/>
      <c r="E9" s="26"/>
      <c r="F9" s="26"/>
      <c r="G9" s="26"/>
      <c r="H9" s="26"/>
      <c r="I9" s="26">
        <v>2</v>
      </c>
      <c r="J9" s="26"/>
      <c r="K9" s="26"/>
      <c r="L9" s="26"/>
      <c r="M9" s="26"/>
      <c r="N9" s="26"/>
      <c r="O9" s="26"/>
      <c r="P9" s="26"/>
      <c r="Q9" s="26"/>
    </row>
    <row r="10" spans="1:17">
      <c r="A10" s="27" t="s">
        <v>778</v>
      </c>
      <c r="B10" s="26"/>
      <c r="C10" s="26"/>
      <c r="D10" s="26">
        <v>1.5</v>
      </c>
      <c r="E10" s="26"/>
      <c r="F10" s="26">
        <v>0.1</v>
      </c>
      <c r="G10" s="26"/>
      <c r="H10" s="26"/>
      <c r="I10" s="26"/>
      <c r="J10" s="26"/>
      <c r="K10" s="26"/>
      <c r="L10" s="26"/>
      <c r="M10" s="26"/>
      <c r="N10" s="26"/>
      <c r="O10" s="26"/>
      <c r="P10" s="26"/>
      <c r="Q10" s="26"/>
    </row>
    <row r="11" spans="1:17">
      <c r="A11" s="28" t="s">
        <v>779</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780</v>
      </c>
      <c r="B13" s="26">
        <v>2</v>
      </c>
      <c r="C13" s="26"/>
      <c r="D13" s="26"/>
      <c r="E13" s="26">
        <v>3</v>
      </c>
      <c r="F13" s="26"/>
      <c r="G13" s="26"/>
      <c r="H13" s="26"/>
      <c r="I13" s="26"/>
      <c r="J13" s="26"/>
      <c r="K13" s="26"/>
      <c r="L13" s="26"/>
      <c r="M13" s="26"/>
      <c r="N13" s="26"/>
      <c r="O13" s="26"/>
      <c r="P13" s="26"/>
      <c r="Q13" s="26"/>
    </row>
    <row r="14" spans="1:17">
      <c r="A14" s="25" t="s">
        <v>781</v>
      </c>
      <c r="B14" s="26">
        <v>0.1</v>
      </c>
      <c r="C14" s="26"/>
      <c r="D14" s="26"/>
      <c r="E14" s="26"/>
      <c r="F14" s="26"/>
      <c r="G14" s="26"/>
      <c r="H14" s="26"/>
      <c r="I14" s="26">
        <v>10</v>
      </c>
      <c r="J14" s="26"/>
      <c r="K14" s="26"/>
      <c r="L14" s="26"/>
      <c r="M14" s="26"/>
      <c r="N14" s="26"/>
      <c r="O14" s="26"/>
      <c r="P14" s="26"/>
      <c r="Q14" s="26"/>
    </row>
    <row r="15" spans="1:17">
      <c r="A15" s="27" t="s">
        <v>782</v>
      </c>
      <c r="B15" s="26"/>
      <c r="C15" s="26"/>
      <c r="D15" s="26"/>
      <c r="E15" s="26"/>
      <c r="F15" s="26">
        <v>0.5</v>
      </c>
      <c r="G15" s="26"/>
      <c r="H15" s="26"/>
      <c r="I15" s="26"/>
      <c r="J15" s="26"/>
      <c r="K15" s="26"/>
      <c r="L15" s="26"/>
      <c r="M15" s="26">
        <v>0.5</v>
      </c>
      <c r="N15" s="26"/>
      <c r="O15" s="26"/>
      <c r="P15" s="26"/>
      <c r="Q15" s="26"/>
    </row>
    <row r="16" spans="1:17">
      <c r="A16" s="27" t="s">
        <v>783</v>
      </c>
      <c r="B16" s="26"/>
      <c r="C16" s="26"/>
      <c r="D16" s="26"/>
      <c r="E16" s="26"/>
      <c r="F16" s="26"/>
      <c r="G16" s="26"/>
      <c r="H16" s="26"/>
      <c r="I16" s="26"/>
      <c r="J16" s="26"/>
      <c r="K16" s="26"/>
      <c r="L16" s="26"/>
      <c r="M16" s="26">
        <v>0.25</v>
      </c>
      <c r="N16" s="26"/>
      <c r="O16" s="26"/>
      <c r="P16" s="26"/>
      <c r="Q16" s="26"/>
    </row>
    <row r="17" spans="1:17">
      <c r="A17" s="27" t="s">
        <v>784</v>
      </c>
      <c r="B17" s="26"/>
      <c r="C17" s="26"/>
      <c r="D17" s="26"/>
      <c r="E17" s="26"/>
      <c r="F17" s="26">
        <v>0.5</v>
      </c>
      <c r="G17" s="26"/>
      <c r="H17" s="26"/>
      <c r="I17" s="26"/>
      <c r="J17" s="26"/>
      <c r="K17" s="26"/>
      <c r="L17" s="26">
        <v>0.5</v>
      </c>
      <c r="M17" s="26"/>
      <c r="N17" s="26"/>
      <c r="O17" s="26"/>
      <c r="P17" s="26"/>
      <c r="Q17" s="26"/>
    </row>
    <row r="18" spans="1:17">
      <c r="A18" s="27" t="s">
        <v>785</v>
      </c>
      <c r="B18" s="26"/>
      <c r="C18" s="26"/>
      <c r="D18" s="26"/>
      <c r="E18" s="26"/>
      <c r="F18" s="26"/>
      <c r="G18" s="26"/>
      <c r="H18" s="26"/>
      <c r="I18" s="26"/>
      <c r="J18" s="26"/>
      <c r="K18" s="26"/>
      <c r="L18" s="26">
        <v>0.25</v>
      </c>
      <c r="M18" s="26"/>
      <c r="N18" s="26"/>
      <c r="O18" s="26"/>
      <c r="P18" s="26"/>
      <c r="Q18" s="26"/>
    </row>
    <row r="19" spans="1:17">
      <c r="A19" s="27" t="s">
        <v>786</v>
      </c>
      <c r="B19" s="26"/>
      <c r="C19" s="26"/>
      <c r="D19" s="26"/>
      <c r="E19" s="26"/>
      <c r="F19" s="26">
        <v>0.5</v>
      </c>
      <c r="G19" s="26"/>
      <c r="H19" s="26"/>
      <c r="I19" s="26"/>
      <c r="J19" s="26"/>
      <c r="K19" s="26">
        <v>0.5</v>
      </c>
      <c r="L19" s="26"/>
      <c r="M19" s="26"/>
      <c r="N19" s="26"/>
      <c r="O19" s="26"/>
      <c r="P19" s="26"/>
      <c r="Q19" s="26"/>
    </row>
    <row r="20" spans="1:17">
      <c r="A20" s="27" t="s">
        <v>787</v>
      </c>
      <c r="B20" s="26"/>
      <c r="C20" s="26"/>
      <c r="D20" s="26"/>
      <c r="E20" s="26"/>
      <c r="F20" s="26"/>
      <c r="G20" s="26"/>
      <c r="H20" s="26"/>
      <c r="I20" s="26"/>
      <c r="J20" s="26"/>
      <c r="K20" s="26">
        <v>0.25</v>
      </c>
      <c r="L20" s="26"/>
      <c r="M20" s="26"/>
      <c r="N20" s="26"/>
      <c r="O20" s="26"/>
      <c r="P20" s="26"/>
      <c r="Q20" s="26"/>
    </row>
    <row r="21" spans="1:17">
      <c r="A21" s="27" t="s">
        <v>788</v>
      </c>
      <c r="B21" s="26"/>
      <c r="C21" s="26"/>
      <c r="D21" s="26"/>
      <c r="E21" s="26"/>
      <c r="F21" s="26">
        <v>0.5</v>
      </c>
      <c r="G21" s="26"/>
      <c r="H21" s="26"/>
      <c r="I21" s="26"/>
      <c r="J21" s="26">
        <v>0.5</v>
      </c>
      <c r="K21" s="26"/>
      <c r="L21" s="26"/>
      <c r="M21" s="26"/>
      <c r="N21" s="26"/>
      <c r="O21" s="26"/>
      <c r="P21" s="26"/>
      <c r="Q21" s="26"/>
    </row>
    <row r="22" spans="1:17">
      <c r="A22" s="27" t="s">
        <v>789</v>
      </c>
      <c r="B22" s="26"/>
      <c r="C22" s="26"/>
      <c r="D22" s="26"/>
      <c r="E22" s="26"/>
      <c r="F22" s="26"/>
      <c r="G22" s="26"/>
      <c r="H22" s="26"/>
      <c r="I22" s="26"/>
      <c r="J22" s="26">
        <v>0.25</v>
      </c>
      <c r="K22" s="26"/>
      <c r="L22" s="26"/>
      <c r="M22" s="26"/>
      <c r="N22" s="26"/>
      <c r="O22" s="26"/>
      <c r="P22" s="26"/>
      <c r="Q22" s="26"/>
    </row>
    <row r="23" spans="1:17">
      <c r="A23" s="27" t="s">
        <v>790</v>
      </c>
      <c r="B23" s="26"/>
      <c r="C23" s="26"/>
      <c r="D23" s="26"/>
      <c r="E23" s="26"/>
      <c r="F23" s="26"/>
      <c r="G23" s="26"/>
      <c r="H23" s="26"/>
      <c r="I23" s="26"/>
      <c r="J23" s="26"/>
      <c r="K23" s="26"/>
      <c r="L23" s="26"/>
      <c r="M23" s="26"/>
      <c r="N23" s="26">
        <v>1</v>
      </c>
      <c r="O23" s="26"/>
      <c r="P23" s="26"/>
      <c r="Q23" s="26"/>
    </row>
    <row r="24" spans="1:17">
      <c r="A24" s="27" t="s">
        <v>791</v>
      </c>
      <c r="B24" s="26"/>
      <c r="C24" s="26"/>
      <c r="D24" s="26"/>
      <c r="E24" s="26"/>
      <c r="F24" s="26"/>
      <c r="G24" s="26"/>
      <c r="H24" s="26"/>
      <c r="I24" s="26"/>
      <c r="J24" s="26"/>
      <c r="K24" s="26"/>
      <c r="L24" s="26"/>
      <c r="M24" s="26"/>
      <c r="N24" s="26"/>
      <c r="O24" s="26">
        <v>1</v>
      </c>
      <c r="P24" s="26"/>
      <c r="Q24" s="26"/>
    </row>
    <row r="25" spans="1:17">
      <c r="A25" s="27" t="s">
        <v>792</v>
      </c>
      <c r="B25" s="26"/>
      <c r="C25" s="26"/>
      <c r="D25" s="26"/>
      <c r="E25" s="26"/>
      <c r="F25" s="26"/>
      <c r="G25" s="26"/>
      <c r="H25" s="26"/>
      <c r="I25" s="26"/>
      <c r="J25" s="26"/>
      <c r="K25" s="26"/>
      <c r="L25" s="26"/>
      <c r="M25" s="26"/>
      <c r="N25" s="26"/>
      <c r="O25" s="26"/>
      <c r="P25" s="26">
        <v>1</v>
      </c>
      <c r="Q25" s="26"/>
    </row>
    <row r="26" spans="1:17">
      <c r="A26" s="27" t="s">
        <v>793</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794</v>
      </c>
      <c r="B1" s="22" t="s">
        <v>795</v>
      </c>
      <c r="C1" s="22"/>
      <c r="D1" s="22"/>
      <c r="E1" s="22" t="s">
        <v>796</v>
      </c>
      <c r="F1" s="22"/>
      <c r="G1" s="22"/>
      <c r="I1" t="s">
        <v>797</v>
      </c>
      <c r="L1" t="s">
        <v>798</v>
      </c>
    </row>
    <row r="2" spans="2:12">
      <c r="B2" t="s">
        <v>17</v>
      </c>
      <c r="C2" t="s">
        <v>799</v>
      </c>
      <c r="D2" t="s">
        <v>18</v>
      </c>
      <c r="E2" t="s">
        <v>17</v>
      </c>
      <c r="F2" t="s">
        <v>799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800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801</v>
      </c>
      <c r="B14" t="s">
        <v>802</v>
      </c>
      <c r="C14" t="s">
        <v>798</v>
      </c>
      <c r="D14" t="s">
        <v>803</v>
      </c>
      <c r="E14" t="s">
        <v>804</v>
      </c>
      <c r="F14" t="s">
        <v>805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0"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806</v>
      </c>
      <c r="B1" t="s">
        <v>807</v>
      </c>
      <c r="C1" t="s">
        <v>808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809</v>
      </c>
      <c r="E30">
        <v>0.75</v>
      </c>
    </row>
    <row r="32" spans="1:8">
      <c r="A32" s="2" t="s">
        <v>810</v>
      </c>
      <c r="B32" s="2">
        <v>10</v>
      </c>
      <c r="C32" s="3">
        <v>13</v>
      </c>
      <c r="D32" s="3"/>
      <c r="E32" s="3">
        <v>3</v>
      </c>
      <c r="F32" s="3">
        <v>0.5</v>
      </c>
      <c r="G32" s="3">
        <v>0.3</v>
      </c>
      <c r="H32" s="2"/>
    </row>
    <row r="33" spans="1:16">
      <c r="A33" s="4" t="s">
        <v>68</v>
      </c>
      <c r="B33" s="5" t="s">
        <v>811</v>
      </c>
      <c r="C33" s="5" t="s">
        <v>812</v>
      </c>
      <c r="D33" s="5" t="s">
        <v>813</v>
      </c>
      <c r="E33" s="5" t="s">
        <v>3</v>
      </c>
      <c r="F33" s="6"/>
      <c r="G33" s="5" t="s">
        <v>5</v>
      </c>
      <c r="H33" s="7"/>
      <c r="I33" s="7" t="s">
        <v>605</v>
      </c>
      <c r="J33" s="17"/>
      <c r="K33" s="7" t="s">
        <v>8</v>
      </c>
      <c r="L33" s="7" t="s">
        <v>10</v>
      </c>
      <c r="M33" s="7" t="s">
        <v>114</v>
      </c>
      <c r="N33" s="5" t="s">
        <v>13</v>
      </c>
      <c r="O33" s="5" t="s">
        <v>814</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64" t="s">
        <v>1</v>
      </c>
      <c r="C1" s="164" t="s">
        <v>68</v>
      </c>
      <c r="D1" s="171" t="s">
        <v>3</v>
      </c>
      <c r="E1" s="171"/>
      <c r="F1" s="171"/>
      <c r="G1" s="164"/>
      <c r="H1" s="171" t="s">
        <v>4</v>
      </c>
      <c r="I1" s="171"/>
      <c r="J1" s="171"/>
      <c r="K1" s="164"/>
      <c r="L1" s="171" t="s">
        <v>5</v>
      </c>
      <c r="M1" s="171"/>
      <c r="N1" s="171"/>
      <c r="O1" s="164"/>
      <c r="P1" s="171" t="s">
        <v>6</v>
      </c>
      <c r="Q1" s="171"/>
      <c r="R1" s="171"/>
      <c r="S1" s="253"/>
      <c r="T1" s="171" t="s">
        <v>7</v>
      </c>
      <c r="U1" s="171"/>
      <c r="V1" s="171"/>
      <c r="W1" s="253"/>
      <c r="X1" s="171" t="s">
        <v>9</v>
      </c>
      <c r="Y1" s="171"/>
      <c r="Z1" s="171"/>
      <c r="AA1" s="164"/>
      <c r="AB1" s="171" t="s">
        <v>11</v>
      </c>
      <c r="AC1" s="171" t="s">
        <v>69</v>
      </c>
      <c r="AD1" s="201" t="s">
        <v>70</v>
      </c>
      <c r="AE1" s="254" t="s">
        <v>68</v>
      </c>
      <c r="AF1" s="91"/>
      <c r="AG1" s="247"/>
    </row>
    <row r="2" customFormat="1" spans="1:31">
      <c r="A2" s="166"/>
      <c r="B2" s="167"/>
      <c r="C2" s="167"/>
      <c r="D2" s="196" t="s">
        <v>71</v>
      </c>
      <c r="E2" s="196" t="s">
        <v>72</v>
      </c>
      <c r="F2" s="196" t="s">
        <v>73</v>
      </c>
      <c r="G2" s="246" t="s">
        <v>74</v>
      </c>
      <c r="H2" s="196" t="s">
        <v>71</v>
      </c>
      <c r="I2" s="196" t="s">
        <v>72</v>
      </c>
      <c r="J2" s="196" t="s">
        <v>73</v>
      </c>
      <c r="K2" s="246" t="s">
        <v>74</v>
      </c>
      <c r="L2" s="249" t="s">
        <v>71</v>
      </c>
      <c r="M2" s="196" t="s">
        <v>72</v>
      </c>
      <c r="N2" s="196" t="s">
        <v>73</v>
      </c>
      <c r="O2" s="167" t="s">
        <v>74</v>
      </c>
      <c r="P2" s="196" t="s">
        <v>71</v>
      </c>
      <c r="Q2" s="196" t="s">
        <v>72</v>
      </c>
      <c r="R2" s="196" t="s">
        <v>73</v>
      </c>
      <c r="S2" s="167" t="s">
        <v>74</v>
      </c>
      <c r="T2" s="196" t="s">
        <v>71</v>
      </c>
      <c r="U2" s="196" t="s">
        <v>72</v>
      </c>
      <c r="V2" s="196" t="s">
        <v>73</v>
      </c>
      <c r="W2" s="167" t="s">
        <v>74</v>
      </c>
      <c r="X2" s="196" t="s">
        <v>71</v>
      </c>
      <c r="Y2" s="196" t="s">
        <v>72</v>
      </c>
      <c r="Z2" s="196" t="s">
        <v>73</v>
      </c>
      <c r="AA2" s="167" t="s">
        <v>74</v>
      </c>
      <c r="AB2" s="196"/>
      <c r="AC2" s="196"/>
      <c r="AD2" s="202"/>
      <c r="AE2" s="168"/>
    </row>
    <row r="3" customFormat="1" spans="1:31">
      <c r="A3" s="173" t="s">
        <v>20</v>
      </c>
      <c r="B3" s="173" t="b">
        <v>1</v>
      </c>
      <c r="C3" s="12">
        <v>0</v>
      </c>
      <c r="D3" s="2">
        <v>3.5</v>
      </c>
      <c r="E3" s="22">
        <v>4</v>
      </c>
      <c r="F3" s="22">
        <v>35</v>
      </c>
      <c r="G3" s="247">
        <f>$C3*E3+F3</f>
        <v>35</v>
      </c>
      <c r="H3">
        <v>55</v>
      </c>
      <c r="I3" s="22">
        <v>1</v>
      </c>
      <c r="J3" s="22">
        <v>55</v>
      </c>
      <c r="K3" s="247">
        <f>$C3*I3+J3</f>
        <v>55</v>
      </c>
      <c r="L3">
        <v>2</v>
      </c>
      <c r="M3" s="22">
        <v>0.1</v>
      </c>
      <c r="N3" s="22">
        <v>2</v>
      </c>
      <c r="O3" s="247">
        <f>$C3*M3+N3</f>
        <v>2</v>
      </c>
      <c r="P3">
        <v>70</v>
      </c>
      <c r="Q3" s="22">
        <v>1</v>
      </c>
      <c r="R3" s="22">
        <v>70</v>
      </c>
      <c r="S3" s="247">
        <f>$C3*Q3+R3</f>
        <v>70</v>
      </c>
      <c r="T3">
        <v>1.5</v>
      </c>
      <c r="U3" s="22">
        <v>-0.05</v>
      </c>
      <c r="V3" s="22">
        <v>1.5</v>
      </c>
      <c r="W3" s="247">
        <f>$C3*U3+V3</f>
        <v>1.5</v>
      </c>
      <c r="X3">
        <v>3</v>
      </c>
      <c r="Y3" s="22">
        <v>0.2</v>
      </c>
      <c r="Z3" s="22">
        <v>3</v>
      </c>
      <c r="AA3" s="247">
        <f>$C3*Y3+Z3</f>
        <v>3</v>
      </c>
      <c r="AB3" s="91">
        <f t="shared" ref="AB3:AB17" si="0">AA3/100*G3*2+(1-AA3/100)*G3</f>
        <v>36.05</v>
      </c>
      <c r="AC3" s="136">
        <f t="shared" ref="AC3:AC17" si="1">AB3*O3</f>
        <v>72.1</v>
      </c>
      <c r="AD3">
        <f>AC3*(K3/100)</f>
        <v>39.655</v>
      </c>
      <c r="AE3" s="12">
        <v>0</v>
      </c>
    </row>
    <row r="4" customFormat="1" spans="1:31">
      <c r="A4" s="173"/>
      <c r="B4" s="173"/>
      <c r="C4" s="12">
        <v>10</v>
      </c>
      <c r="D4" s="2">
        <v>8.5</v>
      </c>
      <c r="E4" s="22"/>
      <c r="F4" s="22"/>
      <c r="G4" s="247">
        <f>$C4*E3+F3</f>
        <v>75</v>
      </c>
      <c r="H4">
        <v>65</v>
      </c>
      <c r="I4" s="22"/>
      <c r="J4" s="22"/>
      <c r="K4" s="247">
        <f>$C4*I3+J3</f>
        <v>65</v>
      </c>
      <c r="L4">
        <v>3</v>
      </c>
      <c r="M4" s="22"/>
      <c r="N4" s="22"/>
      <c r="O4" s="247">
        <f>$C4*M3+N3</f>
        <v>3</v>
      </c>
      <c r="P4">
        <v>80</v>
      </c>
      <c r="Q4" s="22"/>
      <c r="R4" s="22"/>
      <c r="S4" s="247">
        <f>$C4*Q3+R3</f>
        <v>80</v>
      </c>
      <c r="T4">
        <v>1</v>
      </c>
      <c r="U4" s="22"/>
      <c r="V4" s="22"/>
      <c r="W4" s="247">
        <f>$C4*U3+V3</f>
        <v>1</v>
      </c>
      <c r="X4">
        <v>5</v>
      </c>
      <c r="Y4" s="22"/>
      <c r="Z4" s="22"/>
      <c r="AA4" s="247">
        <f>$C4*Y3+Z3</f>
        <v>5</v>
      </c>
      <c r="AB4" s="91">
        <f t="shared" si="0"/>
        <v>78.75</v>
      </c>
      <c r="AC4" s="136">
        <f t="shared" si="1"/>
        <v>236.25</v>
      </c>
      <c r="AD4">
        <f t="shared" ref="AD4:AD17" si="2">AC4*(K4/100)</f>
        <v>153.5625</v>
      </c>
      <c r="AE4" s="12">
        <v>10</v>
      </c>
    </row>
    <row r="5" s="2" customFormat="1" spans="1:31">
      <c r="A5" s="189"/>
      <c r="B5" s="189"/>
      <c r="C5" s="125">
        <v>20</v>
      </c>
      <c r="D5" s="101">
        <v>11.5</v>
      </c>
      <c r="E5" s="188"/>
      <c r="F5" s="188"/>
      <c r="G5" s="104">
        <f>$C5*E3+F3</f>
        <v>115</v>
      </c>
      <c r="H5" s="101">
        <v>75</v>
      </c>
      <c r="I5" s="188"/>
      <c r="J5" s="188"/>
      <c r="K5" s="104">
        <f>$C5*I3+J3</f>
        <v>75</v>
      </c>
      <c r="L5" s="101">
        <v>4</v>
      </c>
      <c r="M5" s="188"/>
      <c r="N5" s="188"/>
      <c r="O5" s="104">
        <f>$C5*M3+N3</f>
        <v>4</v>
      </c>
      <c r="P5" s="101">
        <v>90</v>
      </c>
      <c r="Q5" s="188"/>
      <c r="R5" s="188"/>
      <c r="S5" s="104">
        <f>$C5*Q3+R3</f>
        <v>90</v>
      </c>
      <c r="T5" s="101">
        <v>0.5</v>
      </c>
      <c r="U5" s="188"/>
      <c r="V5" s="188"/>
      <c r="W5" s="104">
        <f>$C5*U3+V3</f>
        <v>0.5</v>
      </c>
      <c r="X5" s="101">
        <v>7</v>
      </c>
      <c r="Y5" s="188"/>
      <c r="Z5" s="188"/>
      <c r="AA5" s="104">
        <f>$C5*Y3+Z3</f>
        <v>7</v>
      </c>
      <c r="AB5" s="3">
        <f t="shared" si="0"/>
        <v>123.05</v>
      </c>
      <c r="AC5" s="3">
        <f t="shared" si="1"/>
        <v>492.2</v>
      </c>
      <c r="AD5" s="101">
        <f t="shared" si="2"/>
        <v>369.15</v>
      </c>
      <c r="AE5" s="125">
        <v>20</v>
      </c>
    </row>
    <row r="6" customFormat="1" spans="1:31">
      <c r="A6" s="173" t="s">
        <v>28</v>
      </c>
      <c r="B6" s="173" t="b">
        <v>1</v>
      </c>
      <c r="C6" s="12">
        <v>0</v>
      </c>
      <c r="D6" s="2">
        <v>12.5</v>
      </c>
      <c r="E6" s="22">
        <v>10</v>
      </c>
      <c r="F6" s="22">
        <v>60</v>
      </c>
      <c r="G6" s="247">
        <f>$C6*E$6+F$6</f>
        <v>60</v>
      </c>
      <c r="H6">
        <v>70</v>
      </c>
      <c r="I6" s="22">
        <v>1</v>
      </c>
      <c r="J6" s="22">
        <v>70</v>
      </c>
      <c r="K6" s="247">
        <f>$C6*I$6+J$6</f>
        <v>70</v>
      </c>
      <c r="L6">
        <v>0.6</v>
      </c>
      <c r="M6" s="22">
        <v>0.04</v>
      </c>
      <c r="N6" s="22">
        <v>0.6</v>
      </c>
      <c r="O6" s="247">
        <f>$C6*M$6+N$6</f>
        <v>0.6</v>
      </c>
      <c r="P6">
        <v>35</v>
      </c>
      <c r="Q6" s="22">
        <v>1</v>
      </c>
      <c r="R6" s="22">
        <v>35</v>
      </c>
      <c r="S6" s="247">
        <f>$C6*Q$6+R$6</f>
        <v>35</v>
      </c>
      <c r="T6">
        <v>2.75</v>
      </c>
      <c r="U6" s="22">
        <v>-0.025</v>
      </c>
      <c r="V6" s="22">
        <v>2.75</v>
      </c>
      <c r="W6" s="247">
        <f>$C6*U$6+V$6</f>
        <v>2.75</v>
      </c>
      <c r="X6">
        <v>10</v>
      </c>
      <c r="Y6" s="22">
        <v>2.5</v>
      </c>
      <c r="Z6" s="22">
        <v>10</v>
      </c>
      <c r="AA6" s="247">
        <f>$C6*Y$6+Z$6</f>
        <v>10</v>
      </c>
      <c r="AB6" s="91">
        <f t="shared" si="0"/>
        <v>66</v>
      </c>
      <c r="AC6" s="136">
        <f t="shared" si="1"/>
        <v>39.6</v>
      </c>
      <c r="AD6">
        <f t="shared" si="2"/>
        <v>27.72</v>
      </c>
      <c r="AE6" s="12">
        <v>0</v>
      </c>
    </row>
    <row r="7" customFormat="1" spans="1:31">
      <c r="A7" s="173"/>
      <c r="B7" s="173"/>
      <c r="C7" s="12">
        <v>10</v>
      </c>
      <c r="D7" s="2">
        <v>37.5</v>
      </c>
      <c r="E7" s="22"/>
      <c r="F7" s="22"/>
      <c r="G7" s="247">
        <f>$C7*E$6+F$6</f>
        <v>160</v>
      </c>
      <c r="H7">
        <v>80</v>
      </c>
      <c r="I7" s="22"/>
      <c r="J7" s="22"/>
      <c r="K7" s="247">
        <f>$C7*I$6+J$6</f>
        <v>80</v>
      </c>
      <c r="L7">
        <v>1</v>
      </c>
      <c r="M7" s="22"/>
      <c r="N7" s="22"/>
      <c r="O7" s="247">
        <f>$C7*M$6+N$6</f>
        <v>1</v>
      </c>
      <c r="P7">
        <v>45</v>
      </c>
      <c r="Q7" s="22"/>
      <c r="R7" s="22"/>
      <c r="S7" s="247">
        <f>$C7*Q$6+R$6</f>
        <v>45</v>
      </c>
      <c r="T7">
        <v>2.5</v>
      </c>
      <c r="U7" s="22"/>
      <c r="V7" s="22"/>
      <c r="W7" s="247">
        <f>$C7*U$6+V$6</f>
        <v>2.5</v>
      </c>
      <c r="X7">
        <v>30</v>
      </c>
      <c r="Y7" s="22"/>
      <c r="Z7" s="22"/>
      <c r="AA7" s="247">
        <f>$C7*Y$6+Z$6</f>
        <v>35</v>
      </c>
      <c r="AB7" s="91">
        <f t="shared" si="0"/>
        <v>216</v>
      </c>
      <c r="AC7" s="136">
        <f t="shared" si="1"/>
        <v>216</v>
      </c>
      <c r="AD7">
        <f t="shared" si="2"/>
        <v>172.8</v>
      </c>
      <c r="AE7" s="12">
        <v>10</v>
      </c>
    </row>
    <row r="8" customFormat="1" spans="1:31">
      <c r="A8" s="173"/>
      <c r="B8" s="173"/>
      <c r="C8" s="12">
        <v>20</v>
      </c>
      <c r="D8" s="2">
        <v>62.5</v>
      </c>
      <c r="E8" s="22"/>
      <c r="F8" s="22"/>
      <c r="G8" s="247">
        <f>$C8*E$6+F$6</f>
        <v>260</v>
      </c>
      <c r="H8">
        <v>90</v>
      </c>
      <c r="I8" s="22"/>
      <c r="J8" s="22"/>
      <c r="K8" s="247">
        <f>$C8*I$6+J$6</f>
        <v>90</v>
      </c>
      <c r="L8">
        <v>1.4</v>
      </c>
      <c r="M8" s="22"/>
      <c r="N8" s="22"/>
      <c r="O8" s="247">
        <f>$C8*M$6+N$6</f>
        <v>1.4</v>
      </c>
      <c r="P8">
        <v>55</v>
      </c>
      <c r="Q8" s="22"/>
      <c r="R8" s="22"/>
      <c r="S8" s="247">
        <f>$C8*Q$6+R$6</f>
        <v>55</v>
      </c>
      <c r="T8">
        <v>2.25</v>
      </c>
      <c r="U8" s="22"/>
      <c r="V8" s="22"/>
      <c r="W8" s="247">
        <f>$C8*U$6+V$6</f>
        <v>2.25</v>
      </c>
      <c r="X8">
        <v>60</v>
      </c>
      <c r="Y8" s="22"/>
      <c r="Z8" s="22"/>
      <c r="AA8" s="247">
        <f>$C8*Y$6+Z$6</f>
        <v>60</v>
      </c>
      <c r="AB8" s="91">
        <f t="shared" si="0"/>
        <v>416</v>
      </c>
      <c r="AC8" s="136">
        <f t="shared" si="1"/>
        <v>582.4</v>
      </c>
      <c r="AD8" s="101">
        <f t="shared" si="2"/>
        <v>524.16</v>
      </c>
      <c r="AE8" s="125">
        <v>20</v>
      </c>
    </row>
    <row r="9" s="2" customFormat="1" spans="1:31">
      <c r="A9" s="182" t="s">
        <v>35</v>
      </c>
      <c r="B9" s="182" t="b">
        <v>0</v>
      </c>
      <c r="C9" s="131">
        <v>0</v>
      </c>
      <c r="D9" s="100">
        <v>1</v>
      </c>
      <c r="E9" s="181">
        <v>0.6</v>
      </c>
      <c r="F9" s="181">
        <v>10</v>
      </c>
      <c r="G9" s="248">
        <f>$C9*E$9+F$9</f>
        <v>10</v>
      </c>
      <c r="H9" s="100">
        <v>10</v>
      </c>
      <c r="I9" s="181">
        <v>0.5</v>
      </c>
      <c r="J9" s="181">
        <v>10</v>
      </c>
      <c r="K9" s="248">
        <f>$C9*I$9+J$9</f>
        <v>10</v>
      </c>
      <c r="L9" s="100">
        <v>0.75</v>
      </c>
      <c r="M9" s="181">
        <v>0.025</v>
      </c>
      <c r="N9" s="181">
        <v>0.75</v>
      </c>
      <c r="O9" s="248">
        <f>$C9*M$9+N$9</f>
        <v>0.75</v>
      </c>
      <c r="P9" s="100">
        <v>40</v>
      </c>
      <c r="Q9" s="181">
        <v>1</v>
      </c>
      <c r="R9" s="181">
        <v>40</v>
      </c>
      <c r="S9" s="248">
        <f>$C9*Q$9+R$9</f>
        <v>40</v>
      </c>
      <c r="T9" s="100">
        <v>3.5</v>
      </c>
      <c r="U9" s="181">
        <v>-0.05</v>
      </c>
      <c r="V9" s="181">
        <v>3.5</v>
      </c>
      <c r="W9" s="248">
        <f>$C9*U$9+V$9</f>
        <v>3.5</v>
      </c>
      <c r="X9" s="100">
        <v>2</v>
      </c>
      <c r="Y9" s="181">
        <v>0</v>
      </c>
      <c r="Z9" s="181">
        <v>2</v>
      </c>
      <c r="AA9" s="248">
        <f>Z9</f>
        <v>2</v>
      </c>
      <c r="AB9" s="255">
        <f t="shared" si="0"/>
        <v>10.2</v>
      </c>
      <c r="AC9" s="255">
        <f t="shared" si="1"/>
        <v>7.65</v>
      </c>
      <c r="AD9" s="2">
        <f t="shared" si="2"/>
        <v>0.765</v>
      </c>
      <c r="AE9" s="12">
        <v>0</v>
      </c>
    </row>
    <row r="10" customFormat="1" spans="1:31">
      <c r="A10" s="173"/>
      <c r="B10" s="173"/>
      <c r="C10" s="12">
        <v>10</v>
      </c>
      <c r="D10" s="2">
        <v>1.85</v>
      </c>
      <c r="E10" s="22"/>
      <c r="F10" s="22"/>
      <c r="G10" s="247">
        <f>$C10*E$9+F$9</f>
        <v>16</v>
      </c>
      <c r="H10">
        <v>15</v>
      </c>
      <c r="I10" s="22"/>
      <c r="J10" s="22"/>
      <c r="K10" s="247">
        <f>$C10*I$9+J$9</f>
        <v>15</v>
      </c>
      <c r="L10">
        <v>1</v>
      </c>
      <c r="M10" s="22"/>
      <c r="N10" s="22"/>
      <c r="O10" s="247">
        <f>$C10*M$9+N$9</f>
        <v>1</v>
      </c>
      <c r="P10">
        <v>50</v>
      </c>
      <c r="Q10" s="22"/>
      <c r="R10" s="22"/>
      <c r="S10" s="247">
        <f>$C10*Q$9+R$9</f>
        <v>50</v>
      </c>
      <c r="T10">
        <v>3</v>
      </c>
      <c r="U10" s="22"/>
      <c r="V10" s="22"/>
      <c r="W10" s="247">
        <f>$C10*U$9+V$9</f>
        <v>3</v>
      </c>
      <c r="X10">
        <v>2</v>
      </c>
      <c r="Y10" s="22"/>
      <c r="Z10" s="22"/>
      <c r="AA10" s="247">
        <f>Z9</f>
        <v>2</v>
      </c>
      <c r="AB10" s="91">
        <f t="shared" si="0"/>
        <v>16.32</v>
      </c>
      <c r="AC10" s="136">
        <f t="shared" si="1"/>
        <v>16.32</v>
      </c>
      <c r="AD10">
        <f t="shared" si="2"/>
        <v>2.448</v>
      </c>
      <c r="AE10" s="12">
        <v>10</v>
      </c>
    </row>
    <row r="11" s="2" customFormat="1" spans="1:31">
      <c r="A11" s="189"/>
      <c r="B11" s="189"/>
      <c r="C11" s="125">
        <v>20</v>
      </c>
      <c r="D11" s="101">
        <v>2.05</v>
      </c>
      <c r="E11" s="188"/>
      <c r="F11" s="188"/>
      <c r="G11" s="104">
        <f>$C11*E$9+F$9</f>
        <v>22</v>
      </c>
      <c r="H11" s="101">
        <v>20</v>
      </c>
      <c r="I11" s="188"/>
      <c r="J11" s="188"/>
      <c r="K11" s="104">
        <f>$C11*I$9+J$9</f>
        <v>20</v>
      </c>
      <c r="L11" s="101">
        <v>1.25</v>
      </c>
      <c r="M11" s="188"/>
      <c r="N11" s="188"/>
      <c r="O11" s="104">
        <f>$C11*M$9+N$9</f>
        <v>1.25</v>
      </c>
      <c r="P11" s="101">
        <v>60</v>
      </c>
      <c r="Q11" s="188"/>
      <c r="R11" s="188"/>
      <c r="S11" s="104">
        <f>$C11*Q$9+R$9</f>
        <v>60</v>
      </c>
      <c r="T11" s="101">
        <v>2.5</v>
      </c>
      <c r="U11" s="188"/>
      <c r="V11" s="188"/>
      <c r="W11" s="104">
        <f>$C11*U$9+V$9</f>
        <v>2.5</v>
      </c>
      <c r="X11" s="101">
        <v>2</v>
      </c>
      <c r="Y11" s="188"/>
      <c r="Z11" s="188"/>
      <c r="AA11" s="104">
        <f>Z9</f>
        <v>2</v>
      </c>
      <c r="AB11" s="3">
        <f t="shared" si="0"/>
        <v>22.44</v>
      </c>
      <c r="AC11" s="3">
        <f t="shared" si="1"/>
        <v>28.05</v>
      </c>
      <c r="AD11" s="101">
        <f t="shared" si="2"/>
        <v>5.61</v>
      </c>
      <c r="AE11" s="125">
        <v>20</v>
      </c>
    </row>
    <row r="12" customFormat="1" spans="1:31">
      <c r="A12" s="173" t="s">
        <v>42</v>
      </c>
      <c r="B12" s="173" t="b">
        <v>0</v>
      </c>
      <c r="C12" s="12">
        <v>0</v>
      </c>
      <c r="D12" s="2">
        <v>3.3</v>
      </c>
      <c r="E12" s="22">
        <v>1</v>
      </c>
      <c r="F12" s="22">
        <v>21</v>
      </c>
      <c r="G12" s="247">
        <f>$C12*E$12+F$12</f>
        <v>21</v>
      </c>
      <c r="H12">
        <v>60</v>
      </c>
      <c r="I12" s="22">
        <v>0.5</v>
      </c>
      <c r="J12" s="22">
        <v>60</v>
      </c>
      <c r="K12" s="247">
        <f>$C12*I$12+J$12</f>
        <v>60</v>
      </c>
      <c r="L12">
        <v>5.5</v>
      </c>
      <c r="M12" s="22">
        <v>0.2</v>
      </c>
      <c r="N12" s="22">
        <v>5.5</v>
      </c>
      <c r="O12" s="247">
        <f>$C12*M$12+N$12</f>
        <v>5.5</v>
      </c>
      <c r="P12">
        <v>57.5</v>
      </c>
      <c r="Q12" s="22">
        <v>1</v>
      </c>
      <c r="R12" s="22">
        <v>57.5</v>
      </c>
      <c r="S12" s="247">
        <f>$C12*Q$12+R$12</f>
        <v>57.5</v>
      </c>
      <c r="T12">
        <v>2.5</v>
      </c>
      <c r="U12" s="22">
        <v>-0.05</v>
      </c>
      <c r="V12" s="22">
        <v>2.5</v>
      </c>
      <c r="W12" s="247">
        <f>$C12*U$12+V$12</f>
        <v>2.5</v>
      </c>
      <c r="X12">
        <v>1</v>
      </c>
      <c r="Y12" s="22">
        <v>0.05</v>
      </c>
      <c r="Z12" s="22">
        <v>1</v>
      </c>
      <c r="AA12" s="247">
        <f>$C12*Y$12+Z$12</f>
        <v>1</v>
      </c>
      <c r="AB12" s="91">
        <f t="shared" si="0"/>
        <v>21.21</v>
      </c>
      <c r="AC12" s="136">
        <f t="shared" si="1"/>
        <v>116.655</v>
      </c>
      <c r="AD12">
        <f t="shared" si="2"/>
        <v>69.993</v>
      </c>
      <c r="AE12" s="12">
        <v>0</v>
      </c>
    </row>
    <row r="13" customFormat="1" spans="1:31">
      <c r="A13" s="173"/>
      <c r="B13" s="173"/>
      <c r="C13" s="12">
        <v>10</v>
      </c>
      <c r="D13" s="2">
        <v>6.2</v>
      </c>
      <c r="E13" s="22"/>
      <c r="F13" s="22"/>
      <c r="G13" s="247">
        <f>$C13*E$12+F$12</f>
        <v>31</v>
      </c>
      <c r="H13">
        <v>65</v>
      </c>
      <c r="I13" s="22"/>
      <c r="J13" s="22"/>
      <c r="K13" s="247">
        <f>$C13*I$12+J$12</f>
        <v>65</v>
      </c>
      <c r="L13">
        <v>7.5</v>
      </c>
      <c r="M13" s="22"/>
      <c r="N13" s="22"/>
      <c r="O13" s="247">
        <f>$C13*M$12+N$12</f>
        <v>7.5</v>
      </c>
      <c r="P13">
        <v>67.5</v>
      </c>
      <c r="Q13" s="22"/>
      <c r="R13" s="22"/>
      <c r="S13" s="247">
        <f>$C13*Q$12+R$12</f>
        <v>67.5</v>
      </c>
      <c r="T13">
        <v>2</v>
      </c>
      <c r="U13" s="22"/>
      <c r="V13" s="22"/>
      <c r="W13" s="247">
        <f>$C13*U$12+V$12</f>
        <v>2</v>
      </c>
      <c r="X13">
        <v>1.5</v>
      </c>
      <c r="Y13" s="22"/>
      <c r="Z13" s="22"/>
      <c r="AA13" s="247">
        <f>$C13*Y$12+Z$12</f>
        <v>1.5</v>
      </c>
      <c r="AB13" s="91">
        <f t="shared" si="0"/>
        <v>31.465</v>
      </c>
      <c r="AC13" s="136">
        <f t="shared" si="1"/>
        <v>235.9875</v>
      </c>
      <c r="AD13">
        <f t="shared" si="2"/>
        <v>153.391875</v>
      </c>
      <c r="AE13" s="12">
        <v>10</v>
      </c>
    </row>
    <row r="14" customFormat="1" spans="1:31">
      <c r="A14" s="189"/>
      <c r="B14" s="189"/>
      <c r="C14" s="125">
        <v>20</v>
      </c>
      <c r="D14" s="101">
        <v>9.1</v>
      </c>
      <c r="E14" s="188"/>
      <c r="F14" s="188"/>
      <c r="G14" s="104">
        <f>$C14*E$12+F$12</f>
        <v>41</v>
      </c>
      <c r="H14" s="101">
        <v>70</v>
      </c>
      <c r="I14" s="188"/>
      <c r="J14" s="188"/>
      <c r="K14" s="104">
        <f>$C14*I$12+J$12</f>
        <v>70</v>
      </c>
      <c r="L14" s="101">
        <v>9.5</v>
      </c>
      <c r="M14" s="188"/>
      <c r="N14" s="188"/>
      <c r="O14" s="104">
        <f>$C14*M$12+N$12</f>
        <v>9.5</v>
      </c>
      <c r="P14" s="101">
        <v>77.5</v>
      </c>
      <c r="Q14" s="188"/>
      <c r="R14" s="188"/>
      <c r="S14" s="104">
        <f>$C14*Q$12+R$12</f>
        <v>77.5</v>
      </c>
      <c r="T14" s="101">
        <v>1.5</v>
      </c>
      <c r="U14" s="188"/>
      <c r="V14" s="188"/>
      <c r="W14" s="104">
        <f>$C14*U$12+V$12</f>
        <v>1.5</v>
      </c>
      <c r="X14" s="101">
        <v>2</v>
      </c>
      <c r="Y14" s="188"/>
      <c r="Z14" s="188"/>
      <c r="AA14" s="104">
        <f>$C14*Y$12+Z$12</f>
        <v>2</v>
      </c>
      <c r="AB14" s="3">
        <f t="shared" si="0"/>
        <v>41.82</v>
      </c>
      <c r="AC14" s="3">
        <f t="shared" si="1"/>
        <v>397.29</v>
      </c>
      <c r="AD14" s="101">
        <f t="shared" si="2"/>
        <v>278.103</v>
      </c>
      <c r="AE14" s="125">
        <v>20</v>
      </c>
    </row>
    <row r="15" s="2" customFormat="1" spans="1:31">
      <c r="A15" s="173" t="s">
        <v>49</v>
      </c>
      <c r="B15" s="173" t="b">
        <v>0</v>
      </c>
      <c r="C15" s="12">
        <v>0</v>
      </c>
      <c r="D15" s="2">
        <v>2.75</v>
      </c>
      <c r="E15" s="199">
        <v>4.25</v>
      </c>
      <c r="F15" s="199">
        <v>30</v>
      </c>
      <c r="G15" s="247">
        <f>$C15*E$15+F$15</f>
        <v>30</v>
      </c>
      <c r="H15" s="2">
        <v>30</v>
      </c>
      <c r="I15" s="199">
        <v>0.5</v>
      </c>
      <c r="J15" s="199">
        <v>30</v>
      </c>
      <c r="K15" s="247">
        <f>$C15*I$15+J$15</f>
        <v>30</v>
      </c>
      <c r="L15" s="2">
        <v>2.75</v>
      </c>
      <c r="M15" s="199">
        <v>0.0125</v>
      </c>
      <c r="N15" s="199">
        <v>2.75</v>
      </c>
      <c r="O15" s="247">
        <f>$C15*M$15+N$15</f>
        <v>2.75</v>
      </c>
      <c r="P15" s="2">
        <v>10</v>
      </c>
      <c r="Q15" s="199">
        <v>1</v>
      </c>
      <c r="R15" s="199">
        <v>10</v>
      </c>
      <c r="S15" s="247">
        <f>$C15*Q$15+R$15</f>
        <v>10</v>
      </c>
      <c r="T15" s="2">
        <v>5</v>
      </c>
      <c r="U15" s="199">
        <v>0</v>
      </c>
      <c r="V15" s="199">
        <v>5</v>
      </c>
      <c r="W15" s="247">
        <f>$C15*U$15+V$15</f>
        <v>5</v>
      </c>
      <c r="X15" s="2">
        <v>2</v>
      </c>
      <c r="Y15" s="199">
        <v>0.4</v>
      </c>
      <c r="Z15" s="199">
        <v>2</v>
      </c>
      <c r="AA15" s="247">
        <f>$C15*Y$15+Z$15</f>
        <v>2</v>
      </c>
      <c r="AB15" s="136">
        <f t="shared" si="0"/>
        <v>30.6</v>
      </c>
      <c r="AC15" s="136">
        <f t="shared" si="1"/>
        <v>84.15</v>
      </c>
      <c r="AD15" s="2">
        <f t="shared" si="2"/>
        <v>25.245</v>
      </c>
      <c r="AE15" s="12">
        <v>0</v>
      </c>
    </row>
    <row r="16" customFormat="1" spans="1:31">
      <c r="A16" s="173"/>
      <c r="B16" s="173"/>
      <c r="C16" s="12">
        <v>10</v>
      </c>
      <c r="D16" s="2">
        <v>7.5</v>
      </c>
      <c r="E16" s="22"/>
      <c r="F16" s="22"/>
      <c r="G16" s="247">
        <f>$C16*E$15+F$15</f>
        <v>72.5</v>
      </c>
      <c r="H16">
        <v>35</v>
      </c>
      <c r="I16" s="22"/>
      <c r="J16" s="22"/>
      <c r="K16" s="247">
        <f>$C16*I$15+J$15</f>
        <v>35</v>
      </c>
      <c r="L16">
        <v>2.88</v>
      </c>
      <c r="M16" s="22"/>
      <c r="N16" s="22"/>
      <c r="O16" s="247">
        <f>$C16*M$15+N$15</f>
        <v>2.875</v>
      </c>
      <c r="P16">
        <v>20</v>
      </c>
      <c r="Q16" s="22"/>
      <c r="R16" s="22"/>
      <c r="S16" s="247">
        <f>$C16*Q$15+R$15</f>
        <v>20</v>
      </c>
      <c r="T16">
        <v>5</v>
      </c>
      <c r="U16" s="22"/>
      <c r="V16" s="22"/>
      <c r="W16" s="247">
        <f>$C16*U$15+V$15</f>
        <v>5</v>
      </c>
      <c r="X16">
        <v>6</v>
      </c>
      <c r="Y16" s="22"/>
      <c r="Z16" s="22"/>
      <c r="AA16" s="247">
        <f>$C16*Y$15+Z$15</f>
        <v>6</v>
      </c>
      <c r="AB16" s="91">
        <f t="shared" si="0"/>
        <v>76.85</v>
      </c>
      <c r="AC16" s="136">
        <f t="shared" si="1"/>
        <v>220.94375</v>
      </c>
      <c r="AD16">
        <f t="shared" si="2"/>
        <v>77.3303125</v>
      </c>
      <c r="AE16" s="12">
        <v>10</v>
      </c>
    </row>
    <row r="17" s="2" customFormat="1" spans="1:31">
      <c r="A17" s="167"/>
      <c r="B17" s="167"/>
      <c r="C17" s="246">
        <v>20</v>
      </c>
      <c r="D17" s="249">
        <v>11.25</v>
      </c>
      <c r="E17" s="196"/>
      <c r="F17" s="196"/>
      <c r="G17" s="250">
        <f>$C17*E$15+F$15</f>
        <v>115</v>
      </c>
      <c r="H17" s="249">
        <v>40</v>
      </c>
      <c r="I17" s="196"/>
      <c r="J17" s="196"/>
      <c r="K17" s="250">
        <f>$C17*I$15+J$15</f>
        <v>40</v>
      </c>
      <c r="L17" s="249">
        <v>3</v>
      </c>
      <c r="M17" s="196"/>
      <c r="N17" s="196"/>
      <c r="O17" s="250">
        <f>$C17*M$15+N$15</f>
        <v>3</v>
      </c>
      <c r="P17" s="249">
        <v>30</v>
      </c>
      <c r="Q17" s="196"/>
      <c r="R17" s="196"/>
      <c r="S17" s="250">
        <f>$C17*Q$15+R$15</f>
        <v>30</v>
      </c>
      <c r="T17" s="249">
        <v>5</v>
      </c>
      <c r="U17" s="196"/>
      <c r="V17" s="196"/>
      <c r="W17" s="250">
        <f>$C17*U$15+V$15</f>
        <v>5</v>
      </c>
      <c r="X17" s="249">
        <v>10</v>
      </c>
      <c r="Y17" s="196"/>
      <c r="Z17" s="196"/>
      <c r="AA17" s="250">
        <f>$C17*Y$15+Z$15</f>
        <v>10</v>
      </c>
      <c r="AB17" s="256">
        <f t="shared" si="0"/>
        <v>126.5</v>
      </c>
      <c r="AC17" s="256">
        <f t="shared" si="1"/>
        <v>379.5</v>
      </c>
      <c r="AD17" s="249">
        <f t="shared" si="2"/>
        <v>151.8</v>
      </c>
      <c r="AE17" s="246">
        <v>20</v>
      </c>
    </row>
    <row r="18" customFormat="1" spans="1:34">
      <c r="A18" s="22"/>
      <c r="D18" s="22"/>
      <c r="E18" s="22"/>
      <c r="F18" s="22"/>
      <c r="G18" s="91"/>
      <c r="I18" s="22"/>
      <c r="J18" s="22"/>
      <c r="K18" s="22"/>
      <c r="L18" s="91"/>
      <c r="N18" s="22"/>
      <c r="O18" s="22"/>
      <c r="P18" s="22"/>
      <c r="Q18" s="91"/>
      <c r="S18" s="22"/>
      <c r="T18" s="22"/>
      <c r="U18" s="22"/>
      <c r="V18" s="91"/>
      <c r="X18" s="22"/>
      <c r="Y18" s="22"/>
      <c r="Z18" s="22"/>
      <c r="AA18" s="91"/>
      <c r="AC18" s="22"/>
      <c r="AD18" s="22"/>
      <c r="AE18" s="22"/>
      <c r="AF18" s="91"/>
      <c r="AG18" s="91"/>
      <c r="AH18" s="91"/>
    </row>
    <row r="19" customFormat="1" spans="1:26">
      <c r="A19" s="114" t="s">
        <v>0</v>
      </c>
      <c r="B19" s="171" t="s">
        <v>75</v>
      </c>
      <c r="C19" s="164"/>
      <c r="D19" s="172" t="s">
        <v>76</v>
      </c>
      <c r="E19" s="172"/>
      <c r="F19" s="172"/>
      <c r="G19" s="172"/>
      <c r="H19" s="172"/>
      <c r="I19" s="172"/>
      <c r="J19" s="203" t="s">
        <v>8</v>
      </c>
      <c r="K19" s="204" t="s">
        <v>10</v>
      </c>
      <c r="L19" s="203" t="s">
        <v>3</v>
      </c>
      <c r="M19" s="203" t="s">
        <v>4</v>
      </c>
      <c r="N19" s="203" t="s">
        <v>5</v>
      </c>
      <c r="O19" s="203" t="s">
        <v>6</v>
      </c>
      <c r="P19" s="203" t="s">
        <v>7</v>
      </c>
      <c r="Q19" s="203" t="s">
        <v>9</v>
      </c>
      <c r="R19" s="227" t="s">
        <v>77</v>
      </c>
      <c r="S19" s="227" t="s">
        <v>11</v>
      </c>
      <c r="T19" s="228" t="s">
        <v>78</v>
      </c>
      <c r="U19" s="227" t="s">
        <v>79</v>
      </c>
      <c r="V19" s="227" t="s">
        <v>80</v>
      </c>
      <c r="W19" s="232" t="s">
        <v>81</v>
      </c>
      <c r="X19" s="233" t="s">
        <v>69</v>
      </c>
      <c r="Y19" s="234" t="s">
        <v>70</v>
      </c>
      <c r="Z19" s="235" t="s">
        <v>82</v>
      </c>
    </row>
    <row r="20" customFormat="1" spans="1:26">
      <c r="A20" s="119"/>
      <c r="B20" s="22"/>
      <c r="C20" s="173"/>
      <c r="D20" s="146" t="s">
        <v>3</v>
      </c>
      <c r="E20" s="174" t="s">
        <v>4</v>
      </c>
      <c r="F20" s="26" t="s">
        <v>5</v>
      </c>
      <c r="G20" s="174" t="s">
        <v>6</v>
      </c>
      <c r="H20" s="26" t="s">
        <v>7</v>
      </c>
      <c r="I20" s="174" t="s">
        <v>9</v>
      </c>
      <c r="J20" s="206"/>
      <c r="K20" s="207"/>
      <c r="L20" s="208"/>
      <c r="M20" s="208"/>
      <c r="N20" s="208"/>
      <c r="O20" s="208"/>
      <c r="P20" s="208"/>
      <c r="Q20" s="208"/>
      <c r="R20" s="229"/>
      <c r="S20" s="229"/>
      <c r="T20" s="230"/>
      <c r="U20" s="229"/>
      <c r="V20" s="229"/>
      <c r="W20" s="236"/>
      <c r="X20" s="237"/>
      <c r="Y20" s="238"/>
      <c r="Z20" s="239"/>
    </row>
    <row r="21" customFormat="1" spans="1:26">
      <c r="A21" s="114" t="s">
        <v>20</v>
      </c>
      <c r="B21" s="171" t="s">
        <v>23</v>
      </c>
      <c r="C21" s="164"/>
      <c r="D21" s="145">
        <v>1</v>
      </c>
      <c r="E21" s="175">
        <v>1</v>
      </c>
      <c r="F21" s="176">
        <v>1.3</v>
      </c>
      <c r="G21" s="251">
        <v>1</v>
      </c>
      <c r="H21" s="176">
        <v>1.5</v>
      </c>
      <c r="I21" s="177">
        <v>1</v>
      </c>
      <c r="J21" s="211">
        <v>10</v>
      </c>
      <c r="K21" s="212">
        <v>1</v>
      </c>
      <c r="L21" s="213">
        <f>G$5*D21</f>
        <v>115</v>
      </c>
      <c r="M21" s="213">
        <f>$K$5*E21</f>
        <v>75</v>
      </c>
      <c r="N21" s="213">
        <f>O$5*F21</f>
        <v>5.2</v>
      </c>
      <c r="O21" s="213">
        <f>S$5*G21</f>
        <v>90</v>
      </c>
      <c r="P21" s="213">
        <f>W$5*H21</f>
        <v>0.75</v>
      </c>
      <c r="Q21" s="213">
        <f>AA$5*I21</f>
        <v>7</v>
      </c>
      <c r="R21" s="157">
        <f t="shared" ref="R21:R45" si="3">Q21/100*L21*2+(1-Q21/100)*L21</f>
        <v>123.05</v>
      </c>
      <c r="S21" s="157">
        <f>R21*K21</f>
        <v>123.05</v>
      </c>
      <c r="T21" s="157">
        <f>J21/N21</f>
        <v>1.92307692307692</v>
      </c>
      <c r="U21" s="157">
        <f t="shared" ref="U21:U45" si="4">J21/N21+P21</f>
        <v>2.67307692307692</v>
      </c>
      <c r="V21" s="157">
        <f t="shared" ref="V21:V45" si="5">R21*K21*J21</f>
        <v>1230.5</v>
      </c>
      <c r="W21" s="157">
        <f t="shared" ref="W21:W45" si="6">V21*M21/100</f>
        <v>922.875</v>
      </c>
      <c r="X21" s="240">
        <f>W21/T21</f>
        <v>479.895</v>
      </c>
      <c r="Y21" s="241">
        <f t="shared" ref="Y21:Y45" si="7">W21/U21</f>
        <v>345.248201438849</v>
      </c>
      <c r="Z21" s="241">
        <f>100/X21*Y21-100</f>
        <v>-28.0575539568345</v>
      </c>
    </row>
    <row r="22" customFormat="1" spans="1:26">
      <c r="A22" s="119"/>
      <c r="B22" s="22" t="s">
        <v>24</v>
      </c>
      <c r="C22" s="173"/>
      <c r="D22" s="146">
        <v>1.7</v>
      </c>
      <c r="E22" s="178">
        <v>0.8</v>
      </c>
      <c r="F22" s="26">
        <v>1</v>
      </c>
      <c r="G22" s="174">
        <v>1</v>
      </c>
      <c r="H22" s="26">
        <v>1</v>
      </c>
      <c r="I22" s="179">
        <v>1</v>
      </c>
      <c r="J22" s="213">
        <v>6</v>
      </c>
      <c r="K22" s="215">
        <v>1</v>
      </c>
      <c r="L22" s="213">
        <f>G$5*D22</f>
        <v>195.5</v>
      </c>
      <c r="M22" s="213">
        <f>$K$5*E22</f>
        <v>60</v>
      </c>
      <c r="N22" s="213">
        <f>O$5*F22</f>
        <v>4</v>
      </c>
      <c r="O22" s="213">
        <f>S$5*G22</f>
        <v>90</v>
      </c>
      <c r="P22" s="213">
        <f>W$5*H22</f>
        <v>0.5</v>
      </c>
      <c r="Q22" s="213">
        <f>AA$5*I22</f>
        <v>7</v>
      </c>
      <c r="R22" s="157">
        <f t="shared" si="3"/>
        <v>209.185</v>
      </c>
      <c r="S22" s="157">
        <f t="shared" ref="S22:S45" si="8">R22*K22</f>
        <v>209.185</v>
      </c>
      <c r="T22" s="157">
        <f t="shared" ref="T22:T45" si="9">J22/N22</f>
        <v>1.5</v>
      </c>
      <c r="U22" s="157">
        <f t="shared" si="4"/>
        <v>2</v>
      </c>
      <c r="V22" s="157">
        <f t="shared" si="5"/>
        <v>1255.11</v>
      </c>
      <c r="W22" s="157">
        <f t="shared" si="6"/>
        <v>753.066</v>
      </c>
      <c r="X22" s="240">
        <f t="shared" ref="X22:X45" si="10">W22/T22</f>
        <v>502.044</v>
      </c>
      <c r="Y22" s="241">
        <f t="shared" si="7"/>
        <v>376.533</v>
      </c>
      <c r="Z22" s="241">
        <f t="shared" ref="Z22:Z45" si="11">100/X22*Y22-100</f>
        <v>-25</v>
      </c>
    </row>
    <row r="23" customFormat="1" spans="1:37">
      <c r="A23" s="119"/>
      <c r="B23" s="22" t="s">
        <v>25</v>
      </c>
      <c r="C23" s="173"/>
      <c r="D23" s="146">
        <v>1</v>
      </c>
      <c r="E23" s="178">
        <v>1</v>
      </c>
      <c r="F23" s="26">
        <v>1</v>
      </c>
      <c r="G23" s="174">
        <v>0.6</v>
      </c>
      <c r="H23" s="26">
        <v>0.2</v>
      </c>
      <c r="I23" s="179">
        <v>1</v>
      </c>
      <c r="J23" s="213">
        <v>12</v>
      </c>
      <c r="K23" s="215">
        <v>1</v>
      </c>
      <c r="L23" s="213">
        <f>G$5*D23</f>
        <v>115</v>
      </c>
      <c r="M23" s="213">
        <f>$K$5*E23</f>
        <v>75</v>
      </c>
      <c r="N23" s="213">
        <f>O$5*F23</f>
        <v>4</v>
      </c>
      <c r="O23" s="213">
        <f>S$5*G23</f>
        <v>54</v>
      </c>
      <c r="P23" s="213">
        <f>W$5*H23</f>
        <v>0.1</v>
      </c>
      <c r="Q23" s="213">
        <f>AA$5*I23</f>
        <v>7</v>
      </c>
      <c r="R23" s="157">
        <f t="shared" si="3"/>
        <v>123.05</v>
      </c>
      <c r="S23" s="157">
        <f t="shared" si="8"/>
        <v>123.05</v>
      </c>
      <c r="T23" s="157">
        <f t="shared" si="9"/>
        <v>3</v>
      </c>
      <c r="U23" s="157">
        <f t="shared" si="4"/>
        <v>3.1</v>
      </c>
      <c r="V23" s="157">
        <f t="shared" si="5"/>
        <v>1476.6</v>
      </c>
      <c r="W23" s="157">
        <f t="shared" si="6"/>
        <v>1107.45</v>
      </c>
      <c r="X23" s="240">
        <f t="shared" si="10"/>
        <v>369.15</v>
      </c>
      <c r="Y23" s="241">
        <f t="shared" si="7"/>
        <v>357.241935483871</v>
      </c>
      <c r="Z23" s="241">
        <f t="shared" si="11"/>
        <v>-3.2258064516129</v>
      </c>
      <c r="AG23" s="163" t="s">
        <v>20</v>
      </c>
      <c r="AH23" s="136" t="s">
        <v>28</v>
      </c>
      <c r="AI23" s="136" t="s">
        <v>42</v>
      </c>
      <c r="AJ23" s="136" t="s">
        <v>35</v>
      </c>
      <c r="AK23" s="136" t="s">
        <v>49</v>
      </c>
    </row>
    <row r="24" customFormat="1" spans="1:37">
      <c r="A24" s="119"/>
      <c r="B24" s="22" t="s">
        <v>26</v>
      </c>
      <c r="C24" s="173"/>
      <c r="D24" s="146">
        <v>1</v>
      </c>
      <c r="E24" s="178">
        <v>1.35</v>
      </c>
      <c r="F24" s="26">
        <v>0.85</v>
      </c>
      <c r="G24" s="174">
        <v>1</v>
      </c>
      <c r="H24" s="26">
        <v>1</v>
      </c>
      <c r="I24" s="179">
        <v>1</v>
      </c>
      <c r="J24" s="213">
        <v>8</v>
      </c>
      <c r="K24" s="215">
        <v>1</v>
      </c>
      <c r="L24" s="213">
        <f>G$5*D24</f>
        <v>115</v>
      </c>
      <c r="M24" s="213">
        <f>$K$5*E24</f>
        <v>101.25</v>
      </c>
      <c r="N24" s="213">
        <f>O$5*F24</f>
        <v>3.4</v>
      </c>
      <c r="O24" s="213">
        <f>S$5*G24</f>
        <v>90</v>
      </c>
      <c r="P24" s="213">
        <f>W$5*H24</f>
        <v>0.5</v>
      </c>
      <c r="Q24" s="213">
        <f>AA$5*I24</f>
        <v>7</v>
      </c>
      <c r="R24" s="157">
        <f t="shared" si="3"/>
        <v>123.05</v>
      </c>
      <c r="S24" s="157">
        <f t="shared" si="8"/>
        <v>123.05</v>
      </c>
      <c r="T24" s="157">
        <f t="shared" si="9"/>
        <v>2.35294117647059</v>
      </c>
      <c r="U24" s="157">
        <f t="shared" si="4"/>
        <v>2.85294117647059</v>
      </c>
      <c r="V24" s="157">
        <f t="shared" si="5"/>
        <v>984.4</v>
      </c>
      <c r="W24" s="157">
        <f t="shared" si="6"/>
        <v>996.705</v>
      </c>
      <c r="X24" s="240">
        <f t="shared" si="10"/>
        <v>423.599625</v>
      </c>
      <c r="Y24" s="241">
        <f t="shared" si="7"/>
        <v>349.360515463917</v>
      </c>
      <c r="Z24" s="241">
        <f t="shared" si="11"/>
        <v>-17.5257731958763</v>
      </c>
      <c r="AF24" s="136">
        <v>0</v>
      </c>
      <c r="AG24" s="91">
        <v>39.655</v>
      </c>
      <c r="AH24" s="91">
        <v>27.72</v>
      </c>
      <c r="AI24" s="91">
        <v>69.993</v>
      </c>
      <c r="AJ24" s="136">
        <f>AD9*10</f>
        <v>7.65</v>
      </c>
      <c r="AK24" s="136">
        <v>25.245</v>
      </c>
    </row>
    <row r="25" customFormat="1" spans="1:37">
      <c r="A25" s="119"/>
      <c r="B25" s="22" t="s">
        <v>27</v>
      </c>
      <c r="C25" s="173"/>
      <c r="D25" s="146">
        <v>1.4</v>
      </c>
      <c r="E25" s="178">
        <v>1</v>
      </c>
      <c r="F25" s="26">
        <v>1</v>
      </c>
      <c r="G25" s="174">
        <v>0.4</v>
      </c>
      <c r="H25" s="26">
        <v>1</v>
      </c>
      <c r="I25" s="179">
        <v>1</v>
      </c>
      <c r="J25" s="213">
        <v>6</v>
      </c>
      <c r="K25" s="215">
        <v>1</v>
      </c>
      <c r="L25" s="213">
        <f>G$5*D25</f>
        <v>161</v>
      </c>
      <c r="M25" s="213">
        <f>$K$5*E25</f>
        <v>75</v>
      </c>
      <c r="N25" s="213">
        <f>O$5*F25</f>
        <v>4</v>
      </c>
      <c r="O25" s="213">
        <f>S$5*G25</f>
        <v>36</v>
      </c>
      <c r="P25" s="213">
        <f>W$5*H25</f>
        <v>0.5</v>
      </c>
      <c r="Q25" s="213">
        <f>AA$5*I25</f>
        <v>7</v>
      </c>
      <c r="R25" s="157">
        <f t="shared" si="3"/>
        <v>172.27</v>
      </c>
      <c r="S25" s="157">
        <f t="shared" si="8"/>
        <v>172.27</v>
      </c>
      <c r="T25" s="159">
        <f t="shared" si="9"/>
        <v>1.5</v>
      </c>
      <c r="U25" s="159">
        <f t="shared" si="4"/>
        <v>2</v>
      </c>
      <c r="V25" s="157">
        <f t="shared" si="5"/>
        <v>1033.62</v>
      </c>
      <c r="W25" s="159">
        <f t="shared" si="6"/>
        <v>775.215</v>
      </c>
      <c r="X25" s="242">
        <f t="shared" si="10"/>
        <v>516.81</v>
      </c>
      <c r="Y25" s="243">
        <f t="shared" si="7"/>
        <v>387.6075</v>
      </c>
      <c r="Z25" s="241">
        <f t="shared" si="11"/>
        <v>-25</v>
      </c>
      <c r="AF25" s="136">
        <v>10</v>
      </c>
      <c r="AG25" s="91">
        <v>153.5625</v>
      </c>
      <c r="AH25" s="91">
        <v>172.8</v>
      </c>
      <c r="AI25" s="91">
        <v>153.391875</v>
      </c>
      <c r="AJ25" s="136">
        <f>AD10*10</f>
        <v>24.48</v>
      </c>
      <c r="AK25" s="91">
        <v>77.3303125</v>
      </c>
    </row>
    <row r="26" customFormat="1" spans="1:37">
      <c r="A26" s="180" t="s">
        <v>28</v>
      </c>
      <c r="B26" s="181" t="s">
        <v>30</v>
      </c>
      <c r="C26" s="182"/>
      <c r="D26" s="183">
        <v>1</v>
      </c>
      <c r="E26" s="184">
        <v>1</v>
      </c>
      <c r="F26" s="185">
        <v>1.5</v>
      </c>
      <c r="G26" s="184">
        <v>1</v>
      </c>
      <c r="H26" s="186">
        <v>1</v>
      </c>
      <c r="I26" s="184">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1">
        <f t="shared" si="3"/>
        <v>306.8</v>
      </c>
      <c r="S26" s="231">
        <f t="shared" si="8"/>
        <v>306.8</v>
      </c>
      <c r="T26" s="157">
        <f t="shared" si="9"/>
        <v>2.38095238095238</v>
      </c>
      <c r="U26" s="157">
        <f t="shared" si="4"/>
        <v>4.63095238095238</v>
      </c>
      <c r="V26" s="231">
        <f t="shared" si="5"/>
        <v>1534</v>
      </c>
      <c r="W26" s="157">
        <f t="shared" si="6"/>
        <v>1380.6</v>
      </c>
      <c r="X26" s="240">
        <f t="shared" si="10"/>
        <v>579.852</v>
      </c>
      <c r="Y26" s="241">
        <f t="shared" si="7"/>
        <v>298.12442159383</v>
      </c>
      <c r="Z26" s="241">
        <f t="shared" si="11"/>
        <v>-48.586118251928</v>
      </c>
      <c r="AF26" s="136">
        <v>20</v>
      </c>
      <c r="AG26" s="136">
        <v>369.15</v>
      </c>
      <c r="AH26" s="136">
        <v>524.16</v>
      </c>
      <c r="AI26" s="136">
        <v>278.103</v>
      </c>
      <c r="AJ26" s="136">
        <f>AD11*10</f>
        <v>56.1</v>
      </c>
      <c r="AK26" s="136">
        <v>151.8</v>
      </c>
    </row>
    <row r="27" customFormat="1" spans="1:26">
      <c r="A27" s="119"/>
      <c r="B27" s="22" t="s">
        <v>31</v>
      </c>
      <c r="C27" s="173"/>
      <c r="D27" s="146">
        <v>0.8</v>
      </c>
      <c r="E27" s="174">
        <v>1.2</v>
      </c>
      <c r="F27" s="26">
        <v>1</v>
      </c>
      <c r="G27" s="174">
        <v>1</v>
      </c>
      <c r="H27" s="187">
        <v>1</v>
      </c>
      <c r="I27" s="174">
        <v>1</v>
      </c>
      <c r="J27" s="213">
        <v>4</v>
      </c>
      <c r="K27" s="215">
        <v>1</v>
      </c>
      <c r="L27" s="213">
        <f t="shared" si="12"/>
        <v>208</v>
      </c>
      <c r="M27" s="213">
        <f t="shared" si="13"/>
        <v>108</v>
      </c>
      <c r="N27" s="213">
        <f t="shared" si="14"/>
        <v>1.4</v>
      </c>
      <c r="O27" s="213">
        <f t="shared" si="15"/>
        <v>55</v>
      </c>
      <c r="P27" s="213">
        <f t="shared" si="16"/>
        <v>2.25</v>
      </c>
      <c r="Q27" s="213">
        <f t="shared" si="17"/>
        <v>60</v>
      </c>
      <c r="R27" s="157">
        <f t="shared" si="3"/>
        <v>332.8</v>
      </c>
      <c r="S27" s="157">
        <f t="shared" si="8"/>
        <v>332.8</v>
      </c>
      <c r="T27" s="157">
        <f t="shared" si="9"/>
        <v>2.85714285714286</v>
      </c>
      <c r="U27" s="157">
        <f t="shared" si="4"/>
        <v>5.10714285714286</v>
      </c>
      <c r="V27" s="157">
        <f t="shared" si="5"/>
        <v>1331.2</v>
      </c>
      <c r="W27" s="157">
        <f t="shared" si="6"/>
        <v>1437.696</v>
      </c>
      <c r="X27" s="240">
        <f t="shared" si="10"/>
        <v>503.1936</v>
      </c>
      <c r="Y27" s="241">
        <f t="shared" si="7"/>
        <v>281.506909090909</v>
      </c>
      <c r="Z27" s="241">
        <f t="shared" si="11"/>
        <v>-44.0559440559441</v>
      </c>
    </row>
    <row r="28" customFormat="1" spans="1:36">
      <c r="A28" s="119"/>
      <c r="B28" s="22" t="s">
        <v>32</v>
      </c>
      <c r="C28" s="173"/>
      <c r="D28" s="146">
        <v>1</v>
      </c>
      <c r="E28" s="174">
        <v>0.7</v>
      </c>
      <c r="F28" s="26">
        <v>1</v>
      </c>
      <c r="G28" s="174">
        <v>1</v>
      </c>
      <c r="H28" s="187">
        <v>1</v>
      </c>
      <c r="I28" s="174">
        <v>1.4</v>
      </c>
      <c r="J28" s="213">
        <v>8</v>
      </c>
      <c r="K28" s="215">
        <v>1</v>
      </c>
      <c r="L28" s="213">
        <f t="shared" si="12"/>
        <v>260</v>
      </c>
      <c r="M28" s="213">
        <f t="shared" si="13"/>
        <v>63</v>
      </c>
      <c r="N28" s="213">
        <f t="shared" si="14"/>
        <v>1.4</v>
      </c>
      <c r="O28" s="213">
        <f t="shared" si="15"/>
        <v>55</v>
      </c>
      <c r="P28" s="213">
        <f t="shared" si="16"/>
        <v>2.25</v>
      </c>
      <c r="Q28" s="213">
        <f t="shared" si="17"/>
        <v>84</v>
      </c>
      <c r="R28" s="157">
        <f t="shared" si="3"/>
        <v>478.4</v>
      </c>
      <c r="S28" s="157">
        <f t="shared" si="8"/>
        <v>478.4</v>
      </c>
      <c r="T28" s="157">
        <f t="shared" si="9"/>
        <v>5.71428571428571</v>
      </c>
      <c r="U28" s="157">
        <f t="shared" si="4"/>
        <v>7.96428571428571</v>
      </c>
      <c r="V28" s="157">
        <f t="shared" si="5"/>
        <v>3827.2</v>
      </c>
      <c r="W28" s="157">
        <f t="shared" si="6"/>
        <v>2411.136</v>
      </c>
      <c r="X28" s="240">
        <f t="shared" si="10"/>
        <v>421.9488</v>
      </c>
      <c r="Y28" s="241">
        <f t="shared" si="7"/>
        <v>302.743533632287</v>
      </c>
      <c r="Z28" s="241">
        <f t="shared" si="11"/>
        <v>-28.2511210762332</v>
      </c>
      <c r="AH28" s="136"/>
      <c r="AJ28" s="136"/>
    </row>
    <row r="29" customFormat="1" spans="1:36">
      <c r="A29" s="119"/>
      <c r="B29" s="22" t="s">
        <v>33</v>
      </c>
      <c r="C29" s="173"/>
      <c r="D29" s="146">
        <v>1.5</v>
      </c>
      <c r="E29" s="174">
        <v>1</v>
      </c>
      <c r="F29" s="26">
        <v>1</v>
      </c>
      <c r="G29" s="174">
        <v>0.4</v>
      </c>
      <c r="H29" s="187">
        <v>1</v>
      </c>
      <c r="I29" s="174">
        <v>1</v>
      </c>
      <c r="J29" s="213">
        <v>3</v>
      </c>
      <c r="K29" s="215">
        <v>1</v>
      </c>
      <c r="L29" s="213">
        <f t="shared" si="12"/>
        <v>390</v>
      </c>
      <c r="M29" s="213">
        <f t="shared" si="13"/>
        <v>90</v>
      </c>
      <c r="N29" s="213">
        <f t="shared" si="14"/>
        <v>1.4</v>
      </c>
      <c r="O29" s="213">
        <f t="shared" si="15"/>
        <v>22</v>
      </c>
      <c r="P29" s="213">
        <f t="shared" si="16"/>
        <v>2.25</v>
      </c>
      <c r="Q29" s="213">
        <f t="shared" si="17"/>
        <v>60</v>
      </c>
      <c r="R29" s="157">
        <f t="shared" si="3"/>
        <v>624</v>
      </c>
      <c r="S29" s="157">
        <f t="shared" si="8"/>
        <v>624</v>
      </c>
      <c r="T29" s="157">
        <f t="shared" si="9"/>
        <v>2.14285714285714</v>
      </c>
      <c r="U29" s="157">
        <f t="shared" si="4"/>
        <v>4.39285714285714</v>
      </c>
      <c r="V29" s="157">
        <f t="shared" si="5"/>
        <v>1872</v>
      </c>
      <c r="W29" s="157">
        <f t="shared" si="6"/>
        <v>1684.8</v>
      </c>
      <c r="X29" s="240">
        <f t="shared" si="10"/>
        <v>786.24</v>
      </c>
      <c r="Y29" s="241">
        <f t="shared" si="7"/>
        <v>383.531707317073</v>
      </c>
      <c r="Z29" s="241">
        <f t="shared" si="11"/>
        <v>-51.219512195122</v>
      </c>
      <c r="AC29" s="91"/>
      <c r="AD29" s="163"/>
      <c r="AH29" s="136"/>
      <c r="AJ29" s="136"/>
    </row>
    <row r="30" customFormat="1" spans="1:36">
      <c r="A30" s="124"/>
      <c r="B30" s="188" t="s">
        <v>34</v>
      </c>
      <c r="C30" s="189"/>
      <c r="D30" s="149">
        <v>1</v>
      </c>
      <c r="E30" s="190">
        <v>1</v>
      </c>
      <c r="F30" s="191">
        <v>1</v>
      </c>
      <c r="G30" s="190">
        <v>2</v>
      </c>
      <c r="H30" s="192">
        <v>1</v>
      </c>
      <c r="I30" s="190">
        <v>0.5</v>
      </c>
      <c r="J30" s="220">
        <v>8</v>
      </c>
      <c r="K30" s="221">
        <v>1</v>
      </c>
      <c r="L30" s="220">
        <f t="shared" si="12"/>
        <v>260</v>
      </c>
      <c r="M30" s="220">
        <f t="shared" si="13"/>
        <v>90</v>
      </c>
      <c r="N30" s="220">
        <f t="shared" si="14"/>
        <v>1.4</v>
      </c>
      <c r="O30" s="220">
        <f t="shared" si="15"/>
        <v>110</v>
      </c>
      <c r="P30" s="220">
        <f t="shared" si="16"/>
        <v>2.25</v>
      </c>
      <c r="Q30" s="220">
        <f t="shared" si="17"/>
        <v>30</v>
      </c>
      <c r="R30" s="159">
        <f t="shared" si="3"/>
        <v>338</v>
      </c>
      <c r="S30" s="159">
        <f t="shared" si="8"/>
        <v>338</v>
      </c>
      <c r="T30" s="159">
        <f t="shared" si="9"/>
        <v>5.71428571428571</v>
      </c>
      <c r="U30" s="159">
        <f t="shared" si="4"/>
        <v>7.96428571428571</v>
      </c>
      <c r="V30" s="159">
        <f t="shared" si="5"/>
        <v>2704</v>
      </c>
      <c r="W30" s="159">
        <f t="shared" si="6"/>
        <v>2433.6</v>
      </c>
      <c r="X30" s="242">
        <f t="shared" si="10"/>
        <v>425.88</v>
      </c>
      <c r="Y30" s="243">
        <f t="shared" si="7"/>
        <v>305.564125560538</v>
      </c>
      <c r="Z30" s="241">
        <f t="shared" si="11"/>
        <v>-28.2511210762332</v>
      </c>
      <c r="AC30" s="91"/>
      <c r="AH30" s="136"/>
      <c r="AJ30" s="136"/>
    </row>
    <row r="31" customFormat="1" spans="1:29">
      <c r="A31" s="119" t="s">
        <v>35</v>
      </c>
      <c r="B31" s="22" t="s">
        <v>37</v>
      </c>
      <c r="C31" s="173"/>
      <c r="D31" s="146">
        <v>1</v>
      </c>
      <c r="E31" s="179">
        <v>1</v>
      </c>
      <c r="F31" s="26">
        <v>1</v>
      </c>
      <c r="G31" s="174">
        <v>1</v>
      </c>
      <c r="H31" s="26">
        <v>0.5</v>
      </c>
      <c r="I31" s="178">
        <v>0.8</v>
      </c>
      <c r="J31" s="213">
        <v>14</v>
      </c>
      <c r="K31" s="215">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7">
        <f t="shared" si="3"/>
        <v>22.352</v>
      </c>
      <c r="S31" s="157">
        <f t="shared" si="8"/>
        <v>447.04</v>
      </c>
      <c r="T31" s="157">
        <f t="shared" si="9"/>
        <v>11.2</v>
      </c>
      <c r="U31" s="157">
        <f t="shared" si="4"/>
        <v>12.45</v>
      </c>
      <c r="V31" s="157">
        <f t="shared" si="5"/>
        <v>6258.56</v>
      </c>
      <c r="W31" s="157">
        <f t="shared" si="6"/>
        <v>1251.712</v>
      </c>
      <c r="X31" s="240">
        <f t="shared" si="10"/>
        <v>111.76</v>
      </c>
      <c r="Y31" s="241">
        <f t="shared" si="7"/>
        <v>100.539116465863</v>
      </c>
      <c r="Z31" s="241">
        <f t="shared" si="11"/>
        <v>-10.0401606425703</v>
      </c>
      <c r="AC31" s="136"/>
    </row>
    <row r="32" customFormat="1" spans="1:34">
      <c r="A32" s="119"/>
      <c r="B32" s="22" t="s">
        <v>38</v>
      </c>
      <c r="C32" s="173"/>
      <c r="D32" s="146">
        <v>0.7</v>
      </c>
      <c r="E32" s="179">
        <v>1</v>
      </c>
      <c r="F32" s="26">
        <v>2</v>
      </c>
      <c r="G32" s="174">
        <v>1</v>
      </c>
      <c r="H32" s="26">
        <v>1</v>
      </c>
      <c r="I32" s="178">
        <v>1</v>
      </c>
      <c r="J32" s="213">
        <v>10</v>
      </c>
      <c r="K32" s="215">
        <v>20</v>
      </c>
      <c r="L32" s="213">
        <f t="shared" si="18"/>
        <v>15.4</v>
      </c>
      <c r="M32" s="213">
        <f t="shared" si="19"/>
        <v>20</v>
      </c>
      <c r="N32" s="213">
        <f t="shared" si="20"/>
        <v>2.5</v>
      </c>
      <c r="O32" s="213">
        <f t="shared" si="21"/>
        <v>60</v>
      </c>
      <c r="P32" s="213">
        <f t="shared" si="22"/>
        <v>2.5</v>
      </c>
      <c r="Q32" s="213">
        <f t="shared" si="23"/>
        <v>2</v>
      </c>
      <c r="R32" s="157">
        <f t="shared" si="3"/>
        <v>15.708</v>
      </c>
      <c r="S32" s="157">
        <f t="shared" si="8"/>
        <v>314.16</v>
      </c>
      <c r="T32" s="157">
        <f t="shared" si="9"/>
        <v>4</v>
      </c>
      <c r="U32" s="157">
        <f t="shared" si="4"/>
        <v>6.5</v>
      </c>
      <c r="V32" s="157">
        <f t="shared" si="5"/>
        <v>3141.6</v>
      </c>
      <c r="W32" s="157">
        <f t="shared" si="6"/>
        <v>628.32</v>
      </c>
      <c r="X32" s="240">
        <f t="shared" si="10"/>
        <v>157.08</v>
      </c>
      <c r="Y32" s="241">
        <f t="shared" si="7"/>
        <v>96.6646153846154</v>
      </c>
      <c r="Z32" s="241">
        <f t="shared" si="11"/>
        <v>-38.4615384615385</v>
      </c>
      <c r="AC32" s="136"/>
      <c r="AH32" s="136"/>
    </row>
    <row r="33" customFormat="1" spans="1:34">
      <c r="A33" s="119"/>
      <c r="B33" s="22" t="s">
        <v>39</v>
      </c>
      <c r="C33" s="173"/>
      <c r="D33" s="146">
        <v>1.75</v>
      </c>
      <c r="E33" s="179">
        <v>1</v>
      </c>
      <c r="F33" s="26">
        <v>1</v>
      </c>
      <c r="G33" s="174">
        <v>1</v>
      </c>
      <c r="H33" s="26">
        <v>2</v>
      </c>
      <c r="I33" s="178">
        <v>1</v>
      </c>
      <c r="J33" s="213">
        <v>12</v>
      </c>
      <c r="K33" s="215">
        <v>15</v>
      </c>
      <c r="L33" s="213">
        <f t="shared" si="18"/>
        <v>38.5</v>
      </c>
      <c r="M33" s="213">
        <f t="shared" si="19"/>
        <v>20</v>
      </c>
      <c r="N33" s="213">
        <f t="shared" si="20"/>
        <v>1.25</v>
      </c>
      <c r="O33" s="213">
        <f t="shared" si="21"/>
        <v>60</v>
      </c>
      <c r="P33" s="213">
        <f t="shared" si="22"/>
        <v>5</v>
      </c>
      <c r="Q33" s="213">
        <f t="shared" si="23"/>
        <v>2</v>
      </c>
      <c r="R33" s="157">
        <f t="shared" si="3"/>
        <v>39.27</v>
      </c>
      <c r="S33" s="157">
        <f t="shared" si="8"/>
        <v>589.05</v>
      </c>
      <c r="T33" s="157">
        <f t="shared" si="9"/>
        <v>9.6</v>
      </c>
      <c r="U33" s="157">
        <f t="shared" si="4"/>
        <v>14.6</v>
      </c>
      <c r="V33" s="157">
        <f t="shared" si="5"/>
        <v>7068.6</v>
      </c>
      <c r="W33" s="157">
        <f t="shared" si="6"/>
        <v>1413.72</v>
      </c>
      <c r="X33" s="240">
        <f t="shared" si="10"/>
        <v>147.2625</v>
      </c>
      <c r="Y33" s="241">
        <f t="shared" si="7"/>
        <v>96.8301369863014</v>
      </c>
      <c r="Z33" s="241">
        <f t="shared" si="11"/>
        <v>-34.2465753424658</v>
      </c>
      <c r="AC33" s="136"/>
      <c r="AH33" s="136"/>
    </row>
    <row r="34" customFormat="1" spans="1:34">
      <c r="A34" s="119"/>
      <c r="B34" s="22" t="s">
        <v>40</v>
      </c>
      <c r="C34" s="173"/>
      <c r="D34" s="146">
        <v>1</v>
      </c>
      <c r="E34" s="179">
        <v>1</v>
      </c>
      <c r="F34" s="26">
        <v>1</v>
      </c>
      <c r="G34" s="174">
        <v>0.5</v>
      </c>
      <c r="H34" s="26">
        <v>1</v>
      </c>
      <c r="I34" s="178">
        <v>1.2</v>
      </c>
      <c r="J34" s="213">
        <v>8</v>
      </c>
      <c r="K34" s="215">
        <v>24</v>
      </c>
      <c r="L34" s="213">
        <f t="shared" si="18"/>
        <v>22</v>
      </c>
      <c r="M34" s="213">
        <f t="shared" si="19"/>
        <v>20</v>
      </c>
      <c r="N34" s="213">
        <f t="shared" si="20"/>
        <v>1.25</v>
      </c>
      <c r="O34" s="213">
        <f t="shared" si="21"/>
        <v>30</v>
      </c>
      <c r="P34" s="213">
        <f t="shared" si="22"/>
        <v>2.5</v>
      </c>
      <c r="Q34" s="213">
        <f t="shared" si="23"/>
        <v>2.4</v>
      </c>
      <c r="R34" s="157">
        <f t="shared" si="3"/>
        <v>22.528</v>
      </c>
      <c r="S34" s="157">
        <f t="shared" si="8"/>
        <v>540.672</v>
      </c>
      <c r="T34" s="157">
        <f t="shared" si="9"/>
        <v>6.4</v>
      </c>
      <c r="U34" s="157">
        <f t="shared" si="4"/>
        <v>8.9</v>
      </c>
      <c r="V34" s="157">
        <f t="shared" si="5"/>
        <v>4325.376</v>
      </c>
      <c r="W34" s="157">
        <f t="shared" si="6"/>
        <v>865.0752</v>
      </c>
      <c r="X34" s="240">
        <f t="shared" si="10"/>
        <v>135.168</v>
      </c>
      <c r="Y34" s="241">
        <f t="shared" si="7"/>
        <v>97.1994606741573</v>
      </c>
      <c r="Z34" s="241">
        <f t="shared" si="11"/>
        <v>-28.0898876404494</v>
      </c>
      <c r="AH34" s="136"/>
    </row>
    <row r="35" customFormat="1" spans="1:29">
      <c r="A35" s="119"/>
      <c r="B35" s="22" t="s">
        <v>41</v>
      </c>
      <c r="C35" s="173"/>
      <c r="D35" s="146">
        <v>1</v>
      </c>
      <c r="E35" s="179">
        <v>1</v>
      </c>
      <c r="F35" s="26">
        <v>0.6</v>
      </c>
      <c r="G35" s="174">
        <v>2</v>
      </c>
      <c r="H35" s="26">
        <v>1</v>
      </c>
      <c r="I35" s="178">
        <v>1</v>
      </c>
      <c r="J35" s="213">
        <v>20</v>
      </c>
      <c r="K35" s="215">
        <v>30</v>
      </c>
      <c r="L35" s="213">
        <f t="shared" si="18"/>
        <v>22</v>
      </c>
      <c r="M35" s="213">
        <f t="shared" si="19"/>
        <v>20</v>
      </c>
      <c r="N35" s="213">
        <f t="shared" si="20"/>
        <v>0.75</v>
      </c>
      <c r="O35" s="213">
        <f t="shared" si="21"/>
        <v>120</v>
      </c>
      <c r="P35" s="213">
        <f t="shared" si="22"/>
        <v>2.5</v>
      </c>
      <c r="Q35" s="213">
        <f t="shared" si="23"/>
        <v>2</v>
      </c>
      <c r="R35" s="157">
        <f t="shared" si="3"/>
        <v>22.44</v>
      </c>
      <c r="S35" s="157">
        <f t="shared" si="8"/>
        <v>673.2</v>
      </c>
      <c r="T35" s="159">
        <f t="shared" si="9"/>
        <v>26.6666666666667</v>
      </c>
      <c r="U35" s="159">
        <f t="shared" si="4"/>
        <v>29.1666666666667</v>
      </c>
      <c r="V35" s="157">
        <f t="shared" si="5"/>
        <v>13464</v>
      </c>
      <c r="W35" s="159">
        <f t="shared" si="6"/>
        <v>2692.8</v>
      </c>
      <c r="X35" s="242">
        <f t="shared" si="10"/>
        <v>100.98</v>
      </c>
      <c r="Y35" s="243">
        <f t="shared" si="7"/>
        <v>92.3245714285714</v>
      </c>
      <c r="Z35" s="241">
        <f t="shared" si="11"/>
        <v>-8.57142857142857</v>
      </c>
      <c r="AC35" s="136"/>
    </row>
    <row r="36" customFormat="1" spans="1:29">
      <c r="A36" s="180" t="s">
        <v>42</v>
      </c>
      <c r="B36" s="181" t="s">
        <v>51</v>
      </c>
      <c r="C36" s="182"/>
      <c r="D36" s="193">
        <v>1</v>
      </c>
      <c r="E36" s="184">
        <v>1.5</v>
      </c>
      <c r="F36" s="185">
        <v>1</v>
      </c>
      <c r="G36" s="184">
        <v>1</v>
      </c>
      <c r="H36" s="185">
        <v>1.5</v>
      </c>
      <c r="I36" s="184">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1">
        <f t="shared" si="3"/>
        <v>41.82</v>
      </c>
      <c r="S36" s="231">
        <f t="shared" si="8"/>
        <v>41.82</v>
      </c>
      <c r="T36" s="157">
        <f t="shared" si="9"/>
        <v>3.15789473684211</v>
      </c>
      <c r="U36" s="157">
        <f t="shared" si="4"/>
        <v>5.40789473684211</v>
      </c>
      <c r="V36" s="231">
        <f t="shared" si="5"/>
        <v>1254.6</v>
      </c>
      <c r="W36" s="157">
        <f t="shared" si="6"/>
        <v>1317.33</v>
      </c>
      <c r="X36" s="240">
        <f t="shared" si="10"/>
        <v>417.1545</v>
      </c>
      <c r="Y36" s="241">
        <f t="shared" si="7"/>
        <v>243.593868613139</v>
      </c>
      <c r="Z36" s="241">
        <f t="shared" si="11"/>
        <v>-41.6058394160584</v>
      </c>
      <c r="AC36" s="136"/>
    </row>
    <row r="37" customFormat="1" spans="1:26">
      <c r="A37" s="119"/>
      <c r="B37" s="22" t="s">
        <v>45</v>
      </c>
      <c r="C37" s="173"/>
      <c r="D37" s="194">
        <v>1</v>
      </c>
      <c r="E37" s="174">
        <v>1</v>
      </c>
      <c r="F37" s="26">
        <v>1.4</v>
      </c>
      <c r="G37" s="174">
        <v>0.5</v>
      </c>
      <c r="H37" s="26">
        <v>1</v>
      </c>
      <c r="I37" s="174">
        <v>1</v>
      </c>
      <c r="J37" s="213">
        <v>40</v>
      </c>
      <c r="K37" s="215">
        <v>1</v>
      </c>
      <c r="L37" s="213">
        <f t="shared" si="24"/>
        <v>41</v>
      </c>
      <c r="M37" s="213">
        <f t="shared" si="25"/>
        <v>70</v>
      </c>
      <c r="N37" s="213">
        <f t="shared" si="26"/>
        <v>13.3</v>
      </c>
      <c r="O37" s="213">
        <f t="shared" si="27"/>
        <v>38.75</v>
      </c>
      <c r="P37" s="213">
        <f t="shared" si="28"/>
        <v>1.5</v>
      </c>
      <c r="Q37" s="213">
        <f t="shared" si="29"/>
        <v>2</v>
      </c>
      <c r="R37" s="157">
        <f t="shared" si="3"/>
        <v>41.82</v>
      </c>
      <c r="S37" s="157">
        <f t="shared" si="8"/>
        <v>41.82</v>
      </c>
      <c r="T37" s="157">
        <f t="shared" si="9"/>
        <v>3.00751879699248</v>
      </c>
      <c r="U37" s="157">
        <f t="shared" si="4"/>
        <v>4.50751879699248</v>
      </c>
      <c r="V37" s="157">
        <f t="shared" si="5"/>
        <v>1672.8</v>
      </c>
      <c r="W37" s="157">
        <f t="shared" si="6"/>
        <v>1170.96</v>
      </c>
      <c r="X37" s="240">
        <f t="shared" si="10"/>
        <v>389.3442</v>
      </c>
      <c r="Y37" s="241">
        <f t="shared" si="7"/>
        <v>259.779282735613</v>
      </c>
      <c r="Z37" s="241">
        <f t="shared" si="11"/>
        <v>-33.2777314428691</v>
      </c>
    </row>
    <row r="38" customFormat="1" spans="1:29">
      <c r="A38" s="119"/>
      <c r="B38" s="22" t="s">
        <v>46</v>
      </c>
      <c r="C38" s="173"/>
      <c r="D38" s="194">
        <v>1</v>
      </c>
      <c r="E38" s="174">
        <v>1</v>
      </c>
      <c r="F38" s="26">
        <v>0.8</v>
      </c>
      <c r="G38" s="174">
        <v>1</v>
      </c>
      <c r="H38" s="26">
        <v>1</v>
      </c>
      <c r="I38" s="174">
        <v>25</v>
      </c>
      <c r="J38" s="213">
        <v>35</v>
      </c>
      <c r="K38" s="215">
        <v>1</v>
      </c>
      <c r="L38" s="213">
        <f t="shared" si="24"/>
        <v>41</v>
      </c>
      <c r="M38" s="213">
        <f t="shared" si="25"/>
        <v>70</v>
      </c>
      <c r="N38" s="213">
        <f t="shared" si="26"/>
        <v>7.6</v>
      </c>
      <c r="O38" s="213">
        <f t="shared" si="27"/>
        <v>77.5</v>
      </c>
      <c r="P38" s="213">
        <f t="shared" si="28"/>
        <v>1.5</v>
      </c>
      <c r="Q38" s="213">
        <f t="shared" si="29"/>
        <v>50</v>
      </c>
      <c r="R38" s="157">
        <f t="shared" si="3"/>
        <v>61.5</v>
      </c>
      <c r="S38" s="157">
        <f t="shared" si="8"/>
        <v>61.5</v>
      </c>
      <c r="T38" s="157">
        <f t="shared" si="9"/>
        <v>4.60526315789474</v>
      </c>
      <c r="U38" s="157">
        <f t="shared" si="4"/>
        <v>6.10526315789474</v>
      </c>
      <c r="V38" s="157">
        <f t="shared" si="5"/>
        <v>2152.5</v>
      </c>
      <c r="W38" s="157">
        <f t="shared" si="6"/>
        <v>1506.75</v>
      </c>
      <c r="X38" s="240">
        <f t="shared" si="10"/>
        <v>327.18</v>
      </c>
      <c r="Y38" s="241">
        <f t="shared" si="7"/>
        <v>246.79525862069</v>
      </c>
      <c r="Z38" s="241">
        <f t="shared" si="11"/>
        <v>-24.5689655172414</v>
      </c>
      <c r="AC38" s="136"/>
    </row>
    <row r="39" customFormat="1" spans="1:29">
      <c r="A39" s="119"/>
      <c r="B39" s="22" t="s">
        <v>47</v>
      </c>
      <c r="C39" s="173"/>
      <c r="D39" s="194">
        <v>1</v>
      </c>
      <c r="E39" s="174">
        <v>0.6</v>
      </c>
      <c r="F39" s="26">
        <v>1</v>
      </c>
      <c r="G39" s="174">
        <v>1</v>
      </c>
      <c r="H39" s="26">
        <v>0.5</v>
      </c>
      <c r="I39" s="174">
        <v>1</v>
      </c>
      <c r="J39" s="213">
        <v>20</v>
      </c>
      <c r="K39" s="215">
        <v>2</v>
      </c>
      <c r="L39" s="213">
        <f t="shared" si="24"/>
        <v>41</v>
      </c>
      <c r="M39" s="213">
        <f t="shared" si="25"/>
        <v>42</v>
      </c>
      <c r="N39" s="213">
        <f t="shared" si="26"/>
        <v>9.5</v>
      </c>
      <c r="O39" s="213">
        <f t="shared" si="27"/>
        <v>77.5</v>
      </c>
      <c r="P39" s="213">
        <f t="shared" si="28"/>
        <v>0.75</v>
      </c>
      <c r="Q39" s="213">
        <f t="shared" si="29"/>
        <v>2</v>
      </c>
      <c r="R39" s="157">
        <f t="shared" si="3"/>
        <v>41.82</v>
      </c>
      <c r="S39" s="157">
        <f t="shared" si="8"/>
        <v>83.64</v>
      </c>
      <c r="T39" s="157">
        <f t="shared" si="9"/>
        <v>2.10526315789474</v>
      </c>
      <c r="U39" s="157">
        <f t="shared" si="4"/>
        <v>2.85526315789474</v>
      </c>
      <c r="V39" s="157">
        <f t="shared" si="5"/>
        <v>1672.8</v>
      </c>
      <c r="W39" s="157">
        <f t="shared" si="6"/>
        <v>702.576</v>
      </c>
      <c r="X39" s="240">
        <f t="shared" si="10"/>
        <v>333.7236</v>
      </c>
      <c r="Y39" s="241">
        <f t="shared" si="7"/>
        <v>246.063483870968</v>
      </c>
      <c r="Z39" s="241">
        <f t="shared" si="11"/>
        <v>-26.2672811059908</v>
      </c>
      <c r="AC39" s="136"/>
    </row>
    <row r="40" customFormat="1" spans="1:26">
      <c r="A40" s="124"/>
      <c r="B40" s="188" t="s">
        <v>48</v>
      </c>
      <c r="C40" s="189"/>
      <c r="D40" s="195">
        <v>1</v>
      </c>
      <c r="E40" s="190">
        <v>1</v>
      </c>
      <c r="F40" s="191">
        <v>1</v>
      </c>
      <c r="G40" s="190">
        <v>2</v>
      </c>
      <c r="H40" s="191">
        <v>1</v>
      </c>
      <c r="I40" s="190">
        <v>0</v>
      </c>
      <c r="J40" s="220">
        <v>80</v>
      </c>
      <c r="K40" s="221">
        <v>1</v>
      </c>
      <c r="L40" s="220">
        <f t="shared" si="24"/>
        <v>41</v>
      </c>
      <c r="M40" s="220">
        <f t="shared" si="25"/>
        <v>70</v>
      </c>
      <c r="N40" s="220">
        <f t="shared" si="26"/>
        <v>9.5</v>
      </c>
      <c r="O40" s="220">
        <f t="shared" si="27"/>
        <v>155</v>
      </c>
      <c r="P40" s="220">
        <f t="shared" si="28"/>
        <v>1.5</v>
      </c>
      <c r="Q40" s="220">
        <f t="shared" si="29"/>
        <v>0</v>
      </c>
      <c r="R40" s="159">
        <f t="shared" si="3"/>
        <v>41</v>
      </c>
      <c r="S40" s="159">
        <f t="shared" si="8"/>
        <v>41</v>
      </c>
      <c r="T40" s="159">
        <f t="shared" si="9"/>
        <v>8.42105263157895</v>
      </c>
      <c r="U40" s="159">
        <f t="shared" si="4"/>
        <v>9.92105263157895</v>
      </c>
      <c r="V40" s="159">
        <f t="shared" si="5"/>
        <v>3280</v>
      </c>
      <c r="W40" s="159">
        <f t="shared" si="6"/>
        <v>2296</v>
      </c>
      <c r="X40" s="242">
        <f t="shared" si="10"/>
        <v>272.65</v>
      </c>
      <c r="Y40" s="243">
        <f t="shared" si="7"/>
        <v>231.427055702918</v>
      </c>
      <c r="Z40" s="241">
        <f t="shared" si="11"/>
        <v>-15.1193633952255</v>
      </c>
    </row>
    <row r="41" customFormat="1" spans="1:29">
      <c r="A41" s="119" t="s">
        <v>49</v>
      </c>
      <c r="B41" s="22" t="s">
        <v>58</v>
      </c>
      <c r="C41" s="173"/>
      <c r="D41" s="146">
        <v>1</v>
      </c>
      <c r="E41" s="174">
        <v>1</v>
      </c>
      <c r="F41" s="26">
        <v>1</v>
      </c>
      <c r="G41" s="179">
        <v>1</v>
      </c>
      <c r="H41" s="26">
        <v>1.3</v>
      </c>
      <c r="I41" s="174">
        <v>5</v>
      </c>
      <c r="J41" s="213">
        <v>70</v>
      </c>
      <c r="K41" s="215">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7">
        <f t="shared" si="3"/>
        <v>172.5</v>
      </c>
      <c r="S41" s="157">
        <f t="shared" si="8"/>
        <v>172.5</v>
      </c>
      <c r="T41" s="157">
        <f t="shared" si="9"/>
        <v>23.3333333333333</v>
      </c>
      <c r="U41" s="157">
        <f t="shared" si="4"/>
        <v>29.8333333333333</v>
      </c>
      <c r="V41" s="157">
        <f t="shared" si="5"/>
        <v>12075</v>
      </c>
      <c r="W41" s="157">
        <f t="shared" si="6"/>
        <v>4830</v>
      </c>
      <c r="X41" s="240">
        <f t="shared" si="10"/>
        <v>207</v>
      </c>
      <c r="Y41" s="241">
        <f t="shared" si="7"/>
        <v>161.899441340782</v>
      </c>
      <c r="Z41" s="241">
        <f t="shared" si="11"/>
        <v>-21.7877094972067</v>
      </c>
      <c r="AC41" s="136"/>
    </row>
    <row r="42" customFormat="1" spans="1:29">
      <c r="A42" s="119"/>
      <c r="B42" s="22" t="s">
        <v>52</v>
      </c>
      <c r="C42" s="173"/>
      <c r="D42" s="146">
        <v>0.8</v>
      </c>
      <c r="E42" s="174">
        <v>1</v>
      </c>
      <c r="F42" s="26">
        <v>3</v>
      </c>
      <c r="G42" s="179">
        <v>1</v>
      </c>
      <c r="H42" s="26">
        <v>1</v>
      </c>
      <c r="I42" s="174">
        <v>1</v>
      </c>
      <c r="J42" s="213">
        <v>60</v>
      </c>
      <c r="K42" s="215">
        <v>1</v>
      </c>
      <c r="L42" s="213">
        <f t="shared" si="30"/>
        <v>92</v>
      </c>
      <c r="M42" s="213">
        <f t="shared" si="31"/>
        <v>40</v>
      </c>
      <c r="N42" s="213">
        <f t="shared" si="32"/>
        <v>9</v>
      </c>
      <c r="O42" s="213">
        <f t="shared" si="33"/>
        <v>30</v>
      </c>
      <c r="P42" s="213">
        <f t="shared" si="34"/>
        <v>5</v>
      </c>
      <c r="Q42" s="213">
        <f t="shared" si="35"/>
        <v>10</v>
      </c>
      <c r="R42" s="157">
        <f t="shared" si="3"/>
        <v>101.2</v>
      </c>
      <c r="S42" s="157">
        <f t="shared" si="8"/>
        <v>101.2</v>
      </c>
      <c r="T42" s="157">
        <f t="shared" si="9"/>
        <v>6.66666666666667</v>
      </c>
      <c r="U42" s="157">
        <f t="shared" si="4"/>
        <v>11.6666666666667</v>
      </c>
      <c r="V42" s="157">
        <f t="shared" si="5"/>
        <v>6072</v>
      </c>
      <c r="W42" s="157">
        <f t="shared" si="6"/>
        <v>2428.8</v>
      </c>
      <c r="X42" s="240">
        <f t="shared" si="10"/>
        <v>364.32</v>
      </c>
      <c r="Y42" s="241">
        <f t="shared" si="7"/>
        <v>208.182857142857</v>
      </c>
      <c r="Z42" s="241">
        <f t="shared" si="11"/>
        <v>-42.8571428571429</v>
      </c>
      <c r="AC42" s="136"/>
    </row>
    <row r="43" customFormat="1" spans="1:26">
      <c r="A43" s="119"/>
      <c r="B43" s="22" t="s">
        <v>53</v>
      </c>
      <c r="C43" s="173"/>
      <c r="D43" s="146">
        <v>1</v>
      </c>
      <c r="E43" s="174">
        <v>1.6</v>
      </c>
      <c r="F43" s="26">
        <v>0.8</v>
      </c>
      <c r="G43" s="179">
        <v>1</v>
      </c>
      <c r="H43" s="26">
        <v>1</v>
      </c>
      <c r="I43" s="174">
        <v>1</v>
      </c>
      <c r="J43" s="213">
        <v>60</v>
      </c>
      <c r="K43" s="215">
        <v>1</v>
      </c>
      <c r="L43" s="213">
        <f t="shared" si="30"/>
        <v>115</v>
      </c>
      <c r="M43" s="213">
        <f t="shared" si="31"/>
        <v>64</v>
      </c>
      <c r="N43" s="213">
        <f t="shared" si="32"/>
        <v>2.4</v>
      </c>
      <c r="O43" s="213">
        <f t="shared" si="33"/>
        <v>30</v>
      </c>
      <c r="P43" s="213">
        <f t="shared" si="34"/>
        <v>5</v>
      </c>
      <c r="Q43" s="213">
        <f t="shared" si="35"/>
        <v>10</v>
      </c>
      <c r="R43" s="157">
        <f t="shared" si="3"/>
        <v>126.5</v>
      </c>
      <c r="S43" s="157">
        <f t="shared" si="8"/>
        <v>126.5</v>
      </c>
      <c r="T43" s="157">
        <f t="shared" si="9"/>
        <v>25</v>
      </c>
      <c r="U43" s="157">
        <f t="shared" si="4"/>
        <v>30</v>
      </c>
      <c r="V43" s="157">
        <f t="shared" si="5"/>
        <v>7590</v>
      </c>
      <c r="W43" s="157">
        <f t="shared" si="6"/>
        <v>4857.6</v>
      </c>
      <c r="X43" s="240">
        <f t="shared" si="10"/>
        <v>194.304</v>
      </c>
      <c r="Y43" s="241">
        <f t="shared" si="7"/>
        <v>161.92</v>
      </c>
      <c r="Z43" s="241">
        <f t="shared" si="11"/>
        <v>-16.6666666666667</v>
      </c>
    </row>
    <row r="44" customFormat="1" spans="1:29">
      <c r="A44" s="119"/>
      <c r="B44" s="22" t="s">
        <v>54</v>
      </c>
      <c r="C44" s="173"/>
      <c r="D44" s="146">
        <v>1.6</v>
      </c>
      <c r="E44" s="174">
        <v>1</v>
      </c>
      <c r="F44" s="26">
        <v>1</v>
      </c>
      <c r="G44" s="179">
        <v>1</v>
      </c>
      <c r="H44" s="26">
        <v>1</v>
      </c>
      <c r="I44" s="174">
        <v>0.2</v>
      </c>
      <c r="J44" s="213">
        <v>50</v>
      </c>
      <c r="K44" s="215">
        <v>1</v>
      </c>
      <c r="L44" s="213">
        <f t="shared" si="30"/>
        <v>184</v>
      </c>
      <c r="M44" s="213">
        <f t="shared" si="31"/>
        <v>40</v>
      </c>
      <c r="N44" s="213">
        <f t="shared" si="32"/>
        <v>3</v>
      </c>
      <c r="O44" s="213">
        <f t="shared" si="33"/>
        <v>30</v>
      </c>
      <c r="P44" s="213">
        <f t="shared" si="34"/>
        <v>5</v>
      </c>
      <c r="Q44" s="213">
        <f t="shared" si="35"/>
        <v>2</v>
      </c>
      <c r="R44" s="157">
        <f t="shared" si="3"/>
        <v>187.68</v>
      </c>
      <c r="S44" s="157">
        <f t="shared" si="8"/>
        <v>187.68</v>
      </c>
      <c r="T44" s="157">
        <f t="shared" si="9"/>
        <v>16.6666666666667</v>
      </c>
      <c r="U44" s="157">
        <f t="shared" si="4"/>
        <v>21.6666666666667</v>
      </c>
      <c r="V44" s="157">
        <f t="shared" si="5"/>
        <v>9384</v>
      </c>
      <c r="W44" s="157">
        <f t="shared" si="6"/>
        <v>3753.6</v>
      </c>
      <c r="X44" s="240">
        <f t="shared" si="10"/>
        <v>225.216</v>
      </c>
      <c r="Y44" s="241">
        <f t="shared" si="7"/>
        <v>173.243076923077</v>
      </c>
      <c r="Z44" s="241">
        <f t="shared" si="11"/>
        <v>-23.0769230769231</v>
      </c>
      <c r="AC44" s="136"/>
    </row>
    <row r="45" customFormat="1" spans="1:29">
      <c r="A45" s="166"/>
      <c r="B45" s="196" t="s">
        <v>55</v>
      </c>
      <c r="C45" s="167"/>
      <c r="D45" s="150">
        <v>1</v>
      </c>
      <c r="E45" s="197">
        <v>0.7</v>
      </c>
      <c r="F45" s="198">
        <v>1</v>
      </c>
      <c r="G45" s="252">
        <v>1</v>
      </c>
      <c r="H45" s="198">
        <v>0.6</v>
      </c>
      <c r="I45" s="197">
        <v>1</v>
      </c>
      <c r="J45" s="225">
        <v>40</v>
      </c>
      <c r="K45" s="226">
        <v>2</v>
      </c>
      <c r="L45" s="225">
        <f t="shared" si="30"/>
        <v>115</v>
      </c>
      <c r="M45" s="225">
        <f t="shared" si="31"/>
        <v>28</v>
      </c>
      <c r="N45" s="225">
        <f t="shared" si="32"/>
        <v>3</v>
      </c>
      <c r="O45" s="225">
        <f t="shared" si="33"/>
        <v>30</v>
      </c>
      <c r="P45" s="225">
        <f t="shared" si="34"/>
        <v>3</v>
      </c>
      <c r="Q45" s="225">
        <f t="shared" si="35"/>
        <v>10</v>
      </c>
      <c r="R45" s="161">
        <f t="shared" si="3"/>
        <v>126.5</v>
      </c>
      <c r="S45" s="161">
        <f t="shared" si="8"/>
        <v>253</v>
      </c>
      <c r="T45" s="161">
        <f t="shared" si="9"/>
        <v>13.3333333333333</v>
      </c>
      <c r="U45" s="161">
        <f t="shared" si="4"/>
        <v>16.3333333333333</v>
      </c>
      <c r="V45" s="161">
        <f t="shared" si="5"/>
        <v>10120</v>
      </c>
      <c r="W45" s="161">
        <f t="shared" si="6"/>
        <v>2833.6</v>
      </c>
      <c r="X45" s="244">
        <f t="shared" si="10"/>
        <v>212.52</v>
      </c>
      <c r="Y45" s="245">
        <f t="shared" si="7"/>
        <v>173.485714285714</v>
      </c>
      <c r="Z45" s="241">
        <f t="shared" si="11"/>
        <v>-18.3673469387755</v>
      </c>
      <c r="AC45" s="136"/>
    </row>
    <row r="46" spans="1:11">
      <c r="A46" s="22" t="s">
        <v>83</v>
      </c>
      <c r="B46" s="173" t="s">
        <v>84</v>
      </c>
      <c r="C46" s="119"/>
      <c r="D46" s="26">
        <v>1.2</v>
      </c>
      <c r="E46" s="26">
        <v>0.8</v>
      </c>
      <c r="F46" s="26"/>
      <c r="G46" s="26"/>
      <c r="H46" s="26"/>
      <c r="I46" s="26"/>
      <c r="J46" s="213"/>
      <c r="K46" s="213"/>
    </row>
    <row r="47" spans="1:11">
      <c r="A47" s="22"/>
      <c r="B47" s="173" t="s">
        <v>85</v>
      </c>
      <c r="C47" s="119"/>
      <c r="D47" s="26"/>
      <c r="E47" s="26"/>
      <c r="F47" s="26"/>
      <c r="G47" s="26"/>
      <c r="H47" s="26"/>
      <c r="I47" s="26"/>
      <c r="J47" s="213">
        <v>1.25</v>
      </c>
      <c r="K47" s="213"/>
    </row>
    <row r="48" spans="1:11">
      <c r="A48" s="22"/>
      <c r="B48" s="173" t="s">
        <v>86</v>
      </c>
      <c r="C48" s="119"/>
      <c r="D48" s="26"/>
      <c r="E48" s="26">
        <v>1.2</v>
      </c>
      <c r="F48" s="26"/>
      <c r="G48" s="26"/>
      <c r="H48" s="26"/>
      <c r="I48" s="26"/>
      <c r="J48" s="213">
        <v>0.75</v>
      </c>
      <c r="K48" s="213"/>
    </row>
    <row r="49" spans="1:11">
      <c r="A49" s="22"/>
      <c r="B49" s="173" t="s">
        <v>87</v>
      </c>
      <c r="C49" s="119"/>
      <c r="D49" s="26"/>
      <c r="E49" s="26"/>
      <c r="F49" s="26"/>
      <c r="G49" s="26">
        <v>0.75</v>
      </c>
      <c r="H49" s="26"/>
      <c r="I49" s="26">
        <v>1.5</v>
      </c>
      <c r="J49" s="213"/>
      <c r="K49" s="213"/>
    </row>
    <row r="50" spans="1:11">
      <c r="A50" s="22"/>
      <c r="B50" s="173" t="s">
        <v>88</v>
      </c>
      <c r="C50" s="119"/>
      <c r="D50" s="26"/>
      <c r="E50" s="26"/>
      <c r="F50" s="26">
        <v>1.25</v>
      </c>
      <c r="G50" s="26"/>
      <c r="H50" s="26"/>
      <c r="I50" s="26">
        <v>0.8</v>
      </c>
      <c r="J50" s="213"/>
      <c r="K50" s="213"/>
    </row>
    <row r="51" spans="1:11">
      <c r="A51" s="22"/>
      <c r="B51" s="173" t="s">
        <v>89</v>
      </c>
      <c r="C51" s="119"/>
      <c r="D51" s="26"/>
      <c r="E51" s="26"/>
      <c r="F51" s="26"/>
      <c r="G51" s="26"/>
      <c r="H51" s="26">
        <v>0.6</v>
      </c>
      <c r="I51" s="26"/>
      <c r="J51" s="213">
        <v>0.75</v>
      </c>
      <c r="K51" s="213"/>
    </row>
    <row r="52" spans="1:11">
      <c r="A52" s="22"/>
      <c r="B52" s="173" t="s">
        <v>90</v>
      </c>
      <c r="C52" s="119"/>
      <c r="D52" s="26">
        <v>0.9</v>
      </c>
      <c r="E52" s="26"/>
      <c r="F52" s="26"/>
      <c r="G52" s="26">
        <v>1.5</v>
      </c>
      <c r="H52" s="26"/>
      <c r="I52" s="26"/>
      <c r="J52" s="213"/>
      <c r="K52" s="213"/>
    </row>
    <row r="53" spans="1:11">
      <c r="A53" s="22"/>
      <c r="B53" s="173" t="s">
        <v>91</v>
      </c>
      <c r="C53" s="119"/>
      <c r="D53" s="26"/>
      <c r="E53" s="26">
        <v>0.75</v>
      </c>
      <c r="F53" s="26"/>
      <c r="G53" s="26"/>
      <c r="H53" s="26"/>
      <c r="I53" s="26"/>
      <c r="J53" s="213"/>
      <c r="K53" s="213">
        <v>2</v>
      </c>
    </row>
    <row r="54" spans="1:11">
      <c r="A54" s="22"/>
      <c r="B54" s="22" t="s">
        <v>92</v>
      </c>
      <c r="C54" s="22"/>
      <c r="D54" s="26"/>
      <c r="E54" s="26"/>
      <c r="F54" s="26">
        <v>1.5</v>
      </c>
      <c r="G54" s="26">
        <v>0.5</v>
      </c>
      <c r="H54" s="26">
        <v>0.5</v>
      </c>
      <c r="I54" s="26">
        <v>0.1</v>
      </c>
      <c r="J54" s="213">
        <v>1.5</v>
      </c>
      <c r="K54" s="213"/>
    </row>
    <row r="55" spans="1:11">
      <c r="A55" s="22"/>
      <c r="B55" s="199" t="s">
        <v>93</v>
      </c>
      <c r="C55" s="199"/>
      <c r="D55" s="26">
        <v>1.5</v>
      </c>
      <c r="E55" s="26"/>
      <c r="F55" s="26">
        <v>0.8</v>
      </c>
      <c r="G55" s="26"/>
      <c r="H55" s="26"/>
      <c r="I55" s="26">
        <v>1.5</v>
      </c>
      <c r="J55" s="213">
        <v>0.8</v>
      </c>
      <c r="K55" s="213"/>
    </row>
    <row r="56" spans="1:11">
      <c r="A56" s="22"/>
      <c r="B56" s="173" t="s">
        <v>94</v>
      </c>
      <c r="C56" s="119"/>
      <c r="D56" s="26"/>
      <c r="E56" s="26">
        <v>1.5</v>
      </c>
      <c r="F56" s="26">
        <v>0.3</v>
      </c>
      <c r="G56" s="26"/>
      <c r="H56" s="26"/>
      <c r="I56" s="26">
        <v>1.5</v>
      </c>
      <c r="J56" s="213"/>
      <c r="K56" s="213"/>
    </row>
    <row r="57" spans="1:11">
      <c r="A57" s="22"/>
      <c r="B57" s="173" t="s">
        <v>95</v>
      </c>
      <c r="C57" s="119"/>
      <c r="D57" s="26">
        <v>2</v>
      </c>
      <c r="E57" s="26">
        <v>1.2</v>
      </c>
      <c r="F57" s="26">
        <v>0.8</v>
      </c>
      <c r="G57" s="26"/>
      <c r="H57" s="26">
        <v>2</v>
      </c>
      <c r="I57" s="26">
        <v>1.2</v>
      </c>
      <c r="J57" s="213">
        <v>1.2</v>
      </c>
      <c r="K57" s="213"/>
    </row>
    <row r="58" spans="1:11">
      <c r="A58" s="22"/>
      <c r="B58" s="173" t="s">
        <v>96</v>
      </c>
      <c r="C58" s="119"/>
      <c r="D58" s="26"/>
      <c r="E58" s="26">
        <v>0.1</v>
      </c>
      <c r="F58" s="26"/>
      <c r="G58" s="26"/>
      <c r="H58" s="26"/>
      <c r="I58" s="26"/>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4"/>
      <c r="B1" s="164" t="s">
        <v>1</v>
      </c>
      <c r="C1" s="164" t="s">
        <v>68</v>
      </c>
      <c r="D1" s="164" t="s">
        <v>3</v>
      </c>
      <c r="E1" s="164" t="s">
        <v>4</v>
      </c>
      <c r="F1" s="164" t="s">
        <v>5</v>
      </c>
      <c r="G1" s="165" t="s">
        <v>7</v>
      </c>
      <c r="H1" s="165" t="s">
        <v>9</v>
      </c>
      <c r="I1" s="200" t="s">
        <v>11</v>
      </c>
      <c r="J1" s="171" t="s">
        <v>69</v>
      </c>
      <c r="K1" s="201" t="s">
        <v>70</v>
      </c>
      <c r="L1" s="135"/>
      <c r="M1" s="91" t="s">
        <v>97</v>
      </c>
      <c r="N1" s="136"/>
    </row>
    <row r="2" customFormat="1" spans="1:12">
      <c r="A2" s="166"/>
      <c r="B2" s="167"/>
      <c r="C2" s="167"/>
      <c r="D2" s="167"/>
      <c r="E2" s="167"/>
      <c r="F2" s="167"/>
      <c r="G2" s="168"/>
      <c r="H2" s="168"/>
      <c r="I2" s="202"/>
      <c r="J2" s="196"/>
      <c r="K2" s="202"/>
      <c r="L2" s="135"/>
    </row>
    <row r="3" s="2" customFormat="1" spans="1:13">
      <c r="A3" s="104" t="s">
        <v>20</v>
      </c>
      <c r="B3" s="3" t="b">
        <v>1</v>
      </c>
      <c r="C3" s="20">
        <v>20</v>
      </c>
      <c r="D3" s="104">
        <v>13</v>
      </c>
      <c r="E3" s="104">
        <v>60</v>
      </c>
      <c r="F3" s="104">
        <v>3</v>
      </c>
      <c r="G3" s="104">
        <v>0.5</v>
      </c>
      <c r="H3" s="104">
        <v>25</v>
      </c>
      <c r="I3" s="139">
        <f>H3/100*D3*2+(1-H3/100)*D3</f>
        <v>16.25</v>
      </c>
      <c r="J3" s="3">
        <f>I3*F3</f>
        <v>48.75</v>
      </c>
      <c r="K3" s="3">
        <f>J3*(E3/100)</f>
        <v>29.25</v>
      </c>
      <c r="L3" s="135"/>
      <c r="M3" s="2">
        <v>10</v>
      </c>
    </row>
    <row r="4" customFormat="1" spans="1:13">
      <c r="A4" s="105" t="s">
        <v>28</v>
      </c>
      <c r="B4" s="169" t="b">
        <v>1</v>
      </c>
      <c r="C4" s="106">
        <v>20</v>
      </c>
      <c r="D4" s="105">
        <v>40</v>
      </c>
      <c r="E4" s="105">
        <v>70</v>
      </c>
      <c r="F4" s="105">
        <v>1</v>
      </c>
      <c r="G4" s="105">
        <v>2.5</v>
      </c>
      <c r="H4" s="105">
        <v>50</v>
      </c>
      <c r="I4" s="140">
        <f>H4/100*D4*2+(1-H4/100)*D4</f>
        <v>60</v>
      </c>
      <c r="J4" s="169">
        <f>I4*F4</f>
        <v>60</v>
      </c>
      <c r="K4" s="169">
        <f>J4*(E4/100)</f>
        <v>42</v>
      </c>
      <c r="L4" s="135"/>
      <c r="M4" s="2">
        <v>20</v>
      </c>
    </row>
    <row r="5" s="2" customFormat="1" spans="1:13">
      <c r="A5" s="105" t="s">
        <v>35</v>
      </c>
      <c r="B5" s="169" t="b">
        <v>0</v>
      </c>
      <c r="C5" s="106">
        <v>20</v>
      </c>
      <c r="D5" s="105">
        <v>8</v>
      </c>
      <c r="E5" s="105">
        <v>25</v>
      </c>
      <c r="F5" s="105">
        <v>1.5</v>
      </c>
      <c r="G5" s="105">
        <v>2.5</v>
      </c>
      <c r="H5" s="105">
        <v>5</v>
      </c>
      <c r="I5" s="140">
        <f>H5/100*D5*2+(1-H5/100)*D5</f>
        <v>8.4</v>
      </c>
      <c r="J5" s="169">
        <f>I5*F5*10</f>
        <v>126</v>
      </c>
      <c r="K5" s="169">
        <f>J5*(E5/100)</f>
        <v>31.5</v>
      </c>
      <c r="L5" s="135"/>
      <c r="M5" s="2">
        <v>20</v>
      </c>
    </row>
    <row r="6" customFormat="1" spans="1:13">
      <c r="A6" s="105" t="s">
        <v>42</v>
      </c>
      <c r="B6" s="169" t="b">
        <v>0</v>
      </c>
      <c r="C6" s="106">
        <v>20</v>
      </c>
      <c r="D6" s="105">
        <v>4</v>
      </c>
      <c r="E6" s="105">
        <v>40</v>
      </c>
      <c r="F6" s="105">
        <v>20</v>
      </c>
      <c r="G6" s="105">
        <v>1</v>
      </c>
      <c r="H6" s="105">
        <v>5</v>
      </c>
      <c r="I6" s="140">
        <f>H6/100*D6*2+(1-H6/100)*D6</f>
        <v>4.2</v>
      </c>
      <c r="J6" s="169">
        <f>I6*F6</f>
        <v>84</v>
      </c>
      <c r="K6" s="169">
        <f>J6*(E6/100)</f>
        <v>33.6</v>
      </c>
      <c r="L6" s="135"/>
      <c r="M6" s="2">
        <v>30</v>
      </c>
    </row>
    <row r="7" s="2" customFormat="1" spans="1:13">
      <c r="A7" s="107" t="s">
        <v>49</v>
      </c>
      <c r="B7" s="170" t="b">
        <v>0</v>
      </c>
      <c r="C7" s="108">
        <v>20</v>
      </c>
      <c r="D7" s="107">
        <v>12</v>
      </c>
      <c r="E7" s="107">
        <v>50</v>
      </c>
      <c r="F7" s="107">
        <v>5</v>
      </c>
      <c r="G7" s="107">
        <v>5</v>
      </c>
      <c r="H7" s="107">
        <v>10</v>
      </c>
      <c r="I7" s="141">
        <f>H7/100*D7*2+(1-H7/100)*D7</f>
        <v>13.2</v>
      </c>
      <c r="J7" s="170">
        <f>I7*F7</f>
        <v>66</v>
      </c>
      <c r="K7" s="170">
        <f>J7*(E7/100)</f>
        <v>33</v>
      </c>
      <c r="L7" s="135"/>
      <c r="M7" s="2">
        <v>15</v>
      </c>
    </row>
    <row r="8" customFormat="1" spans="1:32">
      <c r="A8" s="22"/>
      <c r="D8" s="22"/>
      <c r="E8" s="22"/>
      <c r="F8" s="22"/>
      <c r="H8" s="22"/>
      <c r="I8" s="22"/>
      <c r="J8" s="22"/>
      <c r="K8" s="91"/>
      <c r="M8" s="22"/>
      <c r="N8" s="22"/>
      <c r="O8" s="22"/>
      <c r="P8" s="91"/>
      <c r="R8" s="22"/>
      <c r="S8" s="22"/>
      <c r="T8" s="91"/>
      <c r="V8" s="22"/>
      <c r="W8" s="22"/>
      <c r="X8" s="22"/>
      <c r="Y8" s="91"/>
      <c r="AA8" s="22"/>
      <c r="AB8" s="22"/>
      <c r="AC8" s="22"/>
      <c r="AD8" s="91"/>
      <c r="AE8" s="91"/>
      <c r="AF8" s="91"/>
    </row>
    <row r="9" customFormat="1" spans="1:28">
      <c r="A9" s="114" t="s">
        <v>0</v>
      </c>
      <c r="B9" s="171" t="s">
        <v>75</v>
      </c>
      <c r="C9" s="164"/>
      <c r="D9" s="172" t="s">
        <v>76</v>
      </c>
      <c r="E9" s="172"/>
      <c r="F9" s="172"/>
      <c r="G9" s="172"/>
      <c r="H9" s="172"/>
      <c r="I9" s="172"/>
      <c r="J9" s="172"/>
      <c r="K9" s="172"/>
      <c r="L9" s="172"/>
      <c r="M9" s="203" t="s">
        <v>8</v>
      </c>
      <c r="N9" s="204" t="s">
        <v>10</v>
      </c>
      <c r="O9" s="203" t="s">
        <v>3</v>
      </c>
      <c r="P9" s="203" t="s">
        <v>4</v>
      </c>
      <c r="Q9" s="203" t="s">
        <v>5</v>
      </c>
      <c r="R9" s="203" t="s">
        <v>7</v>
      </c>
      <c r="S9" s="203" t="s">
        <v>9</v>
      </c>
      <c r="T9" s="227" t="s">
        <v>77</v>
      </c>
      <c r="U9" s="227" t="s">
        <v>11</v>
      </c>
      <c r="V9" s="228" t="s">
        <v>78</v>
      </c>
      <c r="W9" s="227" t="s">
        <v>79</v>
      </c>
      <c r="X9" s="227" t="s">
        <v>80</v>
      </c>
      <c r="Y9" s="232" t="s">
        <v>81</v>
      </c>
      <c r="Z9" s="233" t="s">
        <v>69</v>
      </c>
      <c r="AA9" s="234" t="s">
        <v>70</v>
      </c>
      <c r="AB9" s="235" t="s">
        <v>82</v>
      </c>
    </row>
    <row r="10" customFormat="1" spans="1:28">
      <c r="A10" s="119"/>
      <c r="B10" s="22"/>
      <c r="C10" s="173"/>
      <c r="D10" s="146" t="s">
        <v>3</v>
      </c>
      <c r="E10" s="174" t="s">
        <v>4</v>
      </c>
      <c r="F10" s="26" t="s">
        <v>5</v>
      </c>
      <c r="G10" s="26" t="s">
        <v>7</v>
      </c>
      <c r="H10" s="174" t="s">
        <v>9</v>
      </c>
      <c r="I10" s="26" t="s">
        <v>98</v>
      </c>
      <c r="J10" s="26" t="s">
        <v>99</v>
      </c>
      <c r="K10" s="26" t="s">
        <v>100</v>
      </c>
      <c r="L10" s="205" t="s">
        <v>101</v>
      </c>
      <c r="M10" s="206"/>
      <c r="N10" s="207"/>
      <c r="O10" s="208"/>
      <c r="P10" s="208"/>
      <c r="Q10" s="208"/>
      <c r="R10" s="208"/>
      <c r="S10" s="208"/>
      <c r="T10" s="229"/>
      <c r="U10" s="229"/>
      <c r="V10" s="230"/>
      <c r="W10" s="229"/>
      <c r="X10" s="229"/>
      <c r="Y10" s="236"/>
      <c r="Z10" s="237"/>
      <c r="AA10" s="238"/>
      <c r="AB10" s="239"/>
    </row>
    <row r="11" customFormat="1" spans="1:28">
      <c r="A11" s="114" t="s">
        <v>20</v>
      </c>
      <c r="B11" s="171" t="s">
        <v>23</v>
      </c>
      <c r="C11" s="164"/>
      <c r="D11" s="145">
        <v>1</v>
      </c>
      <c r="E11" s="175">
        <v>1.5</v>
      </c>
      <c r="F11" s="176">
        <v>1</v>
      </c>
      <c r="G11" s="176">
        <v>2</v>
      </c>
      <c r="H11" s="177">
        <v>1</v>
      </c>
      <c r="I11" s="209"/>
      <c r="J11" s="209"/>
      <c r="K11" s="209"/>
      <c r="L11" s="210"/>
      <c r="M11" s="211">
        <v>10</v>
      </c>
      <c r="N11" s="212">
        <v>1</v>
      </c>
      <c r="O11" s="213">
        <f>D$3*D11</f>
        <v>13</v>
      </c>
      <c r="P11" s="213">
        <f>$E$3*E11</f>
        <v>90</v>
      </c>
      <c r="Q11" s="213">
        <f>F$3*F11</f>
        <v>3</v>
      </c>
      <c r="R11" s="213">
        <f>G$3*G11</f>
        <v>1</v>
      </c>
      <c r="S11" s="213">
        <f>H$3*H11</f>
        <v>25</v>
      </c>
      <c r="T11" s="157">
        <f t="shared" ref="T11:T35" si="0">S11/100*O11*2+(1-S11/100)*O11</f>
        <v>16.25</v>
      </c>
      <c r="U11" s="157">
        <f t="shared" ref="U11:U35" si="1">T11*N11</f>
        <v>16.25</v>
      </c>
      <c r="V11" s="157">
        <f t="shared" ref="V11:V35" si="2">M11/Q11</f>
        <v>3.33333333333333</v>
      </c>
      <c r="W11" s="157">
        <f t="shared" ref="W11:W35" si="3">M11/Q11+R11</f>
        <v>4.33333333333333</v>
      </c>
      <c r="X11" s="157">
        <f t="shared" ref="X11:X35" si="4">T11*N11*M11</f>
        <v>162.5</v>
      </c>
      <c r="Y11" s="157">
        <f t="shared" ref="Y11:Y35" si="5">X11*P11/100</f>
        <v>146.25</v>
      </c>
      <c r="Z11" s="240">
        <f>X11/V11</f>
        <v>48.75</v>
      </c>
      <c r="AA11" s="241">
        <f t="shared" ref="AA11:AA35" si="6">Y11/W11</f>
        <v>33.75</v>
      </c>
      <c r="AB11" s="241">
        <f t="shared" ref="AB11:AB35" si="7">100/Z11*AA11-100</f>
        <v>-30.7692307692308</v>
      </c>
    </row>
    <row r="12" customFormat="1" spans="1:28">
      <c r="A12" s="119"/>
      <c r="B12" s="22" t="s">
        <v>24</v>
      </c>
      <c r="C12" s="173"/>
      <c r="D12" s="146">
        <v>1.7</v>
      </c>
      <c r="E12" s="178">
        <v>0.8</v>
      </c>
      <c r="F12" s="26">
        <v>1</v>
      </c>
      <c r="G12" s="26">
        <v>1</v>
      </c>
      <c r="H12" s="179">
        <v>1</v>
      </c>
      <c r="I12" s="187"/>
      <c r="J12" s="187"/>
      <c r="K12" s="187"/>
      <c r="L12" s="214"/>
      <c r="M12" s="213">
        <v>6</v>
      </c>
      <c r="N12" s="215">
        <v>1</v>
      </c>
      <c r="O12" s="213">
        <f>D$3*D12</f>
        <v>22.1</v>
      </c>
      <c r="P12" s="213">
        <f>$E$3*E12</f>
        <v>48</v>
      </c>
      <c r="Q12" s="213">
        <f>F$3*F12</f>
        <v>3</v>
      </c>
      <c r="R12" s="213">
        <f>G$3*G12</f>
        <v>0.5</v>
      </c>
      <c r="S12" s="213">
        <f>H$3*H12</f>
        <v>25</v>
      </c>
      <c r="T12" s="157">
        <f t="shared" si="0"/>
        <v>27.625</v>
      </c>
      <c r="U12" s="157">
        <f t="shared" si="1"/>
        <v>27.625</v>
      </c>
      <c r="V12" s="157">
        <f t="shared" si="2"/>
        <v>2</v>
      </c>
      <c r="W12" s="157">
        <f t="shared" si="3"/>
        <v>2.5</v>
      </c>
      <c r="X12" s="157">
        <f t="shared" si="4"/>
        <v>165.75</v>
      </c>
      <c r="Y12" s="157">
        <f t="shared" si="5"/>
        <v>79.56</v>
      </c>
      <c r="Z12" s="240">
        <f t="shared" ref="Z12:Z35" si="8">X12/V12</f>
        <v>82.875</v>
      </c>
      <c r="AA12" s="241">
        <f t="shared" si="6"/>
        <v>31.824</v>
      </c>
      <c r="AB12" s="241">
        <f t="shared" si="7"/>
        <v>-61.6</v>
      </c>
    </row>
    <row r="13" customFormat="1" spans="1:39">
      <c r="A13" s="119"/>
      <c r="B13" s="22" t="s">
        <v>25</v>
      </c>
      <c r="C13" s="173"/>
      <c r="D13" s="146">
        <v>1</v>
      </c>
      <c r="E13" s="178">
        <v>1</v>
      </c>
      <c r="F13" s="26">
        <v>1.25</v>
      </c>
      <c r="G13" s="26">
        <v>0.75</v>
      </c>
      <c r="H13" s="179">
        <v>1</v>
      </c>
      <c r="I13" s="187"/>
      <c r="J13" s="187"/>
      <c r="K13" s="187"/>
      <c r="L13" s="214"/>
      <c r="M13" s="213">
        <v>10</v>
      </c>
      <c r="N13" s="215">
        <v>1</v>
      </c>
      <c r="O13" s="213">
        <f>D$3*D13</f>
        <v>13</v>
      </c>
      <c r="P13" s="213">
        <f>$E$3*E13</f>
        <v>60</v>
      </c>
      <c r="Q13" s="213">
        <f>F$3*F13</f>
        <v>3.75</v>
      </c>
      <c r="R13" s="213">
        <f>G$3*G13</f>
        <v>0.375</v>
      </c>
      <c r="S13" s="213">
        <f>H$3*H13</f>
        <v>25</v>
      </c>
      <c r="T13" s="157">
        <f t="shared" si="0"/>
        <v>16.25</v>
      </c>
      <c r="U13" s="157">
        <f t="shared" si="1"/>
        <v>16.25</v>
      </c>
      <c r="V13" s="157">
        <f t="shared" si="2"/>
        <v>2.66666666666667</v>
      </c>
      <c r="W13" s="157">
        <f t="shared" si="3"/>
        <v>3.04166666666667</v>
      </c>
      <c r="X13" s="157">
        <f t="shared" si="4"/>
        <v>162.5</v>
      </c>
      <c r="Y13" s="157">
        <f t="shared" si="5"/>
        <v>97.5</v>
      </c>
      <c r="Z13" s="240">
        <f t="shared" si="8"/>
        <v>60.9375</v>
      </c>
      <c r="AA13" s="241">
        <f t="shared" si="6"/>
        <v>32.0547945205479</v>
      </c>
      <c r="AB13" s="241">
        <f t="shared" si="7"/>
        <v>-47.3972602739726</v>
      </c>
      <c r="AI13" s="163" t="s">
        <v>20</v>
      </c>
      <c r="AJ13" s="136" t="s">
        <v>28</v>
      </c>
      <c r="AK13" s="136" t="s">
        <v>42</v>
      </c>
      <c r="AL13" s="136" t="s">
        <v>35</v>
      </c>
      <c r="AM13" s="136" t="s">
        <v>49</v>
      </c>
    </row>
    <row r="14" customFormat="1" spans="1:39">
      <c r="A14" s="119"/>
      <c r="B14" s="22" t="s">
        <v>26</v>
      </c>
      <c r="C14" s="173"/>
      <c r="D14" s="146">
        <v>1</v>
      </c>
      <c r="E14" s="178">
        <v>1.25</v>
      </c>
      <c r="F14" s="26">
        <v>1</v>
      </c>
      <c r="G14" s="26">
        <v>0.75</v>
      </c>
      <c r="H14" s="179">
        <v>1</v>
      </c>
      <c r="I14" s="187"/>
      <c r="J14" s="187"/>
      <c r="K14" s="187"/>
      <c r="L14" s="214"/>
      <c r="M14" s="213">
        <v>8</v>
      </c>
      <c r="N14" s="215">
        <v>1</v>
      </c>
      <c r="O14" s="213">
        <f>D$3*D14</f>
        <v>13</v>
      </c>
      <c r="P14" s="213">
        <f>$E$3*E14</f>
        <v>75</v>
      </c>
      <c r="Q14" s="213">
        <f>F$3*F14</f>
        <v>3</v>
      </c>
      <c r="R14" s="213">
        <f>G$3*G14</f>
        <v>0.375</v>
      </c>
      <c r="S14" s="213">
        <f>H$3*H14</f>
        <v>25</v>
      </c>
      <c r="T14" s="157">
        <f t="shared" si="0"/>
        <v>16.25</v>
      </c>
      <c r="U14" s="157">
        <f t="shared" si="1"/>
        <v>16.25</v>
      </c>
      <c r="V14" s="157">
        <f t="shared" si="2"/>
        <v>2.66666666666667</v>
      </c>
      <c r="W14" s="157">
        <f t="shared" si="3"/>
        <v>3.04166666666667</v>
      </c>
      <c r="X14" s="157">
        <f t="shared" si="4"/>
        <v>130</v>
      </c>
      <c r="Y14" s="157">
        <f t="shared" si="5"/>
        <v>97.5</v>
      </c>
      <c r="Z14" s="240">
        <f t="shared" si="8"/>
        <v>48.75</v>
      </c>
      <c r="AA14" s="241">
        <f t="shared" si="6"/>
        <v>32.0547945205479</v>
      </c>
      <c r="AB14" s="241">
        <f t="shared" si="7"/>
        <v>-34.2465753424658</v>
      </c>
      <c r="AH14" s="136">
        <v>0</v>
      </c>
      <c r="AI14" s="91">
        <v>39.655</v>
      </c>
      <c r="AJ14" s="91">
        <v>27.72</v>
      </c>
      <c r="AK14" s="91">
        <v>69.993</v>
      </c>
      <c r="AL14" s="136" t="e">
        <f>#REF!*10</f>
        <v>#REF!</v>
      </c>
      <c r="AM14" s="136">
        <v>25.245</v>
      </c>
    </row>
    <row r="15" customFormat="1" spans="1:39">
      <c r="A15" s="119"/>
      <c r="B15" s="22" t="s">
        <v>27</v>
      </c>
      <c r="C15" s="173"/>
      <c r="D15" s="146">
        <v>1.4</v>
      </c>
      <c r="E15" s="178">
        <v>1</v>
      </c>
      <c r="F15" s="26">
        <v>1</v>
      </c>
      <c r="G15" s="26">
        <v>1.25</v>
      </c>
      <c r="H15" s="179">
        <v>1</v>
      </c>
      <c r="I15" s="187"/>
      <c r="J15" s="187"/>
      <c r="K15" s="187"/>
      <c r="L15" s="214"/>
      <c r="M15" s="213">
        <v>6</v>
      </c>
      <c r="N15" s="215">
        <v>1</v>
      </c>
      <c r="O15" s="213">
        <f>D$3*D15</f>
        <v>18.2</v>
      </c>
      <c r="P15" s="213">
        <f>$E$3*E15</f>
        <v>60</v>
      </c>
      <c r="Q15" s="213">
        <f>F$3*F15</f>
        <v>3</v>
      </c>
      <c r="R15" s="213">
        <f>G$3*G15</f>
        <v>0.625</v>
      </c>
      <c r="S15" s="213">
        <f>H$3*H15</f>
        <v>25</v>
      </c>
      <c r="T15" s="157">
        <f t="shared" si="0"/>
        <v>22.75</v>
      </c>
      <c r="U15" s="157">
        <f t="shared" si="1"/>
        <v>22.75</v>
      </c>
      <c r="V15" s="159">
        <f t="shared" si="2"/>
        <v>2</v>
      </c>
      <c r="W15" s="159">
        <f t="shared" si="3"/>
        <v>2.625</v>
      </c>
      <c r="X15" s="157">
        <f t="shared" si="4"/>
        <v>136.5</v>
      </c>
      <c r="Y15" s="159">
        <f t="shared" si="5"/>
        <v>81.9</v>
      </c>
      <c r="Z15" s="242">
        <f t="shared" si="8"/>
        <v>68.25</v>
      </c>
      <c r="AA15" s="243">
        <f t="shared" si="6"/>
        <v>31.2</v>
      </c>
      <c r="AB15" s="241">
        <f t="shared" si="7"/>
        <v>-54.2857142857143</v>
      </c>
      <c r="AH15" s="136">
        <v>10</v>
      </c>
      <c r="AI15" s="91">
        <v>153.5625</v>
      </c>
      <c r="AJ15" s="91">
        <v>172.8</v>
      </c>
      <c r="AK15" s="91">
        <v>153.391875</v>
      </c>
      <c r="AL15" s="136" t="e">
        <f>#REF!*10</f>
        <v>#REF!</v>
      </c>
      <c r="AM15" s="91">
        <v>77.3303125</v>
      </c>
    </row>
    <row r="16" customFormat="1" spans="1:39">
      <c r="A16" s="180" t="s">
        <v>28</v>
      </c>
      <c r="B16" s="181" t="s">
        <v>30</v>
      </c>
      <c r="C16" s="182"/>
      <c r="D16" s="183">
        <v>0.6</v>
      </c>
      <c r="E16" s="184">
        <v>1</v>
      </c>
      <c r="F16" s="185">
        <v>2</v>
      </c>
      <c r="G16" s="186">
        <v>1</v>
      </c>
      <c r="H16" s="184">
        <v>1</v>
      </c>
      <c r="I16" s="185"/>
      <c r="J16" s="185"/>
      <c r="K16" s="185"/>
      <c r="L16" s="216"/>
      <c r="M16" s="217">
        <v>8</v>
      </c>
      <c r="N16" s="218">
        <v>1</v>
      </c>
      <c r="O16" s="217">
        <f t="shared" ref="O16:O20" si="9">D$4*D16</f>
        <v>24</v>
      </c>
      <c r="P16" s="217">
        <f t="shared" ref="P16:P20" si="10">E$4*E16</f>
        <v>70</v>
      </c>
      <c r="Q16" s="217">
        <f t="shared" ref="Q16:Q20" si="11">F$4*F16</f>
        <v>2</v>
      </c>
      <c r="R16" s="217">
        <f t="shared" ref="R16:R20" si="12">G$4</f>
        <v>2.5</v>
      </c>
      <c r="S16" s="217">
        <f t="shared" ref="S16:S20" si="13">H$4*H16</f>
        <v>50</v>
      </c>
      <c r="T16" s="231">
        <f t="shared" si="0"/>
        <v>36</v>
      </c>
      <c r="U16" s="231">
        <f t="shared" si="1"/>
        <v>36</v>
      </c>
      <c r="V16" s="157">
        <f t="shared" si="2"/>
        <v>4</v>
      </c>
      <c r="W16" s="157">
        <f t="shared" si="3"/>
        <v>6.5</v>
      </c>
      <c r="X16" s="231">
        <f t="shared" si="4"/>
        <v>288</v>
      </c>
      <c r="Y16" s="157">
        <f t="shared" si="5"/>
        <v>201.6</v>
      </c>
      <c r="Z16" s="240">
        <f t="shared" si="8"/>
        <v>72</v>
      </c>
      <c r="AA16" s="241">
        <f t="shared" si="6"/>
        <v>31.0153846153846</v>
      </c>
      <c r="AB16" s="241">
        <f t="shared" si="7"/>
        <v>-56.9230769230769</v>
      </c>
      <c r="AH16" s="136">
        <v>20</v>
      </c>
      <c r="AI16" s="136">
        <v>369.15</v>
      </c>
      <c r="AJ16" s="136">
        <v>524.16</v>
      </c>
      <c r="AK16" s="136">
        <v>278.103</v>
      </c>
      <c r="AL16" s="136">
        <f>K5*10</f>
        <v>315</v>
      </c>
      <c r="AM16" s="136">
        <v>151.8</v>
      </c>
    </row>
    <row r="17" customFormat="1" spans="1:28">
      <c r="A17" s="119"/>
      <c r="B17" s="22" t="s">
        <v>31</v>
      </c>
      <c r="C17" s="173"/>
      <c r="D17" s="146">
        <v>1</v>
      </c>
      <c r="E17" s="174">
        <v>1.25</v>
      </c>
      <c r="F17" s="26">
        <v>1</v>
      </c>
      <c r="G17" s="187">
        <v>1</v>
      </c>
      <c r="H17" s="174">
        <v>0.75</v>
      </c>
      <c r="I17" s="26"/>
      <c r="J17" s="26"/>
      <c r="K17" s="26"/>
      <c r="L17" s="205"/>
      <c r="M17" s="213">
        <v>4</v>
      </c>
      <c r="N17" s="215">
        <v>1</v>
      </c>
      <c r="O17" s="213">
        <f t="shared" si="9"/>
        <v>40</v>
      </c>
      <c r="P17" s="213">
        <f t="shared" si="10"/>
        <v>87.5</v>
      </c>
      <c r="Q17" s="213">
        <f t="shared" si="11"/>
        <v>1</v>
      </c>
      <c r="R17" s="213">
        <f t="shared" si="12"/>
        <v>2.5</v>
      </c>
      <c r="S17" s="213">
        <f t="shared" si="13"/>
        <v>37.5</v>
      </c>
      <c r="T17" s="157">
        <f t="shared" si="0"/>
        <v>55</v>
      </c>
      <c r="U17" s="157">
        <f t="shared" si="1"/>
        <v>55</v>
      </c>
      <c r="V17" s="157">
        <f t="shared" si="2"/>
        <v>4</v>
      </c>
      <c r="W17" s="157">
        <f t="shared" si="3"/>
        <v>6.5</v>
      </c>
      <c r="X17" s="157">
        <f t="shared" si="4"/>
        <v>220</v>
      </c>
      <c r="Y17" s="157">
        <f t="shared" si="5"/>
        <v>192.5</v>
      </c>
      <c r="Z17" s="240">
        <f t="shared" si="8"/>
        <v>55</v>
      </c>
      <c r="AA17" s="241">
        <f t="shared" si="6"/>
        <v>29.6153846153846</v>
      </c>
      <c r="AB17" s="241">
        <f t="shared" si="7"/>
        <v>-46.1538461538462</v>
      </c>
    </row>
    <row r="18" customFormat="1" spans="1:38">
      <c r="A18" s="119"/>
      <c r="B18" s="22" t="s">
        <v>32</v>
      </c>
      <c r="C18" s="173"/>
      <c r="D18" s="146">
        <v>1</v>
      </c>
      <c r="E18" s="174">
        <v>1</v>
      </c>
      <c r="F18" s="26">
        <v>0.8</v>
      </c>
      <c r="G18" s="187">
        <v>1</v>
      </c>
      <c r="H18" s="174">
        <v>2</v>
      </c>
      <c r="I18" s="26"/>
      <c r="J18" s="26"/>
      <c r="K18" s="26"/>
      <c r="L18" s="205"/>
      <c r="M18" s="213">
        <v>4</v>
      </c>
      <c r="N18" s="215">
        <v>1</v>
      </c>
      <c r="O18" s="213">
        <f t="shared" si="9"/>
        <v>40</v>
      </c>
      <c r="P18" s="213">
        <f t="shared" si="10"/>
        <v>70</v>
      </c>
      <c r="Q18" s="213">
        <f t="shared" si="11"/>
        <v>0.8</v>
      </c>
      <c r="R18" s="213">
        <f t="shared" si="12"/>
        <v>2.5</v>
      </c>
      <c r="S18" s="213">
        <f t="shared" si="13"/>
        <v>100</v>
      </c>
      <c r="T18" s="157">
        <f t="shared" si="0"/>
        <v>80</v>
      </c>
      <c r="U18" s="157">
        <f t="shared" si="1"/>
        <v>80</v>
      </c>
      <c r="V18" s="157">
        <f t="shared" si="2"/>
        <v>5</v>
      </c>
      <c r="W18" s="157">
        <f t="shared" si="3"/>
        <v>7.5</v>
      </c>
      <c r="X18" s="157">
        <f t="shared" si="4"/>
        <v>320</v>
      </c>
      <c r="Y18" s="157">
        <f t="shared" si="5"/>
        <v>224</v>
      </c>
      <c r="Z18" s="240">
        <f t="shared" si="8"/>
        <v>64</v>
      </c>
      <c r="AA18" s="241">
        <f t="shared" si="6"/>
        <v>29.8666666666667</v>
      </c>
      <c r="AB18" s="241">
        <f t="shared" si="7"/>
        <v>-53.3333333333333</v>
      </c>
      <c r="AJ18" s="136"/>
      <c r="AL18" s="136"/>
    </row>
    <row r="19" customFormat="1" spans="1:38">
      <c r="A19" s="119"/>
      <c r="B19" s="22" t="s">
        <v>33</v>
      </c>
      <c r="C19" s="173"/>
      <c r="D19" s="146">
        <v>2.1</v>
      </c>
      <c r="E19" s="174">
        <v>0.8</v>
      </c>
      <c r="F19" s="26">
        <v>1</v>
      </c>
      <c r="G19" s="187">
        <v>1</v>
      </c>
      <c r="H19" s="174">
        <v>1</v>
      </c>
      <c r="I19" s="26"/>
      <c r="J19" s="26"/>
      <c r="K19" s="26"/>
      <c r="L19" s="205"/>
      <c r="M19" s="213">
        <v>2</v>
      </c>
      <c r="N19" s="215">
        <v>1</v>
      </c>
      <c r="O19" s="213">
        <f t="shared" si="9"/>
        <v>84</v>
      </c>
      <c r="P19" s="213">
        <f t="shared" si="10"/>
        <v>56</v>
      </c>
      <c r="Q19" s="213">
        <f t="shared" si="11"/>
        <v>1</v>
      </c>
      <c r="R19" s="213">
        <f t="shared" si="12"/>
        <v>2.5</v>
      </c>
      <c r="S19" s="213">
        <f t="shared" si="13"/>
        <v>50</v>
      </c>
      <c r="T19" s="157">
        <f t="shared" si="0"/>
        <v>126</v>
      </c>
      <c r="U19" s="157">
        <f t="shared" si="1"/>
        <v>126</v>
      </c>
      <c r="V19" s="157">
        <f t="shared" si="2"/>
        <v>2</v>
      </c>
      <c r="W19" s="157">
        <f t="shared" si="3"/>
        <v>4.5</v>
      </c>
      <c r="X19" s="157">
        <f t="shared" si="4"/>
        <v>252</v>
      </c>
      <c r="Y19" s="157">
        <f t="shared" si="5"/>
        <v>141.12</v>
      </c>
      <c r="Z19" s="240">
        <f t="shared" si="8"/>
        <v>126</v>
      </c>
      <c r="AA19" s="241">
        <f t="shared" si="6"/>
        <v>31.36</v>
      </c>
      <c r="AB19" s="241">
        <f t="shared" si="7"/>
        <v>-75.1111111111111</v>
      </c>
      <c r="AE19" s="91"/>
      <c r="AF19" s="163"/>
      <c r="AJ19" s="136"/>
      <c r="AL19" s="136"/>
    </row>
    <row r="20" customFormat="1" spans="1:38">
      <c r="A20" s="124"/>
      <c r="B20" s="188" t="s">
        <v>34</v>
      </c>
      <c r="C20" s="189"/>
      <c r="D20" s="149">
        <v>1</v>
      </c>
      <c r="E20" s="190">
        <v>1.25</v>
      </c>
      <c r="F20" s="191">
        <v>1.25</v>
      </c>
      <c r="G20" s="192">
        <v>1</v>
      </c>
      <c r="H20" s="190">
        <v>0</v>
      </c>
      <c r="I20" s="191"/>
      <c r="J20" s="191"/>
      <c r="K20" s="191"/>
      <c r="L20" s="219"/>
      <c r="M20" s="220">
        <v>8</v>
      </c>
      <c r="N20" s="221">
        <v>1</v>
      </c>
      <c r="O20" s="220">
        <f t="shared" si="9"/>
        <v>40</v>
      </c>
      <c r="P20" s="220">
        <f t="shared" si="10"/>
        <v>87.5</v>
      </c>
      <c r="Q20" s="220">
        <f t="shared" si="11"/>
        <v>1.25</v>
      </c>
      <c r="R20" s="220">
        <f t="shared" si="12"/>
        <v>2.5</v>
      </c>
      <c r="S20" s="220">
        <f t="shared" si="13"/>
        <v>0</v>
      </c>
      <c r="T20" s="159">
        <f t="shared" si="0"/>
        <v>40</v>
      </c>
      <c r="U20" s="159">
        <f t="shared" si="1"/>
        <v>40</v>
      </c>
      <c r="V20" s="159">
        <f t="shared" si="2"/>
        <v>6.4</v>
      </c>
      <c r="W20" s="159">
        <f t="shared" si="3"/>
        <v>8.9</v>
      </c>
      <c r="X20" s="159">
        <f t="shared" si="4"/>
        <v>320</v>
      </c>
      <c r="Y20" s="159">
        <f t="shared" si="5"/>
        <v>280</v>
      </c>
      <c r="Z20" s="242">
        <f t="shared" si="8"/>
        <v>50</v>
      </c>
      <c r="AA20" s="243">
        <f t="shared" si="6"/>
        <v>31.4606741573034</v>
      </c>
      <c r="AB20" s="241">
        <f t="shared" si="7"/>
        <v>-37.0786516853933</v>
      </c>
      <c r="AE20" s="91"/>
      <c r="AJ20" s="136"/>
      <c r="AL20" s="136"/>
    </row>
    <row r="21" customFormat="1" spans="1:31">
      <c r="A21" s="119" t="s">
        <v>35</v>
      </c>
      <c r="B21" s="22" t="s">
        <v>37</v>
      </c>
      <c r="C21" s="173"/>
      <c r="D21" s="146">
        <v>0.75</v>
      </c>
      <c r="E21" s="179">
        <v>1</v>
      </c>
      <c r="F21" s="26">
        <v>1.25</v>
      </c>
      <c r="G21" s="26">
        <v>1</v>
      </c>
      <c r="H21" s="178">
        <v>1</v>
      </c>
      <c r="I21" s="222"/>
      <c r="J21" s="222"/>
      <c r="K21" s="222"/>
      <c r="L21" s="223"/>
      <c r="M21" s="213">
        <v>5</v>
      </c>
      <c r="N21" s="215">
        <v>20</v>
      </c>
      <c r="O21" s="213">
        <f t="shared" ref="O21:O25" si="14">D$5*D21</f>
        <v>6</v>
      </c>
      <c r="P21" s="213">
        <f t="shared" ref="P21:P25" si="15">E$5*E21</f>
        <v>25</v>
      </c>
      <c r="Q21" s="213">
        <f t="shared" ref="Q21:Q25" si="16">F$5*F21</f>
        <v>1.875</v>
      </c>
      <c r="R21" s="213">
        <f t="shared" ref="R21:R25" si="17">G$5*G21</f>
        <v>2.5</v>
      </c>
      <c r="S21" s="213">
        <f t="shared" ref="S21:S25" si="18">H$5*H21</f>
        <v>5</v>
      </c>
      <c r="T21" s="157">
        <f t="shared" si="0"/>
        <v>6.3</v>
      </c>
      <c r="U21" s="157">
        <f t="shared" si="1"/>
        <v>126</v>
      </c>
      <c r="V21" s="157">
        <f t="shared" si="2"/>
        <v>2.66666666666667</v>
      </c>
      <c r="W21" s="157">
        <f t="shared" si="3"/>
        <v>5.16666666666667</v>
      </c>
      <c r="X21" s="157">
        <f t="shared" si="4"/>
        <v>630</v>
      </c>
      <c r="Y21" s="157">
        <f t="shared" si="5"/>
        <v>157.5</v>
      </c>
      <c r="Z21" s="240">
        <f t="shared" si="8"/>
        <v>236.25</v>
      </c>
      <c r="AA21" s="241">
        <f t="shared" si="6"/>
        <v>30.4838709677419</v>
      </c>
      <c r="AB21" s="241">
        <f t="shared" si="7"/>
        <v>-87.0967741935484</v>
      </c>
      <c r="AE21" s="136"/>
    </row>
    <row r="22" customFormat="1" spans="1:36">
      <c r="A22" s="119"/>
      <c r="B22" s="22" t="s">
        <v>38</v>
      </c>
      <c r="C22" s="173"/>
      <c r="D22" s="146">
        <v>1</v>
      </c>
      <c r="E22" s="179">
        <v>1</v>
      </c>
      <c r="F22" s="26">
        <v>2</v>
      </c>
      <c r="G22" s="26">
        <v>2</v>
      </c>
      <c r="H22" s="178">
        <v>1</v>
      </c>
      <c r="I22" s="222"/>
      <c r="J22" s="222"/>
      <c r="K22" s="222"/>
      <c r="L22" s="223"/>
      <c r="M22" s="213">
        <v>15</v>
      </c>
      <c r="N22" s="215">
        <v>10</v>
      </c>
      <c r="O22" s="213">
        <f t="shared" si="14"/>
        <v>8</v>
      </c>
      <c r="P22" s="213">
        <f t="shared" si="15"/>
        <v>25</v>
      </c>
      <c r="Q22" s="213">
        <f t="shared" si="16"/>
        <v>3</v>
      </c>
      <c r="R22" s="213">
        <f t="shared" si="17"/>
        <v>5</v>
      </c>
      <c r="S22" s="213">
        <f t="shared" si="18"/>
        <v>5</v>
      </c>
      <c r="T22" s="157">
        <f t="shared" si="0"/>
        <v>8.4</v>
      </c>
      <c r="U22" s="157">
        <f t="shared" si="1"/>
        <v>84</v>
      </c>
      <c r="V22" s="157">
        <f t="shared" si="2"/>
        <v>5</v>
      </c>
      <c r="W22" s="157">
        <f t="shared" si="3"/>
        <v>10</v>
      </c>
      <c r="X22" s="157">
        <f t="shared" si="4"/>
        <v>1260</v>
      </c>
      <c r="Y22" s="157">
        <f t="shared" si="5"/>
        <v>315</v>
      </c>
      <c r="Z22" s="240">
        <f t="shared" si="8"/>
        <v>252</v>
      </c>
      <c r="AA22" s="241">
        <f t="shared" si="6"/>
        <v>31.5</v>
      </c>
      <c r="AB22" s="241">
        <f t="shared" si="7"/>
        <v>-87.5</v>
      </c>
      <c r="AE22" s="136"/>
      <c r="AJ22" s="136"/>
    </row>
    <row r="23" customFormat="1" spans="1:36">
      <c r="A23" s="119"/>
      <c r="B23" s="22" t="s">
        <v>39</v>
      </c>
      <c r="C23" s="173"/>
      <c r="D23" s="146">
        <v>2.5</v>
      </c>
      <c r="E23" s="179">
        <v>1</v>
      </c>
      <c r="F23" s="26">
        <v>1</v>
      </c>
      <c r="G23" s="26">
        <v>1</v>
      </c>
      <c r="H23" s="178">
        <v>2</v>
      </c>
      <c r="I23" s="222"/>
      <c r="J23" s="222"/>
      <c r="K23" s="222"/>
      <c r="L23" s="223"/>
      <c r="M23" s="213">
        <v>10</v>
      </c>
      <c r="N23" s="215">
        <v>5</v>
      </c>
      <c r="O23" s="213">
        <f t="shared" si="14"/>
        <v>20</v>
      </c>
      <c r="P23" s="213">
        <f t="shared" si="15"/>
        <v>25</v>
      </c>
      <c r="Q23" s="213">
        <f t="shared" si="16"/>
        <v>1.5</v>
      </c>
      <c r="R23" s="213">
        <f t="shared" si="17"/>
        <v>2.5</v>
      </c>
      <c r="S23" s="213">
        <f t="shared" si="18"/>
        <v>10</v>
      </c>
      <c r="T23" s="157">
        <f t="shared" si="0"/>
        <v>22</v>
      </c>
      <c r="U23" s="157">
        <f t="shared" si="1"/>
        <v>110</v>
      </c>
      <c r="V23" s="157">
        <f t="shared" si="2"/>
        <v>6.66666666666667</v>
      </c>
      <c r="W23" s="157">
        <f t="shared" si="3"/>
        <v>9.16666666666667</v>
      </c>
      <c r="X23" s="157">
        <f t="shared" si="4"/>
        <v>1100</v>
      </c>
      <c r="Y23" s="157">
        <f t="shared" si="5"/>
        <v>275</v>
      </c>
      <c r="Z23" s="240">
        <f t="shared" si="8"/>
        <v>165</v>
      </c>
      <c r="AA23" s="241">
        <f t="shared" si="6"/>
        <v>30</v>
      </c>
      <c r="AB23" s="241">
        <f t="shared" si="7"/>
        <v>-81.8181818181818</v>
      </c>
      <c r="AE23" s="136"/>
      <c r="AJ23" s="136"/>
    </row>
    <row r="24" customFormat="1" spans="1:36">
      <c r="A24" s="119"/>
      <c r="B24" s="22" t="s">
        <v>40</v>
      </c>
      <c r="C24" s="173"/>
      <c r="D24" s="146">
        <v>2</v>
      </c>
      <c r="E24" s="179">
        <v>1</v>
      </c>
      <c r="F24" s="26">
        <v>0.5</v>
      </c>
      <c r="G24" s="26">
        <v>1</v>
      </c>
      <c r="H24" s="178">
        <v>4</v>
      </c>
      <c r="I24" s="222"/>
      <c r="J24" s="222"/>
      <c r="K24" s="222"/>
      <c r="L24" s="223"/>
      <c r="M24" s="213">
        <v>10</v>
      </c>
      <c r="N24" s="215">
        <v>10</v>
      </c>
      <c r="O24" s="213">
        <f t="shared" si="14"/>
        <v>16</v>
      </c>
      <c r="P24" s="213">
        <f t="shared" si="15"/>
        <v>25</v>
      </c>
      <c r="Q24" s="213">
        <f t="shared" si="16"/>
        <v>0.75</v>
      </c>
      <c r="R24" s="213">
        <f t="shared" si="17"/>
        <v>2.5</v>
      </c>
      <c r="S24" s="213">
        <f t="shared" si="18"/>
        <v>20</v>
      </c>
      <c r="T24" s="157">
        <f t="shared" si="0"/>
        <v>19.2</v>
      </c>
      <c r="U24" s="157">
        <f t="shared" si="1"/>
        <v>192</v>
      </c>
      <c r="V24" s="157">
        <f t="shared" si="2"/>
        <v>13.3333333333333</v>
      </c>
      <c r="W24" s="157">
        <f t="shared" si="3"/>
        <v>15.8333333333333</v>
      </c>
      <c r="X24" s="157">
        <f t="shared" si="4"/>
        <v>1920</v>
      </c>
      <c r="Y24" s="157">
        <f t="shared" si="5"/>
        <v>480</v>
      </c>
      <c r="Z24" s="240">
        <f t="shared" si="8"/>
        <v>144</v>
      </c>
      <c r="AA24" s="241">
        <f t="shared" si="6"/>
        <v>30.3157894736842</v>
      </c>
      <c r="AB24" s="241">
        <f t="shared" si="7"/>
        <v>-78.9473684210526</v>
      </c>
      <c r="AJ24" s="136"/>
    </row>
    <row r="25" customFormat="1" spans="1:31">
      <c r="A25" s="119"/>
      <c r="B25" s="22" t="s">
        <v>41</v>
      </c>
      <c r="C25" s="173"/>
      <c r="D25" s="146">
        <v>1.1</v>
      </c>
      <c r="E25" s="179">
        <v>1</v>
      </c>
      <c r="F25" s="26">
        <v>1</v>
      </c>
      <c r="G25" s="26">
        <v>0.25</v>
      </c>
      <c r="H25" s="178">
        <v>1</v>
      </c>
      <c r="I25" s="222"/>
      <c r="J25" s="222"/>
      <c r="K25" s="222"/>
      <c r="L25" s="223"/>
      <c r="M25" s="213">
        <v>10</v>
      </c>
      <c r="N25" s="215">
        <v>10</v>
      </c>
      <c r="O25" s="213">
        <f t="shared" si="14"/>
        <v>8.8</v>
      </c>
      <c r="P25" s="213">
        <f t="shared" si="15"/>
        <v>25</v>
      </c>
      <c r="Q25" s="213">
        <f t="shared" si="16"/>
        <v>1.5</v>
      </c>
      <c r="R25" s="213">
        <f t="shared" si="17"/>
        <v>0.625</v>
      </c>
      <c r="S25" s="213">
        <f t="shared" si="18"/>
        <v>5</v>
      </c>
      <c r="T25" s="157">
        <f t="shared" si="0"/>
        <v>9.24</v>
      </c>
      <c r="U25" s="157">
        <f t="shared" si="1"/>
        <v>92.4</v>
      </c>
      <c r="V25" s="159">
        <f t="shared" si="2"/>
        <v>6.66666666666667</v>
      </c>
      <c r="W25" s="159">
        <f t="shared" si="3"/>
        <v>7.29166666666667</v>
      </c>
      <c r="X25" s="157">
        <f t="shared" si="4"/>
        <v>924</v>
      </c>
      <c r="Y25" s="159">
        <f t="shared" si="5"/>
        <v>231</v>
      </c>
      <c r="Z25" s="242">
        <f t="shared" si="8"/>
        <v>138.6</v>
      </c>
      <c r="AA25" s="243">
        <f t="shared" si="6"/>
        <v>31.68</v>
      </c>
      <c r="AB25" s="241">
        <f t="shared" si="7"/>
        <v>-77.1428571428571</v>
      </c>
      <c r="AE25" s="136"/>
    </row>
    <row r="26" customFormat="1" spans="1:31">
      <c r="A26" s="180" t="s">
        <v>42</v>
      </c>
      <c r="B26" s="181" t="s">
        <v>51</v>
      </c>
      <c r="C26" s="182"/>
      <c r="D26" s="193">
        <v>1</v>
      </c>
      <c r="E26" s="184">
        <v>1.75</v>
      </c>
      <c r="F26" s="185">
        <v>1</v>
      </c>
      <c r="G26" s="185">
        <v>1.5</v>
      </c>
      <c r="H26" s="184">
        <v>1</v>
      </c>
      <c r="I26" s="185"/>
      <c r="J26" s="185"/>
      <c r="K26" s="185"/>
      <c r="L26" s="216"/>
      <c r="M26" s="217">
        <v>30</v>
      </c>
      <c r="N26" s="218">
        <v>1</v>
      </c>
      <c r="O26" s="217">
        <f t="shared" ref="O26:O30" si="19">D$6*D26</f>
        <v>4</v>
      </c>
      <c r="P26" s="217">
        <f t="shared" ref="P26:P30" si="20">E$6*E26</f>
        <v>70</v>
      </c>
      <c r="Q26" s="217">
        <f t="shared" ref="Q26:Q30" si="21">F$6*F26</f>
        <v>20</v>
      </c>
      <c r="R26" s="217">
        <f t="shared" ref="R26:R30" si="22">G$6*G26</f>
        <v>1.5</v>
      </c>
      <c r="S26" s="217">
        <f t="shared" ref="S26:S30" si="23">H$6*H26</f>
        <v>5</v>
      </c>
      <c r="T26" s="231">
        <f t="shared" si="0"/>
        <v>4.2</v>
      </c>
      <c r="U26" s="231">
        <f t="shared" si="1"/>
        <v>4.2</v>
      </c>
      <c r="V26" s="157">
        <f t="shared" si="2"/>
        <v>1.5</v>
      </c>
      <c r="W26" s="157">
        <f t="shared" si="3"/>
        <v>3</v>
      </c>
      <c r="X26" s="231">
        <f t="shared" si="4"/>
        <v>126</v>
      </c>
      <c r="Y26" s="157">
        <f t="shared" si="5"/>
        <v>88.2</v>
      </c>
      <c r="Z26" s="240">
        <f t="shared" si="8"/>
        <v>84</v>
      </c>
      <c r="AA26" s="241">
        <f t="shared" si="6"/>
        <v>29.4</v>
      </c>
      <c r="AB26" s="241">
        <f t="shared" si="7"/>
        <v>-65</v>
      </c>
      <c r="AE26" s="136"/>
    </row>
    <row r="27" customFormat="1" spans="1:28">
      <c r="A27" s="119"/>
      <c r="B27" s="22" t="s">
        <v>45</v>
      </c>
      <c r="C27" s="173"/>
      <c r="D27" s="194">
        <v>1</v>
      </c>
      <c r="E27" s="174">
        <v>0.8</v>
      </c>
      <c r="F27" s="26">
        <v>1.5</v>
      </c>
      <c r="G27" s="26">
        <v>0.5</v>
      </c>
      <c r="H27" s="174">
        <v>1</v>
      </c>
      <c r="I27" s="26"/>
      <c r="J27" s="26"/>
      <c r="K27" s="26"/>
      <c r="L27" s="205"/>
      <c r="M27" s="213">
        <v>40</v>
      </c>
      <c r="N27" s="215">
        <v>1</v>
      </c>
      <c r="O27" s="213">
        <f t="shared" si="19"/>
        <v>4</v>
      </c>
      <c r="P27" s="213">
        <f t="shared" si="20"/>
        <v>32</v>
      </c>
      <c r="Q27" s="213">
        <f t="shared" si="21"/>
        <v>30</v>
      </c>
      <c r="R27" s="213">
        <f t="shared" si="22"/>
        <v>0.5</v>
      </c>
      <c r="S27" s="213">
        <f t="shared" si="23"/>
        <v>5</v>
      </c>
      <c r="T27" s="157">
        <f t="shared" si="0"/>
        <v>4.2</v>
      </c>
      <c r="U27" s="157">
        <f t="shared" si="1"/>
        <v>4.2</v>
      </c>
      <c r="V27" s="157">
        <f t="shared" si="2"/>
        <v>1.33333333333333</v>
      </c>
      <c r="W27" s="157">
        <f t="shared" si="3"/>
        <v>1.83333333333333</v>
      </c>
      <c r="X27" s="157">
        <f t="shared" si="4"/>
        <v>168</v>
      </c>
      <c r="Y27" s="157">
        <f t="shared" si="5"/>
        <v>53.76</v>
      </c>
      <c r="Z27" s="240">
        <f t="shared" si="8"/>
        <v>126</v>
      </c>
      <c r="AA27" s="241">
        <f t="shared" si="6"/>
        <v>29.3236363636364</v>
      </c>
      <c r="AB27" s="241">
        <f t="shared" si="7"/>
        <v>-76.7272727272727</v>
      </c>
    </row>
    <row r="28" customFormat="1" spans="1:31">
      <c r="A28" s="119"/>
      <c r="B28" s="22" t="s">
        <v>46</v>
      </c>
      <c r="C28" s="173"/>
      <c r="D28" s="194">
        <v>1</v>
      </c>
      <c r="E28" s="174">
        <v>1</v>
      </c>
      <c r="F28" s="26">
        <v>1</v>
      </c>
      <c r="G28" s="26">
        <v>0.25</v>
      </c>
      <c r="H28" s="174">
        <v>2.5</v>
      </c>
      <c r="I28" s="26"/>
      <c r="J28" s="26"/>
      <c r="K28" s="26"/>
      <c r="L28" s="205"/>
      <c r="M28" s="213">
        <v>30</v>
      </c>
      <c r="N28" s="215">
        <v>1</v>
      </c>
      <c r="O28" s="213">
        <f t="shared" si="19"/>
        <v>4</v>
      </c>
      <c r="P28" s="213">
        <f t="shared" si="20"/>
        <v>40</v>
      </c>
      <c r="Q28" s="213">
        <f t="shared" si="21"/>
        <v>20</v>
      </c>
      <c r="R28" s="213">
        <f t="shared" si="22"/>
        <v>0.25</v>
      </c>
      <c r="S28" s="213">
        <f t="shared" si="23"/>
        <v>12.5</v>
      </c>
      <c r="T28" s="157">
        <f t="shared" si="0"/>
        <v>4.5</v>
      </c>
      <c r="U28" s="157">
        <f t="shared" si="1"/>
        <v>4.5</v>
      </c>
      <c r="V28" s="157">
        <f t="shared" si="2"/>
        <v>1.5</v>
      </c>
      <c r="W28" s="157">
        <f t="shared" si="3"/>
        <v>1.75</v>
      </c>
      <c r="X28" s="157">
        <f t="shared" si="4"/>
        <v>135</v>
      </c>
      <c r="Y28" s="157">
        <f t="shared" si="5"/>
        <v>54</v>
      </c>
      <c r="Z28" s="240">
        <f t="shared" si="8"/>
        <v>90</v>
      </c>
      <c r="AA28" s="241">
        <f t="shared" si="6"/>
        <v>30.8571428571429</v>
      </c>
      <c r="AB28" s="241">
        <f t="shared" si="7"/>
        <v>-65.7142857142857</v>
      </c>
      <c r="AE28" s="136"/>
    </row>
    <row r="29" customFormat="1" spans="1:31">
      <c r="A29" s="119"/>
      <c r="B29" s="22" t="s">
        <v>47</v>
      </c>
      <c r="C29" s="173"/>
      <c r="D29" s="194">
        <v>1</v>
      </c>
      <c r="E29" s="174">
        <v>0.7</v>
      </c>
      <c r="F29" s="26">
        <v>1</v>
      </c>
      <c r="G29" s="26">
        <v>1</v>
      </c>
      <c r="H29" s="174">
        <v>3</v>
      </c>
      <c r="I29" s="26"/>
      <c r="J29" s="26"/>
      <c r="K29" s="26"/>
      <c r="L29" s="205"/>
      <c r="M29" s="213">
        <v>30</v>
      </c>
      <c r="N29" s="215">
        <v>2</v>
      </c>
      <c r="O29" s="213">
        <f t="shared" si="19"/>
        <v>4</v>
      </c>
      <c r="P29" s="213">
        <f t="shared" si="20"/>
        <v>28</v>
      </c>
      <c r="Q29" s="213">
        <f t="shared" si="21"/>
        <v>20</v>
      </c>
      <c r="R29" s="213">
        <f t="shared" si="22"/>
        <v>1</v>
      </c>
      <c r="S29" s="213">
        <f t="shared" si="23"/>
        <v>15</v>
      </c>
      <c r="T29" s="157">
        <f t="shared" si="0"/>
        <v>4.6</v>
      </c>
      <c r="U29" s="157">
        <f t="shared" si="1"/>
        <v>9.2</v>
      </c>
      <c r="V29" s="157">
        <f t="shared" si="2"/>
        <v>1.5</v>
      </c>
      <c r="W29" s="157">
        <f t="shared" si="3"/>
        <v>2.5</v>
      </c>
      <c r="X29" s="157">
        <f t="shared" si="4"/>
        <v>276</v>
      </c>
      <c r="Y29" s="157">
        <f t="shared" si="5"/>
        <v>77.28</v>
      </c>
      <c r="Z29" s="240">
        <f t="shared" si="8"/>
        <v>184</v>
      </c>
      <c r="AA29" s="241">
        <f t="shared" si="6"/>
        <v>30.912</v>
      </c>
      <c r="AB29" s="241">
        <f t="shared" si="7"/>
        <v>-83.2</v>
      </c>
      <c r="AE29" s="136"/>
    </row>
    <row r="30" customFormat="1" spans="1:28">
      <c r="A30" s="124"/>
      <c r="B30" s="188" t="s">
        <v>48</v>
      </c>
      <c r="C30" s="189"/>
      <c r="D30" s="195">
        <v>1</v>
      </c>
      <c r="E30" s="190">
        <v>1.5</v>
      </c>
      <c r="F30" s="191">
        <v>0.5</v>
      </c>
      <c r="G30" s="191">
        <v>1</v>
      </c>
      <c r="H30" s="190">
        <v>20</v>
      </c>
      <c r="I30" s="191"/>
      <c r="J30" s="191"/>
      <c r="K30" s="191"/>
      <c r="L30" s="219"/>
      <c r="M30" s="220">
        <v>20</v>
      </c>
      <c r="N30" s="221">
        <v>1</v>
      </c>
      <c r="O30" s="220">
        <f t="shared" si="19"/>
        <v>4</v>
      </c>
      <c r="P30" s="220">
        <f t="shared" si="20"/>
        <v>60</v>
      </c>
      <c r="Q30" s="220">
        <f t="shared" si="21"/>
        <v>10</v>
      </c>
      <c r="R30" s="220">
        <f t="shared" si="22"/>
        <v>1</v>
      </c>
      <c r="S30" s="220">
        <f t="shared" si="23"/>
        <v>100</v>
      </c>
      <c r="T30" s="159">
        <f t="shared" si="0"/>
        <v>8</v>
      </c>
      <c r="U30" s="159">
        <f t="shared" si="1"/>
        <v>8</v>
      </c>
      <c r="V30" s="159">
        <f t="shared" si="2"/>
        <v>2</v>
      </c>
      <c r="W30" s="159">
        <f t="shared" si="3"/>
        <v>3</v>
      </c>
      <c r="X30" s="159">
        <f t="shared" si="4"/>
        <v>160</v>
      </c>
      <c r="Y30" s="159">
        <f t="shared" si="5"/>
        <v>96</v>
      </c>
      <c r="Z30" s="242">
        <f t="shared" si="8"/>
        <v>80</v>
      </c>
      <c r="AA30" s="243">
        <f t="shared" si="6"/>
        <v>32</v>
      </c>
      <c r="AB30" s="241">
        <f t="shared" si="7"/>
        <v>-60</v>
      </c>
    </row>
    <row r="31" customFormat="1" spans="1:31">
      <c r="A31" s="119" t="s">
        <v>49</v>
      </c>
      <c r="B31" s="22" t="s">
        <v>58</v>
      </c>
      <c r="C31" s="173"/>
      <c r="D31" s="146">
        <v>1</v>
      </c>
      <c r="E31" s="174">
        <v>1</v>
      </c>
      <c r="F31" s="26">
        <v>1</v>
      </c>
      <c r="G31" s="26">
        <v>1.3</v>
      </c>
      <c r="H31" s="174">
        <v>5</v>
      </c>
      <c r="I31" s="26"/>
      <c r="J31" s="26"/>
      <c r="K31" s="26"/>
      <c r="L31" s="205"/>
      <c r="M31" s="213">
        <v>70</v>
      </c>
      <c r="N31" s="215">
        <v>1</v>
      </c>
      <c r="O31" s="213">
        <f t="shared" ref="O31:O35" si="24">D$7*D31</f>
        <v>12</v>
      </c>
      <c r="P31" s="213">
        <f t="shared" ref="P31:P35" si="25">E$7*E31</f>
        <v>50</v>
      </c>
      <c r="Q31" s="213">
        <f t="shared" ref="Q31:Q35" si="26">F$7*F31</f>
        <v>5</v>
      </c>
      <c r="R31" s="213">
        <f t="shared" ref="R31:R35" si="27">G$7*G31</f>
        <v>6.5</v>
      </c>
      <c r="S31" s="213">
        <f t="shared" ref="S31:S35" si="28">H$7*H31</f>
        <v>50</v>
      </c>
      <c r="T31" s="157">
        <f t="shared" si="0"/>
        <v>18</v>
      </c>
      <c r="U31" s="157">
        <f t="shared" si="1"/>
        <v>18</v>
      </c>
      <c r="V31" s="157">
        <f t="shared" si="2"/>
        <v>14</v>
      </c>
      <c r="W31" s="157">
        <f t="shared" si="3"/>
        <v>20.5</v>
      </c>
      <c r="X31" s="157">
        <f t="shared" si="4"/>
        <v>1260</v>
      </c>
      <c r="Y31" s="157">
        <f t="shared" si="5"/>
        <v>630</v>
      </c>
      <c r="Z31" s="240">
        <f t="shared" si="8"/>
        <v>90</v>
      </c>
      <c r="AA31" s="241">
        <f t="shared" si="6"/>
        <v>30.7317073170732</v>
      </c>
      <c r="AB31" s="241">
        <f t="shared" si="7"/>
        <v>-65.8536585365854</v>
      </c>
      <c r="AE31" s="136"/>
    </row>
    <row r="32" customFormat="1" spans="1:31">
      <c r="A32" s="119"/>
      <c r="B32" s="22" t="s">
        <v>52</v>
      </c>
      <c r="C32" s="173"/>
      <c r="D32" s="146">
        <v>0.8</v>
      </c>
      <c r="E32" s="174">
        <v>1</v>
      </c>
      <c r="F32" s="26">
        <v>3</v>
      </c>
      <c r="G32" s="26">
        <v>1</v>
      </c>
      <c r="H32" s="174">
        <v>1</v>
      </c>
      <c r="I32" s="26"/>
      <c r="J32" s="26"/>
      <c r="K32" s="26"/>
      <c r="L32" s="205"/>
      <c r="M32" s="213">
        <v>60</v>
      </c>
      <c r="N32" s="215">
        <v>1</v>
      </c>
      <c r="O32" s="213">
        <f t="shared" si="24"/>
        <v>9.6</v>
      </c>
      <c r="P32" s="213">
        <f t="shared" si="25"/>
        <v>50</v>
      </c>
      <c r="Q32" s="213">
        <f t="shared" si="26"/>
        <v>15</v>
      </c>
      <c r="R32" s="213">
        <f t="shared" si="27"/>
        <v>5</v>
      </c>
      <c r="S32" s="213">
        <f t="shared" si="28"/>
        <v>10</v>
      </c>
      <c r="T32" s="157">
        <f t="shared" si="0"/>
        <v>10.56</v>
      </c>
      <c r="U32" s="157">
        <f t="shared" si="1"/>
        <v>10.56</v>
      </c>
      <c r="V32" s="157">
        <f t="shared" si="2"/>
        <v>4</v>
      </c>
      <c r="W32" s="157">
        <f t="shared" si="3"/>
        <v>9</v>
      </c>
      <c r="X32" s="157">
        <f t="shared" si="4"/>
        <v>633.6</v>
      </c>
      <c r="Y32" s="157">
        <f t="shared" si="5"/>
        <v>316.8</v>
      </c>
      <c r="Z32" s="240">
        <f t="shared" si="8"/>
        <v>158.4</v>
      </c>
      <c r="AA32" s="241">
        <f t="shared" si="6"/>
        <v>35.2</v>
      </c>
      <c r="AB32" s="241">
        <f t="shared" si="7"/>
        <v>-77.7777777777778</v>
      </c>
      <c r="AE32" s="136"/>
    </row>
    <row r="33" customFormat="1" spans="1:28">
      <c r="A33" s="119"/>
      <c r="B33" s="22" t="s">
        <v>53</v>
      </c>
      <c r="C33" s="173"/>
      <c r="D33" s="146">
        <v>1</v>
      </c>
      <c r="E33" s="174">
        <v>1.6</v>
      </c>
      <c r="F33" s="26">
        <v>0.8</v>
      </c>
      <c r="G33" s="26">
        <v>1</v>
      </c>
      <c r="H33" s="174">
        <v>1</v>
      </c>
      <c r="I33" s="26"/>
      <c r="J33" s="26"/>
      <c r="K33" s="26"/>
      <c r="L33" s="205"/>
      <c r="M33" s="213">
        <v>60</v>
      </c>
      <c r="N33" s="215">
        <v>1</v>
      </c>
      <c r="O33" s="213">
        <f t="shared" si="24"/>
        <v>12</v>
      </c>
      <c r="P33" s="213">
        <f t="shared" si="25"/>
        <v>80</v>
      </c>
      <c r="Q33" s="213">
        <f t="shared" si="26"/>
        <v>4</v>
      </c>
      <c r="R33" s="213">
        <f t="shared" si="27"/>
        <v>5</v>
      </c>
      <c r="S33" s="213">
        <f t="shared" si="28"/>
        <v>10</v>
      </c>
      <c r="T33" s="157">
        <f t="shared" si="0"/>
        <v>13.2</v>
      </c>
      <c r="U33" s="157">
        <f t="shared" si="1"/>
        <v>13.2</v>
      </c>
      <c r="V33" s="157">
        <f t="shared" si="2"/>
        <v>15</v>
      </c>
      <c r="W33" s="157">
        <f t="shared" si="3"/>
        <v>20</v>
      </c>
      <c r="X33" s="157">
        <f t="shared" si="4"/>
        <v>792</v>
      </c>
      <c r="Y33" s="157">
        <f t="shared" si="5"/>
        <v>633.6</v>
      </c>
      <c r="Z33" s="240">
        <f t="shared" si="8"/>
        <v>52.8</v>
      </c>
      <c r="AA33" s="241">
        <f t="shared" si="6"/>
        <v>31.68</v>
      </c>
      <c r="AB33" s="241">
        <f t="shared" si="7"/>
        <v>-40</v>
      </c>
    </row>
    <row r="34" customFormat="1" spans="1:31">
      <c r="A34" s="119"/>
      <c r="B34" s="22" t="s">
        <v>54</v>
      </c>
      <c r="C34" s="173"/>
      <c r="D34" s="146">
        <v>1.6</v>
      </c>
      <c r="E34" s="174">
        <v>1</v>
      </c>
      <c r="F34" s="26">
        <v>1</v>
      </c>
      <c r="G34" s="26">
        <v>1</v>
      </c>
      <c r="H34" s="174">
        <v>0.2</v>
      </c>
      <c r="I34" s="26"/>
      <c r="J34" s="26"/>
      <c r="K34" s="26"/>
      <c r="L34" s="205"/>
      <c r="M34" s="213">
        <v>50</v>
      </c>
      <c r="N34" s="215">
        <v>1</v>
      </c>
      <c r="O34" s="213">
        <f t="shared" si="24"/>
        <v>19.2</v>
      </c>
      <c r="P34" s="213">
        <f t="shared" si="25"/>
        <v>50</v>
      </c>
      <c r="Q34" s="213">
        <f t="shared" si="26"/>
        <v>5</v>
      </c>
      <c r="R34" s="213">
        <f t="shared" si="27"/>
        <v>5</v>
      </c>
      <c r="S34" s="213">
        <f t="shared" si="28"/>
        <v>2</v>
      </c>
      <c r="T34" s="157">
        <f t="shared" si="0"/>
        <v>19.584</v>
      </c>
      <c r="U34" s="157">
        <f t="shared" si="1"/>
        <v>19.584</v>
      </c>
      <c r="V34" s="157">
        <f t="shared" si="2"/>
        <v>10</v>
      </c>
      <c r="W34" s="157">
        <f t="shared" si="3"/>
        <v>15</v>
      </c>
      <c r="X34" s="157">
        <f t="shared" si="4"/>
        <v>979.2</v>
      </c>
      <c r="Y34" s="157">
        <f t="shared" si="5"/>
        <v>489.6</v>
      </c>
      <c r="Z34" s="240">
        <f t="shared" si="8"/>
        <v>97.92</v>
      </c>
      <c r="AA34" s="241">
        <f t="shared" si="6"/>
        <v>32.64</v>
      </c>
      <c r="AB34" s="241">
        <f t="shared" si="7"/>
        <v>-66.6666666666667</v>
      </c>
      <c r="AE34" s="136"/>
    </row>
    <row r="35" customFormat="1" spans="1:31">
      <c r="A35" s="166"/>
      <c r="B35" s="196" t="s">
        <v>55</v>
      </c>
      <c r="C35" s="167"/>
      <c r="D35" s="150">
        <v>1</v>
      </c>
      <c r="E35" s="197">
        <v>0.7</v>
      </c>
      <c r="F35" s="198">
        <v>1</v>
      </c>
      <c r="G35" s="198">
        <v>0.6</v>
      </c>
      <c r="H35" s="197">
        <v>1</v>
      </c>
      <c r="I35" s="198"/>
      <c r="J35" s="198"/>
      <c r="K35" s="198"/>
      <c r="L35" s="224"/>
      <c r="M35" s="225">
        <v>40</v>
      </c>
      <c r="N35" s="226">
        <v>2</v>
      </c>
      <c r="O35" s="225">
        <f t="shared" si="24"/>
        <v>12</v>
      </c>
      <c r="P35" s="225">
        <f t="shared" si="25"/>
        <v>35</v>
      </c>
      <c r="Q35" s="225">
        <f t="shared" si="26"/>
        <v>5</v>
      </c>
      <c r="R35" s="225">
        <f t="shared" si="27"/>
        <v>3</v>
      </c>
      <c r="S35" s="225">
        <f t="shared" si="28"/>
        <v>10</v>
      </c>
      <c r="T35" s="161">
        <f t="shared" si="0"/>
        <v>13.2</v>
      </c>
      <c r="U35" s="161">
        <f t="shared" si="1"/>
        <v>26.4</v>
      </c>
      <c r="V35" s="161">
        <f t="shared" si="2"/>
        <v>8</v>
      </c>
      <c r="W35" s="161">
        <f t="shared" si="3"/>
        <v>11</v>
      </c>
      <c r="X35" s="161">
        <f t="shared" si="4"/>
        <v>1056</v>
      </c>
      <c r="Y35" s="161">
        <f t="shared" si="5"/>
        <v>369.6</v>
      </c>
      <c r="Z35" s="244">
        <f t="shared" si="8"/>
        <v>132</v>
      </c>
      <c r="AA35" s="245">
        <f t="shared" si="6"/>
        <v>33.6</v>
      </c>
      <c r="AB35" s="241">
        <f t="shared" si="7"/>
        <v>-74.5454545454545</v>
      </c>
      <c r="AE35" s="136"/>
    </row>
    <row r="36" spans="1:14">
      <c r="A36" s="22" t="s">
        <v>83</v>
      </c>
      <c r="B36" s="173" t="s">
        <v>84</v>
      </c>
      <c r="C36" s="119"/>
      <c r="D36" s="26">
        <v>1.2</v>
      </c>
      <c r="E36" s="26">
        <v>0.8</v>
      </c>
      <c r="F36" s="26"/>
      <c r="G36" s="26"/>
      <c r="H36" s="26"/>
      <c r="I36" s="26"/>
      <c r="J36" s="26"/>
      <c r="K36" s="26"/>
      <c r="L36" s="26"/>
      <c r="M36" s="213"/>
      <c r="N36" s="213"/>
    </row>
    <row r="37" spans="1:14">
      <c r="A37" s="22"/>
      <c r="B37" s="173" t="s">
        <v>85</v>
      </c>
      <c r="C37" s="119"/>
      <c r="D37" s="26"/>
      <c r="E37" s="26"/>
      <c r="F37" s="26"/>
      <c r="G37" s="26"/>
      <c r="H37" s="26"/>
      <c r="I37" s="26"/>
      <c r="J37" s="26"/>
      <c r="K37" s="26"/>
      <c r="L37" s="26"/>
      <c r="M37" s="213">
        <v>1.25</v>
      </c>
      <c r="N37" s="213"/>
    </row>
    <row r="38" spans="1:14">
      <c r="A38" s="22"/>
      <c r="B38" s="173" t="s">
        <v>86</v>
      </c>
      <c r="C38" s="119"/>
      <c r="D38" s="26"/>
      <c r="E38" s="26">
        <v>1.2</v>
      </c>
      <c r="F38" s="26"/>
      <c r="G38" s="26"/>
      <c r="H38" s="26"/>
      <c r="I38" s="26"/>
      <c r="J38" s="26"/>
      <c r="K38" s="26"/>
      <c r="L38" s="26"/>
      <c r="M38" s="213">
        <v>0.75</v>
      </c>
      <c r="N38" s="213"/>
    </row>
    <row r="39" spans="1:14">
      <c r="A39" s="22"/>
      <c r="B39" s="173" t="s">
        <v>87</v>
      </c>
      <c r="C39" s="119"/>
      <c r="D39" s="26"/>
      <c r="E39" s="26"/>
      <c r="F39" s="26"/>
      <c r="G39" s="26"/>
      <c r="H39" s="26">
        <v>1.5</v>
      </c>
      <c r="I39" s="26"/>
      <c r="J39" s="26"/>
      <c r="K39" s="26"/>
      <c r="L39" s="26"/>
      <c r="M39" s="213"/>
      <c r="N39" s="213"/>
    </row>
    <row r="40" spans="1:14">
      <c r="A40" s="22"/>
      <c r="B40" s="173" t="s">
        <v>88</v>
      </c>
      <c r="C40" s="119"/>
      <c r="D40" s="26"/>
      <c r="E40" s="26"/>
      <c r="F40" s="26">
        <v>1.25</v>
      </c>
      <c r="G40" s="26"/>
      <c r="H40" s="26">
        <v>0.8</v>
      </c>
      <c r="I40" s="26"/>
      <c r="J40" s="26"/>
      <c r="K40" s="26"/>
      <c r="L40" s="26"/>
      <c r="M40" s="213"/>
      <c r="N40" s="213"/>
    </row>
    <row r="41" spans="1:14">
      <c r="A41" s="22"/>
      <c r="B41" s="173" t="s">
        <v>89</v>
      </c>
      <c r="C41" s="119"/>
      <c r="D41" s="26"/>
      <c r="E41" s="26"/>
      <c r="F41" s="26"/>
      <c r="G41" s="26">
        <v>0.6</v>
      </c>
      <c r="H41" s="26"/>
      <c r="I41" s="26"/>
      <c r="J41" s="26"/>
      <c r="K41" s="26"/>
      <c r="L41" s="26"/>
      <c r="M41" s="213">
        <v>0.75</v>
      </c>
      <c r="N41" s="213"/>
    </row>
    <row r="42" spans="1:14">
      <c r="A42" s="22"/>
      <c r="B42" s="173" t="s">
        <v>90</v>
      </c>
      <c r="C42" s="119"/>
      <c r="D42" s="26">
        <v>0.9</v>
      </c>
      <c r="E42" s="26"/>
      <c r="F42" s="26"/>
      <c r="G42" s="26"/>
      <c r="H42" s="26"/>
      <c r="I42" s="26"/>
      <c r="J42" s="26"/>
      <c r="K42" s="26"/>
      <c r="L42" s="26"/>
      <c r="M42" s="213"/>
      <c r="N42" s="213"/>
    </row>
    <row r="43" spans="1:14">
      <c r="A43" s="22"/>
      <c r="B43" s="173" t="s">
        <v>91</v>
      </c>
      <c r="C43" s="119"/>
      <c r="D43" s="26"/>
      <c r="E43" s="26">
        <v>0.5</v>
      </c>
      <c r="F43" s="26"/>
      <c r="G43" s="26"/>
      <c r="H43" s="26"/>
      <c r="I43" s="26"/>
      <c r="J43" s="26"/>
      <c r="K43" s="26"/>
      <c r="L43" s="26"/>
      <c r="M43" s="213"/>
      <c r="N43" s="213">
        <v>2</v>
      </c>
    </row>
    <row r="44" spans="1:14">
      <c r="A44" s="22"/>
      <c r="B44" s="22" t="s">
        <v>92</v>
      </c>
      <c r="C44" s="22"/>
      <c r="D44" s="26"/>
      <c r="E44" s="26"/>
      <c r="F44" s="26">
        <v>1.25</v>
      </c>
      <c r="G44" s="26">
        <v>1.5</v>
      </c>
      <c r="H44" s="26">
        <v>0.1</v>
      </c>
      <c r="I44" s="26"/>
      <c r="J44" s="26"/>
      <c r="K44" s="26"/>
      <c r="L44" s="26"/>
      <c r="M44" s="213">
        <v>1.5</v>
      </c>
      <c r="N44" s="213"/>
    </row>
    <row r="45" spans="1:14">
      <c r="A45" s="22"/>
      <c r="B45" s="199" t="s">
        <v>93</v>
      </c>
      <c r="C45" s="199"/>
      <c r="D45" s="26">
        <v>1.25</v>
      </c>
      <c r="E45" s="26"/>
      <c r="F45" s="26">
        <v>0.8</v>
      </c>
      <c r="G45" s="26"/>
      <c r="H45" s="26">
        <v>1.5</v>
      </c>
      <c r="I45" s="26"/>
      <c r="J45" s="26"/>
      <c r="K45" s="26"/>
      <c r="L45" s="26"/>
      <c r="M45" s="213">
        <v>0.8</v>
      </c>
      <c r="N45" s="213"/>
    </row>
    <row r="46" spans="1:14">
      <c r="A46" s="22"/>
      <c r="B46" s="173" t="s">
        <v>94</v>
      </c>
      <c r="C46" s="119"/>
      <c r="D46" s="26"/>
      <c r="E46" s="26">
        <v>1.5</v>
      </c>
      <c r="F46" s="26">
        <v>0.75</v>
      </c>
      <c r="G46" s="26"/>
      <c r="H46" s="26">
        <v>1.5</v>
      </c>
      <c r="I46" s="26"/>
      <c r="J46" s="26"/>
      <c r="K46" s="26"/>
      <c r="L46" s="26"/>
      <c r="M46" s="213"/>
      <c r="N46" s="213"/>
    </row>
    <row r="47" spans="1:14">
      <c r="A47" s="22"/>
      <c r="B47" s="173" t="s">
        <v>95</v>
      </c>
      <c r="C47" s="119"/>
      <c r="D47" s="26">
        <v>2</v>
      </c>
      <c r="E47" s="26">
        <v>1.2</v>
      </c>
      <c r="F47" s="26">
        <v>0.5</v>
      </c>
      <c r="G47" s="26">
        <v>2</v>
      </c>
      <c r="H47" s="26"/>
      <c r="I47" s="26"/>
      <c r="J47" s="26"/>
      <c r="K47" s="26"/>
      <c r="L47" s="26"/>
      <c r="M47" s="213">
        <v>1.2</v>
      </c>
      <c r="N47" s="213"/>
    </row>
    <row r="48" spans="1:14">
      <c r="A48" s="22"/>
      <c r="B48" s="173" t="s">
        <v>96</v>
      </c>
      <c r="C48" s="119"/>
      <c r="D48" s="26">
        <v>0.1</v>
      </c>
      <c r="E48" s="26"/>
      <c r="F48" s="26"/>
      <c r="G48" s="26"/>
      <c r="H48" s="26"/>
      <c r="I48" s="26"/>
      <c r="J48" s="26"/>
      <c r="K48" s="26"/>
      <c r="L48" s="26"/>
      <c r="M48" s="213"/>
      <c r="N48" s="213">
        <v>10</v>
      </c>
    </row>
    <row r="49" spans="1:14">
      <c r="A49" s="22"/>
      <c r="B49" s="22" t="s">
        <v>102</v>
      </c>
      <c r="C49" s="22"/>
      <c r="D49" s="26"/>
      <c r="E49" s="26"/>
      <c r="F49" s="26"/>
      <c r="G49" s="26"/>
      <c r="H49" s="26"/>
      <c r="I49" s="26"/>
      <c r="J49" s="26"/>
      <c r="K49" s="26"/>
      <c r="L49" s="26">
        <v>0.25</v>
      </c>
      <c r="M49" s="213"/>
      <c r="N49" s="213"/>
    </row>
    <row r="50" spans="1:14">
      <c r="A50" s="22"/>
      <c r="B50" s="22" t="s">
        <v>103</v>
      </c>
      <c r="C50" s="22"/>
      <c r="D50" s="26"/>
      <c r="E50" s="26"/>
      <c r="F50" s="26"/>
      <c r="G50" s="26"/>
      <c r="H50" s="26"/>
      <c r="I50" s="26"/>
      <c r="J50" s="26"/>
      <c r="K50" s="26"/>
      <c r="L50" s="26">
        <v>0.5</v>
      </c>
      <c r="M50" s="213"/>
      <c r="N50" s="213"/>
    </row>
    <row r="51" spans="1:14">
      <c r="A51" s="22"/>
      <c r="B51" s="22" t="s">
        <v>104</v>
      </c>
      <c r="C51" s="22"/>
      <c r="D51" s="26"/>
      <c r="E51" s="26"/>
      <c r="F51" s="26"/>
      <c r="G51" s="26"/>
      <c r="H51" s="26"/>
      <c r="I51" s="26"/>
      <c r="J51" s="26"/>
      <c r="K51" s="26">
        <v>0.25</v>
      </c>
      <c r="L51" s="26"/>
      <c r="M51" s="213"/>
      <c r="N51" s="213"/>
    </row>
    <row r="52" spans="1:14">
      <c r="A52" s="22"/>
      <c r="B52" s="22" t="s">
        <v>105</v>
      </c>
      <c r="C52" s="22"/>
      <c r="D52" s="26"/>
      <c r="E52" s="26"/>
      <c r="F52" s="26"/>
      <c r="G52" s="26"/>
      <c r="H52" s="26"/>
      <c r="I52" s="26"/>
      <c r="J52" s="26"/>
      <c r="K52" s="26">
        <v>0.5</v>
      </c>
      <c r="L52" s="26"/>
      <c r="M52" s="213"/>
      <c r="N52" s="213"/>
    </row>
    <row r="53" spans="1:14">
      <c r="A53" s="22"/>
      <c r="B53" s="22" t="s">
        <v>106</v>
      </c>
      <c r="C53" s="22"/>
      <c r="D53" s="26"/>
      <c r="E53" s="26"/>
      <c r="F53" s="26"/>
      <c r="G53" s="26"/>
      <c r="H53" s="26"/>
      <c r="I53" s="26"/>
      <c r="J53" s="26">
        <v>0.25</v>
      </c>
      <c r="K53" s="26"/>
      <c r="L53" s="26"/>
      <c r="M53" s="213"/>
      <c r="N53" s="213"/>
    </row>
    <row r="54" spans="1:14">
      <c r="A54" s="22"/>
      <c r="B54" s="22" t="s">
        <v>107</v>
      </c>
      <c r="C54" s="22"/>
      <c r="D54" s="26"/>
      <c r="E54" s="26"/>
      <c r="F54" s="26"/>
      <c r="G54" s="26"/>
      <c r="H54" s="26"/>
      <c r="I54" s="26"/>
      <c r="J54" s="26">
        <v>0.5</v>
      </c>
      <c r="K54" s="26"/>
      <c r="L54" s="26"/>
      <c r="M54" s="213"/>
      <c r="N54" s="213"/>
    </row>
    <row r="55" spans="1:14">
      <c r="A55" s="22"/>
      <c r="B55" s="22" t="s">
        <v>108</v>
      </c>
      <c r="C55" s="22"/>
      <c r="D55" s="26"/>
      <c r="E55" s="26"/>
      <c r="F55" s="26"/>
      <c r="G55" s="26"/>
      <c r="H55" s="26"/>
      <c r="I55" s="26">
        <v>0.25</v>
      </c>
      <c r="J55" s="26"/>
      <c r="K55" s="26"/>
      <c r="L55" s="26"/>
      <c r="M55" s="213"/>
      <c r="N55" s="213"/>
    </row>
    <row r="56" spans="1:14">
      <c r="A56" s="22"/>
      <c r="B56" s="22" t="s">
        <v>109</v>
      </c>
      <c r="C56" s="22"/>
      <c r="D56" s="26"/>
      <c r="E56" s="26"/>
      <c r="F56" s="26"/>
      <c r="G56" s="26"/>
      <c r="H56" s="26"/>
      <c r="I56" s="26">
        <v>0.5</v>
      </c>
      <c r="J56" s="26"/>
      <c r="K56" s="26"/>
      <c r="L56" s="26"/>
      <c r="M56" s="213"/>
      <c r="N56" s="213"/>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02" t="s">
        <v>111</v>
      </c>
      <c r="G1" s="102" t="s">
        <v>4</v>
      </c>
      <c r="H1" s="102" t="s">
        <v>6</v>
      </c>
      <c r="I1" s="7" t="s">
        <v>8</v>
      </c>
      <c r="J1" s="133" t="s">
        <v>10</v>
      </c>
      <c r="K1" s="134" t="s">
        <v>70</v>
      </c>
      <c r="L1" s="135"/>
      <c r="M1" s="91" t="s">
        <v>112</v>
      </c>
      <c r="N1" s="136"/>
    </row>
    <row r="2" customFormat="1" spans="1:12">
      <c r="A2" s="9"/>
      <c r="B2" s="8"/>
      <c r="C2" s="8"/>
      <c r="D2" s="8"/>
      <c r="E2" s="8"/>
      <c r="F2" s="103"/>
      <c r="G2" s="103"/>
      <c r="H2" s="103"/>
      <c r="I2" s="11"/>
      <c r="J2" s="137"/>
      <c r="K2" s="138"/>
      <c r="L2" s="135"/>
    </row>
    <row r="3" s="2" customFormat="1" spans="1:13">
      <c r="A3" s="104" t="s">
        <v>20</v>
      </c>
      <c r="B3" s="20">
        <v>20</v>
      </c>
      <c r="C3" s="104">
        <v>13</v>
      </c>
      <c r="D3" s="104">
        <v>3</v>
      </c>
      <c r="E3" s="104">
        <v>3</v>
      </c>
      <c r="F3" s="104">
        <v>0.5</v>
      </c>
      <c r="G3" s="104">
        <v>50</v>
      </c>
      <c r="H3" s="104">
        <v>80</v>
      </c>
      <c r="I3" s="20">
        <v>10</v>
      </c>
      <c r="J3" s="139">
        <v>1</v>
      </c>
      <c r="K3" s="3">
        <f>D3*E3</f>
        <v>9</v>
      </c>
      <c r="L3" s="135"/>
      <c r="M3" s="2">
        <v>10</v>
      </c>
    </row>
    <row r="4" customFormat="1" spans="1:13">
      <c r="A4" s="105" t="s">
        <v>28</v>
      </c>
      <c r="B4" s="106">
        <v>20</v>
      </c>
      <c r="C4" s="105">
        <v>40</v>
      </c>
      <c r="D4" s="105">
        <v>8</v>
      </c>
      <c r="E4" s="105">
        <v>1</v>
      </c>
      <c r="F4" s="105">
        <v>3</v>
      </c>
      <c r="G4" s="105">
        <v>90</v>
      </c>
      <c r="H4" s="105">
        <v>20</v>
      </c>
      <c r="I4" s="106">
        <v>8</v>
      </c>
      <c r="J4" s="140">
        <v>1</v>
      </c>
      <c r="K4" s="3">
        <f>D4*E4</f>
        <v>8</v>
      </c>
      <c r="L4" s="135"/>
      <c r="M4" s="2">
        <v>20</v>
      </c>
    </row>
    <row r="5" s="2" customFormat="1" spans="1:13">
      <c r="A5" s="105" t="s">
        <v>35</v>
      </c>
      <c r="B5" s="106">
        <v>20</v>
      </c>
      <c r="C5" s="105">
        <v>8</v>
      </c>
      <c r="D5" s="105">
        <v>1</v>
      </c>
      <c r="E5" s="105">
        <v>1.5</v>
      </c>
      <c r="F5" s="105">
        <v>2.5</v>
      </c>
      <c r="G5" s="105">
        <v>20</v>
      </c>
      <c r="H5" s="105">
        <v>50</v>
      </c>
      <c r="I5" s="106">
        <v>5</v>
      </c>
      <c r="J5" s="140">
        <v>5</v>
      </c>
      <c r="K5" s="3">
        <f>D5*E5</f>
        <v>1.5</v>
      </c>
      <c r="L5" s="135"/>
      <c r="M5" s="2">
        <v>20</v>
      </c>
    </row>
    <row r="6" customFormat="1" spans="1:13">
      <c r="A6" s="105" t="s">
        <v>42</v>
      </c>
      <c r="B6" s="106">
        <v>20</v>
      </c>
      <c r="C6" s="105">
        <v>4</v>
      </c>
      <c r="D6" s="105">
        <v>5</v>
      </c>
      <c r="E6" s="105">
        <v>10</v>
      </c>
      <c r="F6" s="105">
        <v>1</v>
      </c>
      <c r="G6" s="105">
        <v>30</v>
      </c>
      <c r="H6" s="105">
        <v>98</v>
      </c>
      <c r="I6" s="106">
        <v>30</v>
      </c>
      <c r="J6" s="140">
        <v>1</v>
      </c>
      <c r="K6" s="3">
        <f>D6*E6</f>
        <v>50</v>
      </c>
      <c r="L6" s="135"/>
      <c r="M6" s="2">
        <v>30</v>
      </c>
    </row>
    <row r="7" s="2" customFormat="1" spans="1:13">
      <c r="A7" s="107" t="s">
        <v>49</v>
      </c>
      <c r="B7" s="108">
        <v>20</v>
      </c>
      <c r="C7" s="107">
        <v>12</v>
      </c>
      <c r="D7" s="107">
        <v>5</v>
      </c>
      <c r="E7" s="107">
        <v>5</v>
      </c>
      <c r="F7" s="107">
        <v>5</v>
      </c>
      <c r="G7" s="107">
        <v>40</v>
      </c>
      <c r="H7" s="107">
        <v>90</v>
      </c>
      <c r="I7" s="108">
        <v>60</v>
      </c>
      <c r="J7" s="141">
        <v>1</v>
      </c>
      <c r="K7" s="3">
        <f>D7*E7</f>
        <v>25</v>
      </c>
      <c r="L7" s="135"/>
      <c r="M7" s="2">
        <v>15</v>
      </c>
    </row>
    <row r="8" customFormat="1" spans="1:31">
      <c r="A8" s="22"/>
      <c r="D8" s="22"/>
      <c r="E8" s="22"/>
      <c r="F8" s="22"/>
      <c r="H8" s="22"/>
      <c r="I8" s="22"/>
      <c r="J8" s="22"/>
      <c r="K8" s="91"/>
      <c r="M8" s="22"/>
      <c r="N8" s="22"/>
      <c r="O8" s="22"/>
      <c r="P8" s="91"/>
      <c r="R8" s="22"/>
      <c r="S8" s="22"/>
      <c r="U8" s="22"/>
      <c r="V8" s="22"/>
      <c r="W8" s="22"/>
      <c r="X8" s="91"/>
      <c r="Z8" s="22"/>
      <c r="AA8" s="22"/>
      <c r="AB8" s="22"/>
      <c r="AC8" s="91"/>
      <c r="AD8" s="91"/>
      <c r="AE8" s="91"/>
    </row>
    <row r="9" customFormat="1" spans="1:24">
      <c r="A9" s="5" t="s">
        <v>0</v>
      </c>
      <c r="B9" s="4" t="s">
        <v>113</v>
      </c>
      <c r="C9" s="5" t="s">
        <v>75</v>
      </c>
      <c r="D9" s="109" t="s">
        <v>76</v>
      </c>
      <c r="E9" s="109"/>
      <c r="F9" s="109"/>
      <c r="G9" s="109"/>
      <c r="H9" s="109"/>
      <c r="I9" s="109"/>
      <c r="J9" s="109"/>
      <c r="K9" s="142"/>
      <c r="L9" s="142" t="s">
        <v>3</v>
      </c>
      <c r="M9" s="142" t="s">
        <v>110</v>
      </c>
      <c r="N9" s="142" t="s">
        <v>5</v>
      </c>
      <c r="O9" s="142" t="s">
        <v>111</v>
      </c>
      <c r="P9" s="142" t="s">
        <v>4</v>
      </c>
      <c r="Q9" s="142" t="s">
        <v>6</v>
      </c>
      <c r="R9" s="142" t="s">
        <v>8</v>
      </c>
      <c r="S9" s="142" t="s">
        <v>10</v>
      </c>
      <c r="T9" s="151" t="s">
        <v>114</v>
      </c>
      <c r="U9" s="152" t="s">
        <v>12</v>
      </c>
      <c r="V9" s="151" t="s">
        <v>115</v>
      </c>
      <c r="W9" s="151" t="s">
        <v>13</v>
      </c>
      <c r="X9" s="153" t="s">
        <v>14</v>
      </c>
    </row>
    <row r="10" customFormat="1" spans="1:24">
      <c r="A10" s="110"/>
      <c r="B10" s="8"/>
      <c r="C10" s="110"/>
      <c r="D10" s="111" t="s">
        <v>3</v>
      </c>
      <c r="E10" s="112" t="s">
        <v>110</v>
      </c>
      <c r="F10" s="112" t="s">
        <v>5</v>
      </c>
      <c r="G10" s="112" t="s">
        <v>111</v>
      </c>
      <c r="H10" s="113" t="s">
        <v>4</v>
      </c>
      <c r="I10" s="113" t="s">
        <v>6</v>
      </c>
      <c r="J10" s="112" t="s">
        <v>8</v>
      </c>
      <c r="K10" s="111" t="s">
        <v>10</v>
      </c>
      <c r="L10" s="143"/>
      <c r="M10" s="143"/>
      <c r="N10" s="143"/>
      <c r="O10" s="143"/>
      <c r="P10" s="143"/>
      <c r="Q10" s="143"/>
      <c r="R10" s="143"/>
      <c r="S10" s="143"/>
      <c r="T10" s="154"/>
      <c r="U10" s="155"/>
      <c r="V10" s="154"/>
      <c r="W10" s="154"/>
      <c r="X10" s="156"/>
    </row>
    <row r="11" customFormat="1" spans="1:24">
      <c r="A11" s="114" t="s">
        <v>20</v>
      </c>
      <c r="B11" s="115" t="b">
        <v>1</v>
      </c>
      <c r="C11" s="114" t="s">
        <v>23</v>
      </c>
      <c r="D11" s="116">
        <v>-6</v>
      </c>
      <c r="E11" s="117"/>
      <c r="F11" s="118">
        <v>3</v>
      </c>
      <c r="G11" s="118"/>
      <c r="H11" s="117"/>
      <c r="I11" s="144">
        <v>-10</v>
      </c>
      <c r="J11" s="118">
        <v>10</v>
      </c>
      <c r="K11" s="145"/>
      <c r="L11" s="146">
        <f t="shared" ref="L11:S11" si="0">C$3+D11</f>
        <v>7</v>
      </c>
      <c r="M11" s="146">
        <f t="shared" si="0"/>
        <v>3</v>
      </c>
      <c r="N11" s="146">
        <f t="shared" si="0"/>
        <v>6</v>
      </c>
      <c r="O11" s="146">
        <f t="shared" si="0"/>
        <v>0.5</v>
      </c>
      <c r="P11" s="146">
        <f t="shared" si="0"/>
        <v>50</v>
      </c>
      <c r="Q11" s="146">
        <f t="shared" si="0"/>
        <v>70</v>
      </c>
      <c r="R11" s="146">
        <f t="shared" si="0"/>
        <v>20</v>
      </c>
      <c r="S11" s="146">
        <f t="shared" si="0"/>
        <v>1</v>
      </c>
      <c r="T11" s="157">
        <f>L11*S11</f>
        <v>7</v>
      </c>
      <c r="U11" s="157">
        <f>R11/N11</f>
        <v>3.33333333333333</v>
      </c>
      <c r="V11" s="157">
        <f>U11+O11</f>
        <v>3.83333333333333</v>
      </c>
      <c r="W11" s="157">
        <f>T11*R11</f>
        <v>140</v>
      </c>
      <c r="X11" s="158">
        <f>W11/V11</f>
        <v>36.5217391304348</v>
      </c>
    </row>
    <row r="12" customFormat="1" spans="1:24">
      <c r="A12" s="119"/>
      <c r="B12" s="12" t="b">
        <v>0</v>
      </c>
      <c r="C12" s="119" t="s">
        <v>24</v>
      </c>
      <c r="D12" s="120">
        <v>5</v>
      </c>
      <c r="E12" s="121">
        <v>-1</v>
      </c>
      <c r="F12" s="122"/>
      <c r="G12" s="123"/>
      <c r="H12" s="121"/>
      <c r="I12" s="147"/>
      <c r="J12" s="123">
        <v>-4</v>
      </c>
      <c r="K12" s="146"/>
      <c r="L12" s="146">
        <f t="shared" ref="L12:S12" si="1">C$3+D12</f>
        <v>18</v>
      </c>
      <c r="M12" s="146">
        <f t="shared" si="1"/>
        <v>2</v>
      </c>
      <c r="N12" s="146">
        <f t="shared" si="1"/>
        <v>3</v>
      </c>
      <c r="O12" s="146">
        <f t="shared" si="1"/>
        <v>0.5</v>
      </c>
      <c r="P12" s="146">
        <f t="shared" si="1"/>
        <v>50</v>
      </c>
      <c r="Q12" s="146">
        <f t="shared" si="1"/>
        <v>80</v>
      </c>
      <c r="R12" s="146">
        <f t="shared" si="1"/>
        <v>6</v>
      </c>
      <c r="S12" s="146">
        <f t="shared" si="1"/>
        <v>1</v>
      </c>
      <c r="T12" s="157">
        <f t="shared" ref="T12:T25" si="2">L12*S12</f>
        <v>18</v>
      </c>
      <c r="U12" s="157">
        <f t="shared" ref="U12:U25" si="3">R12/N12</f>
        <v>2</v>
      </c>
      <c r="V12" s="157">
        <f t="shared" ref="V12:V25" si="4">U12+O12</f>
        <v>2.5</v>
      </c>
      <c r="W12" s="157">
        <f t="shared" ref="W12:W25" si="5">T12*R12</f>
        <v>108</v>
      </c>
      <c r="X12" s="158">
        <f t="shared" ref="X12:X25" si="6">W12/V12</f>
        <v>43.2</v>
      </c>
    </row>
    <row r="13" customFormat="1" customHeight="1" spans="1:35">
      <c r="A13" s="124"/>
      <c r="B13" s="125" t="b">
        <v>0</v>
      </c>
      <c r="C13" s="124" t="s">
        <v>32</v>
      </c>
      <c r="D13" s="126"/>
      <c r="E13" s="127">
        <v>2</v>
      </c>
      <c r="F13" s="128"/>
      <c r="G13" s="129">
        <v>1.5</v>
      </c>
      <c r="H13" s="127"/>
      <c r="I13" s="148">
        <v>10</v>
      </c>
      <c r="J13" s="129"/>
      <c r="K13" s="149"/>
      <c r="L13" s="149">
        <f t="shared" ref="L13:S13" si="7">C$3+D13</f>
        <v>13</v>
      </c>
      <c r="M13" s="149">
        <f t="shared" si="7"/>
        <v>5</v>
      </c>
      <c r="N13" s="149">
        <f t="shared" si="7"/>
        <v>3</v>
      </c>
      <c r="O13" s="149">
        <f t="shared" si="7"/>
        <v>2</v>
      </c>
      <c r="P13" s="149">
        <f t="shared" si="7"/>
        <v>50</v>
      </c>
      <c r="Q13" s="149">
        <f t="shared" si="7"/>
        <v>90</v>
      </c>
      <c r="R13" s="149">
        <f t="shared" si="7"/>
        <v>10</v>
      </c>
      <c r="S13" s="149">
        <f t="shared" si="7"/>
        <v>1</v>
      </c>
      <c r="T13" s="159">
        <f t="shared" si="2"/>
        <v>13</v>
      </c>
      <c r="U13" s="159">
        <f t="shared" si="3"/>
        <v>3.33333333333333</v>
      </c>
      <c r="V13" s="159">
        <f t="shared" si="4"/>
        <v>5.33333333333333</v>
      </c>
      <c r="W13" s="159">
        <f t="shared" si="5"/>
        <v>130</v>
      </c>
      <c r="X13" s="160">
        <f t="shared" si="6"/>
        <v>24.375</v>
      </c>
      <c r="AE13" s="163"/>
      <c r="AF13" s="136"/>
      <c r="AG13" s="136"/>
      <c r="AH13" s="136"/>
      <c r="AI13" s="136"/>
    </row>
    <row r="14" customFormat="1" spans="1:35">
      <c r="A14" s="119" t="s">
        <v>28</v>
      </c>
      <c r="B14" s="12" t="b">
        <v>0</v>
      </c>
      <c r="C14" s="119" t="s">
        <v>30</v>
      </c>
      <c r="D14" s="120"/>
      <c r="E14" s="130">
        <v>2</v>
      </c>
      <c r="F14" s="122"/>
      <c r="G14" s="123"/>
      <c r="H14" s="130"/>
      <c r="I14" s="147"/>
      <c r="J14" s="123"/>
      <c r="K14" s="146"/>
      <c r="L14" s="146">
        <f t="shared" ref="L14:S14" si="8">C$4+D14</f>
        <v>40</v>
      </c>
      <c r="M14" s="146">
        <f t="shared" si="8"/>
        <v>10</v>
      </c>
      <c r="N14" s="146">
        <f t="shared" si="8"/>
        <v>1</v>
      </c>
      <c r="O14" s="146">
        <f t="shared" si="8"/>
        <v>3</v>
      </c>
      <c r="P14" s="146">
        <f t="shared" si="8"/>
        <v>90</v>
      </c>
      <c r="Q14" s="146">
        <f t="shared" si="8"/>
        <v>20</v>
      </c>
      <c r="R14" s="146">
        <f t="shared" si="8"/>
        <v>8</v>
      </c>
      <c r="S14" s="146">
        <f t="shared" si="8"/>
        <v>1</v>
      </c>
      <c r="T14" s="157">
        <f t="shared" si="2"/>
        <v>40</v>
      </c>
      <c r="U14" s="157">
        <f t="shared" si="3"/>
        <v>8</v>
      </c>
      <c r="V14" s="157">
        <f t="shared" si="4"/>
        <v>11</v>
      </c>
      <c r="W14" s="157">
        <f t="shared" si="5"/>
        <v>320</v>
      </c>
      <c r="X14" s="158">
        <f t="shared" si="6"/>
        <v>29.0909090909091</v>
      </c>
      <c r="AD14" s="136"/>
      <c r="AE14" s="136"/>
      <c r="AF14" s="136"/>
      <c r="AG14" s="136"/>
      <c r="AH14" s="136"/>
      <c r="AI14" s="136"/>
    </row>
    <row r="15" customFormat="1" spans="1:34">
      <c r="A15" s="119"/>
      <c r="B15" s="12" t="b">
        <v>0</v>
      </c>
      <c r="C15" s="119" t="s">
        <v>33</v>
      </c>
      <c r="D15" s="120">
        <v>40</v>
      </c>
      <c r="E15" s="121"/>
      <c r="F15" s="122"/>
      <c r="G15" s="123"/>
      <c r="H15" s="121"/>
      <c r="I15" s="147">
        <v>-20</v>
      </c>
      <c r="J15" s="123">
        <v>-6</v>
      </c>
      <c r="K15" s="146"/>
      <c r="L15" s="146">
        <f t="shared" ref="L15:S15" si="9">C$4+D15</f>
        <v>80</v>
      </c>
      <c r="M15" s="146">
        <f t="shared" si="9"/>
        <v>8</v>
      </c>
      <c r="N15" s="146">
        <f t="shared" si="9"/>
        <v>1</v>
      </c>
      <c r="O15" s="146">
        <f t="shared" si="9"/>
        <v>3</v>
      </c>
      <c r="P15" s="146">
        <f t="shared" si="9"/>
        <v>90</v>
      </c>
      <c r="Q15" s="146">
        <f t="shared" si="9"/>
        <v>0</v>
      </c>
      <c r="R15" s="146">
        <f t="shared" si="9"/>
        <v>2</v>
      </c>
      <c r="S15" s="146">
        <f t="shared" si="9"/>
        <v>1</v>
      </c>
      <c r="T15" s="157">
        <f t="shared" si="2"/>
        <v>80</v>
      </c>
      <c r="U15" s="157">
        <f t="shared" si="3"/>
        <v>2</v>
      </c>
      <c r="V15" s="157">
        <f t="shared" si="4"/>
        <v>5</v>
      </c>
      <c r="W15" s="157">
        <f t="shared" si="5"/>
        <v>160</v>
      </c>
      <c r="X15" s="158">
        <f t="shared" si="6"/>
        <v>32</v>
      </c>
      <c r="AA15" s="91"/>
      <c r="AB15" s="163"/>
      <c r="AF15" s="136"/>
      <c r="AH15" s="136"/>
    </row>
    <row r="16" customFormat="1" spans="1:34">
      <c r="A16" s="124"/>
      <c r="B16" s="125" t="b">
        <v>1</v>
      </c>
      <c r="C16" s="124" t="s">
        <v>34</v>
      </c>
      <c r="D16" s="126"/>
      <c r="E16" s="127"/>
      <c r="F16" s="129"/>
      <c r="G16" s="129"/>
      <c r="H16" s="127"/>
      <c r="I16" s="148"/>
      <c r="J16" s="129"/>
      <c r="K16" s="149"/>
      <c r="L16" s="149">
        <f t="shared" ref="L16:S16" si="10">C$4+D16</f>
        <v>40</v>
      </c>
      <c r="M16" s="149">
        <f t="shared" si="10"/>
        <v>8</v>
      </c>
      <c r="N16" s="149">
        <f t="shared" si="10"/>
        <v>1</v>
      </c>
      <c r="O16" s="149">
        <f t="shared" si="10"/>
        <v>3</v>
      </c>
      <c r="P16" s="149">
        <f t="shared" si="10"/>
        <v>90</v>
      </c>
      <c r="Q16" s="149">
        <f t="shared" si="10"/>
        <v>20</v>
      </c>
      <c r="R16" s="149">
        <f t="shared" si="10"/>
        <v>8</v>
      </c>
      <c r="S16" s="149">
        <f t="shared" si="10"/>
        <v>1</v>
      </c>
      <c r="T16" s="159">
        <f t="shared" si="2"/>
        <v>40</v>
      </c>
      <c r="U16" s="159">
        <f t="shared" si="3"/>
        <v>8</v>
      </c>
      <c r="V16" s="159">
        <f t="shared" si="4"/>
        <v>11</v>
      </c>
      <c r="W16" s="159">
        <f t="shared" si="5"/>
        <v>320</v>
      </c>
      <c r="X16" s="160">
        <f t="shared" si="6"/>
        <v>29.0909090909091</v>
      </c>
      <c r="AA16" s="91"/>
      <c r="AF16" s="136"/>
      <c r="AH16" s="136"/>
    </row>
    <row r="17" customFormat="1" spans="1:27">
      <c r="A17" s="119" t="s">
        <v>35</v>
      </c>
      <c r="B17" s="12" t="b">
        <v>0</v>
      </c>
      <c r="C17" s="119" t="s">
        <v>37</v>
      </c>
      <c r="D17" s="120">
        <v>-4</v>
      </c>
      <c r="E17" s="121">
        <v>-1</v>
      </c>
      <c r="F17" s="122"/>
      <c r="G17" s="123"/>
      <c r="H17" s="121"/>
      <c r="I17" s="147"/>
      <c r="J17" s="123"/>
      <c r="K17" s="146">
        <v>15</v>
      </c>
      <c r="L17" s="146">
        <f t="shared" ref="L17:S17" si="11">C$5+D17</f>
        <v>4</v>
      </c>
      <c r="M17" s="146">
        <f t="shared" si="11"/>
        <v>0</v>
      </c>
      <c r="N17" s="146">
        <f t="shared" si="11"/>
        <v>1.5</v>
      </c>
      <c r="O17" s="146">
        <f t="shared" si="11"/>
        <v>2.5</v>
      </c>
      <c r="P17" s="146">
        <f t="shared" si="11"/>
        <v>20</v>
      </c>
      <c r="Q17" s="146">
        <f t="shared" si="11"/>
        <v>50</v>
      </c>
      <c r="R17" s="146">
        <f t="shared" si="11"/>
        <v>5</v>
      </c>
      <c r="S17" s="146">
        <f t="shared" si="11"/>
        <v>20</v>
      </c>
      <c r="T17" s="157">
        <f t="shared" si="2"/>
        <v>80</v>
      </c>
      <c r="U17" s="157">
        <f t="shared" si="3"/>
        <v>3.33333333333333</v>
      </c>
      <c r="V17" s="157">
        <f t="shared" si="4"/>
        <v>5.83333333333333</v>
      </c>
      <c r="W17" s="157">
        <f t="shared" si="5"/>
        <v>400</v>
      </c>
      <c r="X17" s="158">
        <f t="shared" si="6"/>
        <v>68.5714285714286</v>
      </c>
      <c r="AA17" s="136"/>
    </row>
    <row r="18" customFormat="1" spans="1:32">
      <c r="A18" s="119"/>
      <c r="B18" s="12" t="b">
        <v>1</v>
      </c>
      <c r="C18" s="119" t="s">
        <v>39</v>
      </c>
      <c r="D18" s="120">
        <v>5</v>
      </c>
      <c r="E18" s="121"/>
      <c r="F18" s="123"/>
      <c r="G18" s="123"/>
      <c r="H18" s="121"/>
      <c r="I18" s="147">
        <v>-25</v>
      </c>
      <c r="J18" s="123">
        <v>5</v>
      </c>
      <c r="K18" s="146"/>
      <c r="L18" s="146">
        <f t="shared" ref="L18:S18" si="12">C$5+D18</f>
        <v>13</v>
      </c>
      <c r="M18" s="146">
        <f t="shared" si="12"/>
        <v>1</v>
      </c>
      <c r="N18" s="146">
        <f t="shared" si="12"/>
        <v>1.5</v>
      </c>
      <c r="O18" s="146">
        <f t="shared" si="12"/>
        <v>2.5</v>
      </c>
      <c r="P18" s="146">
        <f t="shared" si="12"/>
        <v>20</v>
      </c>
      <c r="Q18" s="146">
        <f t="shared" si="12"/>
        <v>25</v>
      </c>
      <c r="R18" s="146">
        <f t="shared" si="12"/>
        <v>10</v>
      </c>
      <c r="S18" s="146">
        <f t="shared" si="12"/>
        <v>5</v>
      </c>
      <c r="T18" s="157">
        <f t="shared" si="2"/>
        <v>65</v>
      </c>
      <c r="U18" s="157">
        <f t="shared" si="3"/>
        <v>6.66666666666667</v>
      </c>
      <c r="V18" s="157">
        <f t="shared" si="4"/>
        <v>9.16666666666667</v>
      </c>
      <c r="W18" s="157">
        <f t="shared" si="5"/>
        <v>650</v>
      </c>
      <c r="X18" s="158">
        <f t="shared" si="6"/>
        <v>70.9090909090909</v>
      </c>
      <c r="AA18" s="136"/>
      <c r="AF18" s="136"/>
    </row>
    <row r="19" customFormat="1" spans="1:32">
      <c r="A19" s="124"/>
      <c r="B19" s="125" t="b">
        <v>1</v>
      </c>
      <c r="C19" s="124" t="s">
        <v>40</v>
      </c>
      <c r="D19" s="126"/>
      <c r="E19" s="127">
        <v>2</v>
      </c>
      <c r="F19" s="129">
        <v>1.5</v>
      </c>
      <c r="G19" s="129"/>
      <c r="H19" s="127"/>
      <c r="I19" s="148"/>
      <c r="J19" s="129"/>
      <c r="K19" s="149">
        <v>3</v>
      </c>
      <c r="L19" s="149">
        <f t="shared" ref="L19:S19" si="13">C$5+D19</f>
        <v>8</v>
      </c>
      <c r="M19" s="149">
        <f t="shared" si="13"/>
        <v>3</v>
      </c>
      <c r="N19" s="149">
        <f t="shared" si="13"/>
        <v>3</v>
      </c>
      <c r="O19" s="149">
        <f t="shared" si="13"/>
        <v>2.5</v>
      </c>
      <c r="P19" s="149">
        <f t="shared" si="13"/>
        <v>20</v>
      </c>
      <c r="Q19" s="149">
        <f t="shared" si="13"/>
        <v>50</v>
      </c>
      <c r="R19" s="149">
        <f t="shared" si="13"/>
        <v>5</v>
      </c>
      <c r="S19" s="149">
        <f t="shared" si="13"/>
        <v>8</v>
      </c>
      <c r="T19" s="159">
        <f t="shared" si="2"/>
        <v>64</v>
      </c>
      <c r="U19" s="159">
        <f t="shared" si="3"/>
        <v>1.66666666666667</v>
      </c>
      <c r="V19" s="159">
        <f t="shared" si="4"/>
        <v>4.16666666666667</v>
      </c>
      <c r="W19" s="159">
        <f t="shared" si="5"/>
        <v>320</v>
      </c>
      <c r="X19" s="160">
        <f t="shared" si="6"/>
        <v>76.8</v>
      </c>
      <c r="AF19" s="136"/>
    </row>
    <row r="20" customFormat="1" spans="1:27">
      <c r="A20" s="119" t="s">
        <v>42</v>
      </c>
      <c r="B20" s="12" t="b">
        <v>1</v>
      </c>
      <c r="C20" s="119" t="s">
        <v>51</v>
      </c>
      <c r="D20" s="120">
        <v>2</v>
      </c>
      <c r="E20" s="130"/>
      <c r="F20" s="123"/>
      <c r="G20" s="123"/>
      <c r="H20" s="130"/>
      <c r="I20" s="147"/>
      <c r="J20" s="123"/>
      <c r="K20" s="146"/>
      <c r="L20" s="146">
        <f t="shared" ref="L20:S20" si="14">C$6+D20</f>
        <v>6</v>
      </c>
      <c r="M20" s="146">
        <f t="shared" si="14"/>
        <v>5</v>
      </c>
      <c r="N20" s="146">
        <f t="shared" si="14"/>
        <v>10</v>
      </c>
      <c r="O20" s="146">
        <f t="shared" si="14"/>
        <v>1</v>
      </c>
      <c r="P20" s="146">
        <f t="shared" si="14"/>
        <v>30</v>
      </c>
      <c r="Q20" s="146">
        <f t="shared" si="14"/>
        <v>98</v>
      </c>
      <c r="R20" s="146">
        <f t="shared" si="14"/>
        <v>30</v>
      </c>
      <c r="S20" s="146">
        <f t="shared" si="14"/>
        <v>1</v>
      </c>
      <c r="T20" s="157">
        <f t="shared" si="2"/>
        <v>6</v>
      </c>
      <c r="U20" s="157">
        <f t="shared" si="3"/>
        <v>3</v>
      </c>
      <c r="V20" s="157">
        <f t="shared" si="4"/>
        <v>4</v>
      </c>
      <c r="W20" s="157">
        <f t="shared" si="5"/>
        <v>180</v>
      </c>
      <c r="X20" s="158">
        <f t="shared" si="6"/>
        <v>45</v>
      </c>
      <c r="AA20" s="136"/>
    </row>
    <row r="21" customFormat="1" spans="1:24">
      <c r="A21" s="119"/>
      <c r="B21" s="131" t="b">
        <v>1</v>
      </c>
      <c r="C21" s="119" t="s">
        <v>45</v>
      </c>
      <c r="D21" s="120"/>
      <c r="E21" s="121"/>
      <c r="F21" s="123">
        <v>7</v>
      </c>
      <c r="G21" s="123"/>
      <c r="H21" s="121"/>
      <c r="I21" s="147">
        <v>-3</v>
      </c>
      <c r="J21" s="123">
        <v>10</v>
      </c>
      <c r="K21" s="146"/>
      <c r="L21" s="146">
        <f t="shared" ref="L21:S21" si="15">C$6+D21</f>
        <v>4</v>
      </c>
      <c r="M21" s="146">
        <f t="shared" si="15"/>
        <v>5</v>
      </c>
      <c r="N21" s="146">
        <f t="shared" si="15"/>
        <v>17</v>
      </c>
      <c r="O21" s="146">
        <f t="shared" si="15"/>
        <v>1</v>
      </c>
      <c r="P21" s="146">
        <f t="shared" si="15"/>
        <v>30</v>
      </c>
      <c r="Q21" s="146">
        <f t="shared" si="15"/>
        <v>95</v>
      </c>
      <c r="R21" s="146">
        <f t="shared" si="15"/>
        <v>40</v>
      </c>
      <c r="S21" s="146">
        <f t="shared" si="15"/>
        <v>1</v>
      </c>
      <c r="T21" s="157">
        <f t="shared" si="2"/>
        <v>4</v>
      </c>
      <c r="U21" s="157">
        <f t="shared" si="3"/>
        <v>2.35294117647059</v>
      </c>
      <c r="V21" s="157">
        <f t="shared" si="4"/>
        <v>3.35294117647059</v>
      </c>
      <c r="W21" s="157">
        <f t="shared" si="5"/>
        <v>160</v>
      </c>
      <c r="X21" s="158">
        <f t="shared" si="6"/>
        <v>47.719298245614</v>
      </c>
    </row>
    <row r="22" customFormat="1" spans="1:27">
      <c r="A22" s="124"/>
      <c r="B22" s="132" t="b">
        <v>1</v>
      </c>
      <c r="C22" s="124" t="s">
        <v>52</v>
      </c>
      <c r="D22" s="126"/>
      <c r="E22" s="127">
        <v>-2</v>
      </c>
      <c r="F22" s="129"/>
      <c r="G22" s="129"/>
      <c r="H22" s="127"/>
      <c r="I22" s="148"/>
      <c r="J22" s="129">
        <v>-10</v>
      </c>
      <c r="K22" s="149">
        <v>1</v>
      </c>
      <c r="L22" s="149">
        <f t="shared" ref="L22:S22" si="16">C$6+D22</f>
        <v>4</v>
      </c>
      <c r="M22" s="149">
        <f t="shared" si="16"/>
        <v>3</v>
      </c>
      <c r="N22" s="149">
        <f t="shared" si="16"/>
        <v>10</v>
      </c>
      <c r="O22" s="149">
        <f t="shared" si="16"/>
        <v>1</v>
      </c>
      <c r="P22" s="149">
        <f t="shared" si="16"/>
        <v>30</v>
      </c>
      <c r="Q22" s="149">
        <f t="shared" si="16"/>
        <v>98</v>
      </c>
      <c r="R22" s="149">
        <f t="shared" si="16"/>
        <v>20</v>
      </c>
      <c r="S22" s="149">
        <f t="shared" si="16"/>
        <v>2</v>
      </c>
      <c r="T22" s="159">
        <f t="shared" si="2"/>
        <v>8</v>
      </c>
      <c r="U22" s="159">
        <f t="shared" si="3"/>
        <v>2</v>
      </c>
      <c r="V22" s="159">
        <f t="shared" si="4"/>
        <v>3</v>
      </c>
      <c r="W22" s="159">
        <f t="shared" si="5"/>
        <v>160</v>
      </c>
      <c r="X22" s="160">
        <f t="shared" si="6"/>
        <v>53.3333333333333</v>
      </c>
      <c r="AA22" s="136"/>
    </row>
    <row r="23" s="100" customFormat="1" spans="1:35">
      <c r="A23" s="119" t="s">
        <v>49</v>
      </c>
      <c r="B23" s="12" t="b">
        <v>1</v>
      </c>
      <c r="C23" s="119" t="s">
        <v>58</v>
      </c>
      <c r="D23" s="120"/>
      <c r="E23" s="130">
        <v>2</v>
      </c>
      <c r="F23" s="123"/>
      <c r="G23" s="123"/>
      <c r="H23" s="130"/>
      <c r="I23" s="147">
        <v>5</v>
      </c>
      <c r="J23" s="123">
        <v>10</v>
      </c>
      <c r="K23" s="146"/>
      <c r="L23" s="146">
        <f t="shared" ref="L23:S23" si="17">C$7+D23</f>
        <v>12</v>
      </c>
      <c r="M23" s="146">
        <f t="shared" si="17"/>
        <v>7</v>
      </c>
      <c r="N23" s="146">
        <f t="shared" si="17"/>
        <v>5</v>
      </c>
      <c r="O23" s="146">
        <f t="shared" si="17"/>
        <v>5</v>
      </c>
      <c r="P23" s="146">
        <f t="shared" si="17"/>
        <v>40</v>
      </c>
      <c r="Q23" s="146">
        <f t="shared" si="17"/>
        <v>95</v>
      </c>
      <c r="R23" s="146">
        <f t="shared" si="17"/>
        <v>70</v>
      </c>
      <c r="S23" s="146">
        <f t="shared" si="17"/>
        <v>1</v>
      </c>
      <c r="T23" s="157">
        <f t="shared" si="2"/>
        <v>12</v>
      </c>
      <c r="U23" s="157">
        <f t="shared" si="3"/>
        <v>14</v>
      </c>
      <c r="V23" s="157">
        <f t="shared" si="4"/>
        <v>19</v>
      </c>
      <c r="W23" s="157">
        <f t="shared" si="5"/>
        <v>840</v>
      </c>
      <c r="X23" s="158">
        <f t="shared" si="6"/>
        <v>44.2105263157895</v>
      </c>
      <c r="Y23" s="2"/>
      <c r="Z23" s="2"/>
      <c r="AA23" s="136"/>
      <c r="AB23" s="2"/>
      <c r="AC23" s="2"/>
      <c r="AD23" s="2"/>
      <c r="AE23" s="2"/>
      <c r="AF23" s="2"/>
      <c r="AG23" s="2"/>
      <c r="AH23" s="2"/>
      <c r="AI23" s="2"/>
    </row>
    <row r="24" customFormat="1" spans="1:24">
      <c r="A24" s="119"/>
      <c r="B24" s="131" t="b">
        <v>1</v>
      </c>
      <c r="C24" s="119" t="s">
        <v>53</v>
      </c>
      <c r="D24" s="120">
        <v>6</v>
      </c>
      <c r="E24" s="121"/>
      <c r="F24" s="123"/>
      <c r="G24" s="123">
        <v>2</v>
      </c>
      <c r="H24" s="121"/>
      <c r="I24" s="147"/>
      <c r="J24" s="123"/>
      <c r="K24" s="146"/>
      <c r="L24" s="146">
        <f t="shared" ref="L24:S24" si="18">C$7+D24</f>
        <v>18</v>
      </c>
      <c r="M24" s="146">
        <f t="shared" si="18"/>
        <v>5</v>
      </c>
      <c r="N24" s="146">
        <f t="shared" si="18"/>
        <v>5</v>
      </c>
      <c r="O24" s="146">
        <f t="shared" si="18"/>
        <v>7</v>
      </c>
      <c r="P24" s="146">
        <f t="shared" si="18"/>
        <v>40</v>
      </c>
      <c r="Q24" s="146">
        <f t="shared" si="18"/>
        <v>90</v>
      </c>
      <c r="R24" s="146">
        <f t="shared" si="18"/>
        <v>60</v>
      </c>
      <c r="S24" s="146">
        <f t="shared" si="18"/>
        <v>1</v>
      </c>
      <c r="T24" s="157">
        <f t="shared" si="2"/>
        <v>18</v>
      </c>
      <c r="U24" s="157">
        <f t="shared" si="3"/>
        <v>12</v>
      </c>
      <c r="V24" s="157">
        <f t="shared" si="4"/>
        <v>19</v>
      </c>
      <c r="W24" s="157">
        <f t="shared" si="5"/>
        <v>1080</v>
      </c>
      <c r="X24" s="158">
        <f t="shared" si="6"/>
        <v>56.8421052631579</v>
      </c>
    </row>
    <row r="25" s="101" customFormat="1" spans="1:35">
      <c r="A25" s="119"/>
      <c r="B25" s="131" t="b">
        <v>1</v>
      </c>
      <c r="C25" s="119" t="s">
        <v>54</v>
      </c>
      <c r="D25" s="120"/>
      <c r="E25" s="130"/>
      <c r="F25" s="123">
        <v>5</v>
      </c>
      <c r="G25" s="123"/>
      <c r="H25" s="130"/>
      <c r="I25" s="147"/>
      <c r="J25" s="123">
        <v>-10</v>
      </c>
      <c r="K25" s="146"/>
      <c r="L25" s="146">
        <f t="shared" ref="L25:S25" si="19">C$7+D25</f>
        <v>12</v>
      </c>
      <c r="M25" s="146">
        <f t="shared" si="19"/>
        <v>5</v>
      </c>
      <c r="N25" s="146">
        <f t="shared" si="19"/>
        <v>10</v>
      </c>
      <c r="O25" s="146">
        <f t="shared" si="19"/>
        <v>5</v>
      </c>
      <c r="P25" s="150">
        <f t="shared" si="19"/>
        <v>40</v>
      </c>
      <c r="Q25" s="150">
        <f t="shared" si="19"/>
        <v>90</v>
      </c>
      <c r="R25" s="150">
        <f t="shared" si="19"/>
        <v>50</v>
      </c>
      <c r="S25" s="150">
        <f t="shared" si="19"/>
        <v>1</v>
      </c>
      <c r="T25" s="161">
        <f t="shared" si="2"/>
        <v>12</v>
      </c>
      <c r="U25" s="161">
        <f t="shared" si="3"/>
        <v>5</v>
      </c>
      <c r="V25" s="161">
        <f t="shared" si="4"/>
        <v>10</v>
      </c>
      <c r="W25" s="161">
        <f t="shared" si="5"/>
        <v>600</v>
      </c>
      <c r="X25" s="162">
        <f t="shared" si="6"/>
        <v>60</v>
      </c>
      <c r="Y25" s="2"/>
      <c r="Z25" s="2"/>
      <c r="AA25" s="136"/>
      <c r="AB25" s="2"/>
      <c r="AC25" s="2"/>
      <c r="AD25" s="2"/>
      <c r="AE25" s="2"/>
      <c r="AF25" s="2"/>
      <c r="AG25" s="2"/>
      <c r="AH25" s="2"/>
      <c r="AI25" s="2"/>
    </row>
    <row r="26" customFormat="1" spans="2:2">
      <c r="B26" s="91"/>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2" t="s">
        <v>116</v>
      </c>
      <c r="B1" s="82" t="s">
        <v>117</v>
      </c>
      <c r="C1" s="82" t="s">
        <v>0</v>
      </c>
      <c r="D1" s="82" t="s">
        <v>118</v>
      </c>
      <c r="E1" s="82" t="s">
        <v>119</v>
      </c>
      <c r="F1" s="82" t="s">
        <v>120</v>
      </c>
      <c r="G1" s="82" t="s">
        <v>121</v>
      </c>
      <c r="H1" s="82" t="s">
        <v>122</v>
      </c>
      <c r="I1" s="82" t="s">
        <v>123</v>
      </c>
      <c r="J1" s="82"/>
      <c r="K1" s="82"/>
      <c r="L1" s="82"/>
      <c r="M1" s="82"/>
    </row>
    <row r="2" spans="1:13">
      <c r="A2" s="92"/>
      <c r="B2" s="92"/>
      <c r="C2" s="92"/>
      <c r="D2" s="82"/>
      <c r="E2" s="82"/>
      <c r="F2" s="82"/>
      <c r="G2" s="82"/>
      <c r="H2" s="82"/>
      <c r="I2" s="82" t="s">
        <v>124</v>
      </c>
      <c r="J2" s="82" t="s">
        <v>125</v>
      </c>
      <c r="K2" s="82" t="s">
        <v>126</v>
      </c>
      <c r="L2" s="82" t="s">
        <v>127</v>
      </c>
      <c r="M2" s="82" t="s">
        <v>128</v>
      </c>
    </row>
    <row r="3" spans="1:13">
      <c r="A3" s="93" t="s">
        <v>129</v>
      </c>
      <c r="B3" s="65"/>
      <c r="C3" s="65" t="s">
        <v>130</v>
      </c>
      <c r="D3" s="94">
        <v>-5</v>
      </c>
      <c r="E3" s="94">
        <v>-1</v>
      </c>
      <c r="F3" s="94">
        <v>1</v>
      </c>
      <c r="G3" s="94">
        <v>0</v>
      </c>
      <c r="H3" s="94">
        <v>2</v>
      </c>
      <c r="I3" s="99">
        <v>0.3</v>
      </c>
      <c r="J3" s="99"/>
      <c r="K3" s="99"/>
      <c r="L3" s="99"/>
      <c r="M3" s="99">
        <v>1</v>
      </c>
    </row>
    <row r="4" spans="1:13">
      <c r="A4" s="93" t="s">
        <v>124</v>
      </c>
      <c r="B4" s="65"/>
      <c r="C4" s="65" t="s">
        <v>130</v>
      </c>
      <c r="D4" s="94">
        <v>-5</v>
      </c>
      <c r="E4" s="94">
        <v>-2</v>
      </c>
      <c r="F4" s="94">
        <v>2</v>
      </c>
      <c r="G4" s="94">
        <v>0</v>
      </c>
      <c r="H4" s="94">
        <v>2</v>
      </c>
      <c r="I4" s="99">
        <v>0.7</v>
      </c>
      <c r="J4" s="99"/>
      <c r="K4" s="99"/>
      <c r="L4" s="99"/>
      <c r="M4" s="99">
        <v>0.8</v>
      </c>
    </row>
    <row r="5" spans="1:13">
      <c r="A5" s="93" t="s">
        <v>131</v>
      </c>
      <c r="B5" s="65"/>
      <c r="C5" s="65" t="s">
        <v>130</v>
      </c>
      <c r="D5" s="94">
        <v>-5</v>
      </c>
      <c r="E5" s="94">
        <v>-3</v>
      </c>
      <c r="F5" s="94">
        <v>3</v>
      </c>
      <c r="G5" s="94">
        <v>0</v>
      </c>
      <c r="H5" s="94">
        <v>2</v>
      </c>
      <c r="I5" s="99">
        <v>1</v>
      </c>
      <c r="J5" s="99"/>
      <c r="K5" s="99"/>
      <c r="L5" s="99"/>
      <c r="M5" s="99">
        <v>0.6</v>
      </c>
    </row>
    <row r="6" spans="1:13">
      <c r="A6" s="93" t="s">
        <v>132</v>
      </c>
      <c r="B6" s="65"/>
      <c r="C6" s="65" t="s">
        <v>130</v>
      </c>
      <c r="D6" s="94">
        <v>0</v>
      </c>
      <c r="E6" s="94">
        <v>-2</v>
      </c>
      <c r="F6" s="94">
        <v>0</v>
      </c>
      <c r="G6" s="94">
        <v>0</v>
      </c>
      <c r="H6" s="94">
        <v>2</v>
      </c>
      <c r="I6" s="99"/>
      <c r="J6" s="99">
        <v>0.3</v>
      </c>
      <c r="K6" s="99"/>
      <c r="L6" s="99"/>
      <c r="M6" s="99">
        <v>1</v>
      </c>
    </row>
    <row r="7" spans="1:13">
      <c r="A7" s="93" t="s">
        <v>133</v>
      </c>
      <c r="B7" s="65"/>
      <c r="C7" s="65" t="s">
        <v>130</v>
      </c>
      <c r="D7" s="94">
        <v>-5</v>
      </c>
      <c r="E7" s="94">
        <v>-3</v>
      </c>
      <c r="F7" s="94">
        <v>0</v>
      </c>
      <c r="G7" s="94">
        <v>0</v>
      </c>
      <c r="H7" s="94">
        <v>2</v>
      </c>
      <c r="I7" s="99"/>
      <c r="J7" s="99">
        <v>0.7</v>
      </c>
      <c r="K7" s="99"/>
      <c r="L7" s="99"/>
      <c r="M7" s="99">
        <v>0.8</v>
      </c>
    </row>
    <row r="8" customHeight="1" spans="1:13">
      <c r="A8" s="93" t="s">
        <v>125</v>
      </c>
      <c r="B8" s="65"/>
      <c r="C8" s="65" t="s">
        <v>130</v>
      </c>
      <c r="D8" s="94">
        <v>-5</v>
      </c>
      <c r="E8" s="94">
        <v>-4</v>
      </c>
      <c r="F8" s="94">
        <v>1</v>
      </c>
      <c r="G8" s="94">
        <v>0</v>
      </c>
      <c r="H8" s="94">
        <v>2</v>
      </c>
      <c r="I8" s="99"/>
      <c r="J8" s="99">
        <v>1</v>
      </c>
      <c r="K8" s="99"/>
      <c r="L8" s="99"/>
      <c r="M8" s="99">
        <v>0.6</v>
      </c>
    </row>
    <row r="9" spans="1:13">
      <c r="A9" s="93" t="s">
        <v>134</v>
      </c>
      <c r="B9" s="65"/>
      <c r="C9" s="65" t="s">
        <v>130</v>
      </c>
      <c r="D9" s="94">
        <v>5</v>
      </c>
      <c r="E9" s="94">
        <v>0</v>
      </c>
      <c r="F9" s="94">
        <v>0</v>
      </c>
      <c r="G9" s="94">
        <v>1</v>
      </c>
      <c r="H9" s="94">
        <v>2</v>
      </c>
      <c r="I9" s="99"/>
      <c r="J9" s="99"/>
      <c r="K9" s="99"/>
      <c r="L9" s="99"/>
      <c r="M9" s="99">
        <v>1</v>
      </c>
    </row>
    <row r="10" spans="1:13">
      <c r="A10" s="93" t="s">
        <v>135</v>
      </c>
      <c r="B10" s="65"/>
      <c r="C10" s="65" t="s">
        <v>130</v>
      </c>
      <c r="D10" s="94">
        <v>0</v>
      </c>
      <c r="E10" s="94">
        <v>0</v>
      </c>
      <c r="F10" s="94">
        <v>0</v>
      </c>
      <c r="G10" s="94">
        <v>1</v>
      </c>
      <c r="H10" s="94">
        <v>2</v>
      </c>
      <c r="I10" s="99"/>
      <c r="J10" s="99"/>
      <c r="K10" s="99">
        <v>0.2</v>
      </c>
      <c r="L10" s="99"/>
      <c r="M10" s="99">
        <v>0.8</v>
      </c>
    </row>
    <row r="11" spans="1:13">
      <c r="A11" s="93" t="s">
        <v>136</v>
      </c>
      <c r="B11" s="65"/>
      <c r="C11" s="65" t="s">
        <v>130</v>
      </c>
      <c r="D11" s="94">
        <v>0</v>
      </c>
      <c r="E11" s="94">
        <v>0</v>
      </c>
      <c r="F11" s="94">
        <v>0</v>
      </c>
      <c r="G11" s="94">
        <v>1</v>
      </c>
      <c r="H11" s="94">
        <v>2</v>
      </c>
      <c r="I11" s="99"/>
      <c r="J11" s="99"/>
      <c r="K11" s="99">
        <v>0.4</v>
      </c>
      <c r="L11" s="99"/>
      <c r="M11" s="99">
        <v>0.6</v>
      </c>
    </row>
    <row r="12" spans="1:13">
      <c r="A12" s="93" t="s">
        <v>127</v>
      </c>
      <c r="B12" s="65"/>
      <c r="C12" s="65" t="s">
        <v>130</v>
      </c>
      <c r="D12" s="94">
        <v>-10</v>
      </c>
      <c r="E12" s="94">
        <v>-1</v>
      </c>
      <c r="F12" s="94">
        <v>1</v>
      </c>
      <c r="G12" s="94">
        <v>0</v>
      </c>
      <c r="H12" s="94">
        <v>1</v>
      </c>
      <c r="I12" s="99"/>
      <c r="J12" s="99"/>
      <c r="K12" s="99"/>
      <c r="L12" s="99">
        <v>1</v>
      </c>
      <c r="M12" s="99">
        <v>0.6</v>
      </c>
    </row>
    <row r="13" customHeight="1" spans="1:14">
      <c r="A13" s="93" t="s">
        <v>137</v>
      </c>
      <c r="B13" s="65"/>
      <c r="C13" s="65" t="s">
        <v>138</v>
      </c>
      <c r="D13" s="94">
        <v>5</v>
      </c>
      <c r="E13" s="94">
        <v>-4</v>
      </c>
      <c r="F13" s="94">
        <v>0</v>
      </c>
      <c r="G13" s="94">
        <v>-1</v>
      </c>
      <c r="H13" s="94">
        <v>6</v>
      </c>
      <c r="I13" s="99"/>
      <c r="J13" s="99"/>
      <c r="K13" s="99">
        <v>1</v>
      </c>
      <c r="L13" s="99"/>
      <c r="M13" s="99">
        <v>0.4</v>
      </c>
      <c r="N13" s="30"/>
    </row>
    <row r="14" spans="1:14">
      <c r="A14" s="93" t="s">
        <v>139</v>
      </c>
      <c r="B14" s="65"/>
      <c r="C14" s="65" t="s">
        <v>138</v>
      </c>
      <c r="D14" s="94">
        <v>0</v>
      </c>
      <c r="E14" s="94">
        <v>0</v>
      </c>
      <c r="F14" s="94">
        <v>0</v>
      </c>
      <c r="G14" s="94">
        <v>0</v>
      </c>
      <c r="H14" s="94">
        <v>1</v>
      </c>
      <c r="I14" s="99">
        <v>0.5</v>
      </c>
      <c r="J14" s="99"/>
      <c r="K14" s="99"/>
      <c r="L14" s="99">
        <v>0.2</v>
      </c>
      <c r="M14" s="99">
        <v>0.4</v>
      </c>
      <c r="N14" s="30"/>
    </row>
    <row r="15" spans="1:14">
      <c r="A15" s="93" t="s">
        <v>140</v>
      </c>
      <c r="B15" s="65"/>
      <c r="C15" s="65" t="s">
        <v>138</v>
      </c>
      <c r="D15" s="94">
        <v>10</v>
      </c>
      <c r="E15" s="94">
        <v>0</v>
      </c>
      <c r="F15" s="94">
        <v>-2</v>
      </c>
      <c r="G15" s="94">
        <v>0</v>
      </c>
      <c r="H15" s="94">
        <v>3</v>
      </c>
      <c r="I15" s="99"/>
      <c r="J15" s="99"/>
      <c r="K15" s="99">
        <v>0.5</v>
      </c>
      <c r="L15" s="99"/>
      <c r="M15" s="99">
        <v>1</v>
      </c>
      <c r="N15" s="30"/>
    </row>
    <row r="16" spans="1:14">
      <c r="A16" s="93" t="s">
        <v>141</v>
      </c>
      <c r="B16" s="65"/>
      <c r="C16" s="65" t="s">
        <v>138</v>
      </c>
      <c r="D16" s="94">
        <v>20</v>
      </c>
      <c r="E16" s="94">
        <v>0</v>
      </c>
      <c r="F16" s="94">
        <v>-3</v>
      </c>
      <c r="G16" s="94">
        <v>-2</v>
      </c>
      <c r="H16" s="94">
        <v>3</v>
      </c>
      <c r="I16" s="99"/>
      <c r="J16" s="99"/>
      <c r="K16" s="99">
        <v>0.4</v>
      </c>
      <c r="L16" s="99"/>
      <c r="M16" s="99">
        <v>1</v>
      </c>
      <c r="N16" s="30"/>
    </row>
    <row r="17" spans="1:14">
      <c r="A17" s="93" t="s">
        <v>142</v>
      </c>
      <c r="B17" s="65"/>
      <c r="C17" s="65" t="s">
        <v>138</v>
      </c>
      <c r="D17" s="94">
        <v>-20</v>
      </c>
      <c r="E17" s="94">
        <v>-1</v>
      </c>
      <c r="F17" s="94">
        <v>0</v>
      </c>
      <c r="G17" s="94">
        <v>-2</v>
      </c>
      <c r="H17" s="94">
        <v>3</v>
      </c>
      <c r="I17" s="99"/>
      <c r="J17" s="99"/>
      <c r="K17" s="99"/>
      <c r="L17" s="99">
        <v>1</v>
      </c>
      <c r="M17" s="99">
        <v>0.6</v>
      </c>
      <c r="N17" s="30"/>
    </row>
    <row r="18" spans="1:14">
      <c r="A18" s="93" t="s">
        <v>143</v>
      </c>
      <c r="B18" s="65"/>
      <c r="C18" s="65" t="s">
        <v>138</v>
      </c>
      <c r="D18" s="94">
        <v>-5</v>
      </c>
      <c r="E18" s="94">
        <v>-2</v>
      </c>
      <c r="F18" s="94">
        <v>2</v>
      </c>
      <c r="G18" s="94">
        <v>-3</v>
      </c>
      <c r="H18" s="94">
        <v>2</v>
      </c>
      <c r="I18" s="99">
        <v>0.5</v>
      </c>
      <c r="J18" s="99"/>
      <c r="K18" s="99"/>
      <c r="L18" s="99">
        <v>0.2</v>
      </c>
      <c r="M18" s="99">
        <v>0.4</v>
      </c>
      <c r="N18" s="30"/>
    </row>
    <row r="20" spans="1:11">
      <c r="A20" s="95"/>
      <c r="B20" s="95" t="s">
        <v>129</v>
      </c>
      <c r="C20" s="95" t="s">
        <v>124</v>
      </c>
      <c r="D20" s="95" t="s">
        <v>131</v>
      </c>
      <c r="E20" s="95" t="s">
        <v>132</v>
      </c>
      <c r="F20" s="95" t="s">
        <v>133</v>
      </c>
      <c r="G20" s="95" t="s">
        <v>125</v>
      </c>
      <c r="H20" s="95" t="s">
        <v>134</v>
      </c>
      <c r="I20" s="95" t="s">
        <v>135</v>
      </c>
      <c r="J20" s="95" t="s">
        <v>136</v>
      </c>
      <c r="K20" s="95" t="s">
        <v>127</v>
      </c>
    </row>
    <row r="21" spans="1:11">
      <c r="A21" s="96" t="s">
        <v>129</v>
      </c>
      <c r="B21" s="97">
        <v>0</v>
      </c>
      <c r="C21" s="98">
        <v>0.25</v>
      </c>
      <c r="D21" s="98">
        <v>0.15</v>
      </c>
      <c r="E21" s="98">
        <v>0.1</v>
      </c>
      <c r="F21" s="98">
        <v>0.1</v>
      </c>
      <c r="G21" s="98">
        <v>0.05</v>
      </c>
      <c r="H21" s="98">
        <v>0.1</v>
      </c>
      <c r="I21" s="98">
        <v>0.1</v>
      </c>
      <c r="J21" s="98">
        <v>0.1</v>
      </c>
      <c r="K21" s="98">
        <v>0.05</v>
      </c>
    </row>
    <row r="22" spans="1:11">
      <c r="A22" s="96" t="s">
        <v>124</v>
      </c>
      <c r="B22" s="97">
        <v>0.15</v>
      </c>
      <c r="C22" s="98">
        <v>0</v>
      </c>
      <c r="D22" s="98">
        <v>0.1</v>
      </c>
      <c r="E22" s="98">
        <v>0</v>
      </c>
      <c r="F22" s="98">
        <v>0.1</v>
      </c>
      <c r="G22" s="98">
        <v>0.05</v>
      </c>
      <c r="H22" s="98">
        <v>0.15</v>
      </c>
      <c r="I22" s="98">
        <v>0.15</v>
      </c>
      <c r="J22" s="98">
        <v>0.2</v>
      </c>
      <c r="K22" s="98">
        <v>0.1</v>
      </c>
    </row>
    <row r="23" spans="1:11">
      <c r="A23" s="96" t="s">
        <v>131</v>
      </c>
      <c r="B23" s="97">
        <v>0.2</v>
      </c>
      <c r="C23" s="98">
        <v>0.15</v>
      </c>
      <c r="D23" s="98">
        <v>0</v>
      </c>
      <c r="E23" s="98">
        <v>0</v>
      </c>
      <c r="F23" s="98">
        <v>0.05</v>
      </c>
      <c r="G23" s="98">
        <v>0.1</v>
      </c>
      <c r="H23" s="98">
        <v>0.1</v>
      </c>
      <c r="I23" s="98">
        <v>0.15</v>
      </c>
      <c r="J23" s="98">
        <v>0.1</v>
      </c>
      <c r="K23" s="98">
        <v>0.15</v>
      </c>
    </row>
    <row r="24" spans="1:11">
      <c r="A24" s="96" t="s">
        <v>132</v>
      </c>
      <c r="B24" s="97">
        <v>0.1</v>
      </c>
      <c r="C24" s="98">
        <v>0</v>
      </c>
      <c r="D24" s="98">
        <v>0</v>
      </c>
      <c r="E24" s="98">
        <v>0</v>
      </c>
      <c r="F24" s="98">
        <v>0.05</v>
      </c>
      <c r="G24" s="98">
        <v>0</v>
      </c>
      <c r="H24" s="98">
        <v>0.35</v>
      </c>
      <c r="I24" s="98">
        <v>0.3</v>
      </c>
      <c r="J24" s="98">
        <v>0.2</v>
      </c>
      <c r="K24" s="98">
        <v>0</v>
      </c>
    </row>
    <row r="25" spans="1:11">
      <c r="A25" s="96" t="s">
        <v>133</v>
      </c>
      <c r="B25" s="97">
        <v>0.2</v>
      </c>
      <c r="C25" s="98">
        <v>0.1</v>
      </c>
      <c r="D25" s="98">
        <v>0.05</v>
      </c>
      <c r="E25" s="98">
        <v>0</v>
      </c>
      <c r="F25" s="98">
        <v>0</v>
      </c>
      <c r="G25" s="98">
        <v>0.2</v>
      </c>
      <c r="H25" s="98">
        <v>0.15</v>
      </c>
      <c r="I25" s="98">
        <v>0.15</v>
      </c>
      <c r="J25" s="98">
        <v>0.15</v>
      </c>
      <c r="K25" s="98">
        <v>0</v>
      </c>
    </row>
    <row r="26" spans="1:11">
      <c r="A26" s="96" t="s">
        <v>125</v>
      </c>
      <c r="B26" s="97">
        <v>0.25</v>
      </c>
      <c r="C26" s="98">
        <v>0.15</v>
      </c>
      <c r="D26" s="98">
        <v>0.1</v>
      </c>
      <c r="E26" s="98">
        <v>0</v>
      </c>
      <c r="F26" s="98">
        <v>0.15</v>
      </c>
      <c r="G26" s="98">
        <v>0</v>
      </c>
      <c r="H26" s="98">
        <v>0.1</v>
      </c>
      <c r="I26" s="98">
        <v>0.1</v>
      </c>
      <c r="J26" s="98">
        <v>0.1</v>
      </c>
      <c r="K26" s="98">
        <v>0.05</v>
      </c>
    </row>
    <row r="27" spans="1:11">
      <c r="A27" s="96" t="s">
        <v>134</v>
      </c>
      <c r="B27" s="97">
        <v>0.15</v>
      </c>
      <c r="C27" s="98">
        <v>0.1</v>
      </c>
      <c r="D27" s="98">
        <v>0.05</v>
      </c>
      <c r="E27" s="98">
        <v>0.15</v>
      </c>
      <c r="F27" s="98">
        <v>0.1</v>
      </c>
      <c r="G27" s="98">
        <v>0.05</v>
      </c>
      <c r="H27" s="98">
        <v>0</v>
      </c>
      <c r="I27" s="98">
        <v>0.2</v>
      </c>
      <c r="J27" s="98">
        <v>0.2</v>
      </c>
      <c r="K27" s="98">
        <v>0</v>
      </c>
    </row>
    <row r="28" spans="1:11">
      <c r="A28" s="96" t="s">
        <v>135</v>
      </c>
      <c r="B28" s="97">
        <v>0.2</v>
      </c>
      <c r="C28" s="98">
        <v>0.15</v>
      </c>
      <c r="D28" s="98">
        <v>0.1</v>
      </c>
      <c r="E28" s="98">
        <v>0.1</v>
      </c>
      <c r="F28" s="98">
        <v>0.1</v>
      </c>
      <c r="G28" s="98">
        <v>0.05</v>
      </c>
      <c r="H28" s="98">
        <v>0.15</v>
      </c>
      <c r="I28" s="98">
        <v>0</v>
      </c>
      <c r="J28" s="98">
        <v>0.1</v>
      </c>
      <c r="K28" s="98">
        <v>0.05</v>
      </c>
    </row>
    <row r="29" spans="1:11">
      <c r="A29" s="96" t="s">
        <v>136</v>
      </c>
      <c r="B29" s="97">
        <v>0.25</v>
      </c>
      <c r="C29" s="98">
        <v>0.2</v>
      </c>
      <c r="D29" s="98">
        <v>0.1</v>
      </c>
      <c r="E29" s="98">
        <v>0.05</v>
      </c>
      <c r="F29" s="98">
        <v>0.1</v>
      </c>
      <c r="G29" s="98">
        <v>0.05</v>
      </c>
      <c r="H29" s="98">
        <v>0.1</v>
      </c>
      <c r="I29" s="98">
        <v>0.1</v>
      </c>
      <c r="J29" s="98">
        <v>0</v>
      </c>
      <c r="K29" s="98">
        <v>0.05</v>
      </c>
    </row>
    <row r="30" spans="1:11">
      <c r="A30" s="96" t="s">
        <v>127</v>
      </c>
      <c r="B30" s="97">
        <v>0.15</v>
      </c>
      <c r="C30" s="98">
        <v>0.25</v>
      </c>
      <c r="D30" s="98">
        <v>0.2</v>
      </c>
      <c r="E30" s="98">
        <v>0</v>
      </c>
      <c r="F30" s="98">
        <v>0</v>
      </c>
      <c r="G30" s="98">
        <v>0</v>
      </c>
      <c r="H30" s="98">
        <v>0.05</v>
      </c>
      <c r="I30" s="98">
        <v>0.15</v>
      </c>
      <c r="J30" s="98">
        <v>0.2</v>
      </c>
      <c r="K30" s="98">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8" t="s">
        <v>150</v>
      </c>
      <c r="K1" s="88" t="s">
        <v>151</v>
      </c>
      <c r="L1" s="88" t="s">
        <v>152</v>
      </c>
      <c r="M1" s="88" t="s">
        <v>153</v>
      </c>
      <c r="N1" s="22" t="s">
        <v>154</v>
      </c>
      <c r="O1" s="22" t="s">
        <v>155</v>
      </c>
    </row>
    <row r="2" spans="1:15">
      <c r="A2" s="22"/>
      <c r="B2" s="22"/>
      <c r="C2" s="22"/>
      <c r="D2" s="33" t="s">
        <v>156</v>
      </c>
      <c r="E2" s="33" t="s">
        <v>157</v>
      </c>
      <c r="F2" s="33" t="s">
        <v>158</v>
      </c>
      <c r="G2" s="33" t="s">
        <v>159</v>
      </c>
      <c r="H2" s="22"/>
      <c r="I2" s="22"/>
      <c r="J2" s="88"/>
      <c r="K2" s="88"/>
      <c r="L2" s="88"/>
      <c r="M2" s="88"/>
      <c r="O2" s="22"/>
    </row>
    <row r="3" spans="1:15">
      <c r="A3" t="s">
        <v>160</v>
      </c>
      <c r="B3" t="s">
        <v>161</v>
      </c>
      <c r="C3" t="s">
        <v>162</v>
      </c>
      <c r="D3" s="22">
        <v>1</v>
      </c>
      <c r="E3" s="22">
        <v>3</v>
      </c>
      <c r="F3" s="22">
        <v>3</v>
      </c>
      <c r="G3" s="22">
        <v>3</v>
      </c>
      <c r="H3" s="22">
        <f>SUM(D3:G3)</f>
        <v>10</v>
      </c>
      <c r="I3" s="22">
        <f>E3*50</f>
        <v>150</v>
      </c>
      <c r="J3" s="89">
        <f>POWER(0.95,F3)</f>
        <v>0.857375</v>
      </c>
      <c r="K3" s="89">
        <f>POWER(1.05,G3)</f>
        <v>1.157625</v>
      </c>
      <c r="L3" s="89">
        <f>POWER(1.05,D3)</f>
        <v>1.05</v>
      </c>
      <c r="M3" s="89">
        <f>5+(D3-5)/2</f>
        <v>3</v>
      </c>
      <c r="N3" s="90" t="s">
        <v>163</v>
      </c>
      <c r="O3" t="s">
        <v>164</v>
      </c>
    </row>
    <row r="4" spans="1:15">
      <c r="A4" t="s">
        <v>165</v>
      </c>
      <c r="B4" t="s">
        <v>166</v>
      </c>
      <c r="C4" t="s">
        <v>167</v>
      </c>
      <c r="D4" s="22">
        <v>3</v>
      </c>
      <c r="E4" s="22">
        <v>3</v>
      </c>
      <c r="F4" s="22">
        <v>2</v>
      </c>
      <c r="G4" s="22">
        <v>1</v>
      </c>
      <c r="H4" s="22">
        <f t="shared" ref="H4:H11" si="0">SUM(D4:G4)</f>
        <v>9</v>
      </c>
      <c r="I4" s="22">
        <f t="shared" ref="I4:I11" si="1">E4*50</f>
        <v>150</v>
      </c>
      <c r="J4" s="89">
        <f t="shared" ref="J4:J11" si="2">POWER(0.95,F4)</f>
        <v>0.9025</v>
      </c>
      <c r="K4" s="89">
        <f t="shared" ref="K4:K11" si="3">POWER(1.05,G4)</f>
        <v>1.05</v>
      </c>
      <c r="L4" s="89">
        <f t="shared" ref="L4:L11" si="4">POWER(1.05,D4)</f>
        <v>1.157625</v>
      </c>
      <c r="M4" s="89">
        <f t="shared" ref="M4:M11" si="5">5+(D4-5)/2</f>
        <v>4</v>
      </c>
      <c r="N4" s="91"/>
      <c r="O4" t="s">
        <v>168</v>
      </c>
    </row>
    <row r="5" spans="1:15">
      <c r="A5" t="s">
        <v>169</v>
      </c>
      <c r="B5" t="s">
        <v>170</v>
      </c>
      <c r="C5" t="s">
        <v>171</v>
      </c>
      <c r="D5" s="22">
        <v>2</v>
      </c>
      <c r="E5" s="22">
        <v>4</v>
      </c>
      <c r="F5" s="22">
        <v>2</v>
      </c>
      <c r="G5" s="22">
        <v>1</v>
      </c>
      <c r="H5" s="22">
        <f t="shared" si="0"/>
        <v>9</v>
      </c>
      <c r="I5" s="22">
        <f t="shared" si="1"/>
        <v>200</v>
      </c>
      <c r="J5" s="89">
        <f t="shared" si="2"/>
        <v>0.9025</v>
      </c>
      <c r="K5" s="89">
        <f t="shared" si="3"/>
        <v>1.05</v>
      </c>
      <c r="L5" s="89">
        <f t="shared" si="4"/>
        <v>1.1025</v>
      </c>
      <c r="M5" s="89">
        <f t="shared" si="5"/>
        <v>3.5</v>
      </c>
      <c r="N5" s="90" t="s">
        <v>172</v>
      </c>
      <c r="O5" t="s">
        <v>173</v>
      </c>
    </row>
    <row r="6" spans="1:15">
      <c r="A6" t="s">
        <v>174</v>
      </c>
      <c r="B6" t="s">
        <v>175</v>
      </c>
      <c r="C6" t="s">
        <v>176</v>
      </c>
      <c r="D6" s="22">
        <v>1</v>
      </c>
      <c r="E6" s="22">
        <v>1</v>
      </c>
      <c r="F6" s="22">
        <v>4</v>
      </c>
      <c r="G6" s="22">
        <v>4</v>
      </c>
      <c r="H6" s="22">
        <f t="shared" si="0"/>
        <v>10</v>
      </c>
      <c r="I6" s="22">
        <f t="shared" si="1"/>
        <v>50</v>
      </c>
      <c r="J6" s="89">
        <f t="shared" si="2"/>
        <v>0.81450625</v>
      </c>
      <c r="K6" s="89">
        <f t="shared" si="3"/>
        <v>1.21550625</v>
      </c>
      <c r="L6" s="89">
        <f t="shared" si="4"/>
        <v>1.05</v>
      </c>
      <c r="M6" s="89">
        <f t="shared" si="5"/>
        <v>3</v>
      </c>
      <c r="N6" s="91"/>
      <c r="O6" t="s">
        <v>177</v>
      </c>
    </row>
    <row r="7" spans="1:15">
      <c r="A7" t="s">
        <v>178</v>
      </c>
      <c r="B7" t="s">
        <v>179</v>
      </c>
      <c r="C7" t="s">
        <v>180</v>
      </c>
      <c r="D7" s="22">
        <v>4</v>
      </c>
      <c r="E7" s="22">
        <v>1</v>
      </c>
      <c r="F7" s="22">
        <v>1</v>
      </c>
      <c r="G7" s="22">
        <v>4</v>
      </c>
      <c r="H7" s="22">
        <f t="shared" si="0"/>
        <v>10</v>
      </c>
      <c r="I7" s="22">
        <f t="shared" si="1"/>
        <v>50</v>
      </c>
      <c r="J7" s="89">
        <f t="shared" si="2"/>
        <v>0.95</v>
      </c>
      <c r="K7" s="89">
        <f t="shared" si="3"/>
        <v>1.21550625</v>
      </c>
      <c r="L7" s="89">
        <f t="shared" si="4"/>
        <v>1.21550625</v>
      </c>
      <c r="M7" s="89">
        <f t="shared" si="5"/>
        <v>4.5</v>
      </c>
      <c r="N7" s="91"/>
      <c r="O7" t="s">
        <v>181</v>
      </c>
    </row>
    <row r="8" spans="1:15">
      <c r="A8" t="s">
        <v>182</v>
      </c>
      <c r="B8" t="s">
        <v>183</v>
      </c>
      <c r="C8" t="s">
        <v>184</v>
      </c>
      <c r="D8" s="22">
        <v>2</v>
      </c>
      <c r="E8" s="22">
        <v>4</v>
      </c>
      <c r="F8" s="22">
        <v>2</v>
      </c>
      <c r="G8" s="22">
        <v>2</v>
      </c>
      <c r="H8" s="22">
        <f t="shared" si="0"/>
        <v>10</v>
      </c>
      <c r="I8" s="22">
        <f t="shared" si="1"/>
        <v>200</v>
      </c>
      <c r="J8" s="89">
        <f t="shared" si="2"/>
        <v>0.9025</v>
      </c>
      <c r="K8" s="89">
        <f t="shared" si="3"/>
        <v>1.1025</v>
      </c>
      <c r="L8" s="89">
        <f t="shared" si="4"/>
        <v>1.1025</v>
      </c>
      <c r="M8" s="89">
        <f t="shared" si="5"/>
        <v>3.5</v>
      </c>
      <c r="N8" s="90" t="s">
        <v>185</v>
      </c>
      <c r="O8" t="s">
        <v>186</v>
      </c>
    </row>
    <row r="9" spans="1:15">
      <c r="A9" t="s">
        <v>187</v>
      </c>
      <c r="B9" t="s">
        <v>188</v>
      </c>
      <c r="C9" t="s">
        <v>189</v>
      </c>
      <c r="D9" s="22">
        <v>4</v>
      </c>
      <c r="E9" s="22">
        <v>2</v>
      </c>
      <c r="F9" s="22">
        <v>1</v>
      </c>
      <c r="G9" s="22">
        <v>3</v>
      </c>
      <c r="H9" s="22">
        <f t="shared" si="0"/>
        <v>10</v>
      </c>
      <c r="I9" s="22">
        <f t="shared" si="1"/>
        <v>100</v>
      </c>
      <c r="J9" s="89">
        <f t="shared" si="2"/>
        <v>0.95</v>
      </c>
      <c r="K9" s="89">
        <f t="shared" si="3"/>
        <v>1.157625</v>
      </c>
      <c r="L9" s="89">
        <f t="shared" si="4"/>
        <v>1.21550625</v>
      </c>
      <c r="M9" s="89">
        <f t="shared" si="5"/>
        <v>4.5</v>
      </c>
      <c r="N9" s="91"/>
      <c r="O9" t="s">
        <v>190</v>
      </c>
    </row>
    <row r="10" spans="1:15">
      <c r="A10" t="s">
        <v>191</v>
      </c>
      <c r="B10" t="s">
        <v>192</v>
      </c>
      <c r="D10" s="22">
        <v>3</v>
      </c>
      <c r="E10" s="22">
        <v>2</v>
      </c>
      <c r="F10" s="22">
        <v>3</v>
      </c>
      <c r="G10" s="22">
        <v>2</v>
      </c>
      <c r="H10" s="22">
        <f t="shared" si="0"/>
        <v>10</v>
      </c>
      <c r="I10" s="22">
        <f t="shared" si="1"/>
        <v>100</v>
      </c>
      <c r="J10" s="89">
        <f t="shared" si="2"/>
        <v>0.857375</v>
      </c>
      <c r="K10" s="89">
        <f t="shared" si="3"/>
        <v>1.1025</v>
      </c>
      <c r="L10" s="89">
        <f t="shared" si="4"/>
        <v>1.157625</v>
      </c>
      <c r="M10" s="89">
        <f t="shared" si="5"/>
        <v>4</v>
      </c>
      <c r="N10" s="91"/>
      <c r="O10" t="s">
        <v>193</v>
      </c>
    </row>
    <row r="11" spans="1:15">
      <c r="A11" s="32" t="s">
        <v>194</v>
      </c>
      <c r="B11" s="32"/>
      <c r="C11" s="32"/>
      <c r="D11" s="33">
        <v>3</v>
      </c>
      <c r="E11" s="33">
        <v>3</v>
      </c>
      <c r="F11" s="33">
        <v>3</v>
      </c>
      <c r="G11" s="33">
        <v>3</v>
      </c>
      <c r="H11" s="22">
        <f t="shared" si="0"/>
        <v>12</v>
      </c>
      <c r="I11" s="22">
        <f t="shared" si="1"/>
        <v>150</v>
      </c>
      <c r="J11" s="89">
        <f t="shared" si="2"/>
        <v>0.857375</v>
      </c>
      <c r="K11" s="89">
        <f t="shared" si="3"/>
        <v>1.157625</v>
      </c>
      <c r="L11" s="89">
        <f t="shared" si="4"/>
        <v>1.157625</v>
      </c>
      <c r="M11" s="89">
        <f t="shared" si="5"/>
        <v>4</v>
      </c>
      <c r="N11" s="90" t="s">
        <v>195</v>
      </c>
      <c r="O11" t="s">
        <v>196</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25" sqref="C25"/>
    </sheetView>
  </sheetViews>
  <sheetFormatPr defaultColWidth="9.14285714285714" defaultRowHeight="15" outlineLevelCol="2"/>
  <cols>
    <col min="1" max="1" width="15" style="30" customWidth="1"/>
    <col min="2" max="2" width="42" style="30" customWidth="1"/>
    <col min="3" max="3" width="38.2857142857143" style="30" customWidth="1"/>
    <col min="4" max="4" width="9.14285714285714" style="30"/>
    <col min="5" max="5" width="11.2857142857143" style="30" customWidth="1"/>
    <col min="6" max="6" width="14.7142857142857" style="30" customWidth="1"/>
    <col min="7" max="7" width="63.1428571428571" style="30" customWidth="1"/>
    <col min="8" max="16384" width="9.14285714285714" style="30"/>
  </cols>
  <sheetData>
    <row r="1" spans="1:3">
      <c r="A1" s="30" t="s">
        <v>116</v>
      </c>
      <c r="B1" s="30" t="s">
        <v>214</v>
      </c>
      <c r="C1" s="30" t="s">
        <v>215</v>
      </c>
    </row>
    <row r="2" spans="1:3">
      <c r="A2" s="30" t="s">
        <v>216</v>
      </c>
      <c r="B2" s="30" t="s">
        <v>217</v>
      </c>
      <c r="C2" s="30" t="s">
        <v>218</v>
      </c>
    </row>
    <row r="3" spans="1:3">
      <c r="A3" s="30" t="s">
        <v>219</v>
      </c>
      <c r="B3" s="30" t="s">
        <v>220</v>
      </c>
      <c r="C3" s="30" t="s">
        <v>221</v>
      </c>
    </row>
    <row r="4" spans="1:3">
      <c r="A4" s="30" t="s">
        <v>222</v>
      </c>
      <c r="B4" s="30" t="s">
        <v>223</v>
      </c>
      <c r="C4" s="30" t="s">
        <v>224</v>
      </c>
    </row>
    <row r="5" spans="1:3">
      <c r="A5" s="30" t="s">
        <v>225</v>
      </c>
      <c r="B5" s="30" t="s">
        <v>226</v>
      </c>
      <c r="C5" s="30" t="s">
        <v>227</v>
      </c>
    </row>
    <row r="6" spans="1:3">
      <c r="A6" s="30" t="s">
        <v>228</v>
      </c>
      <c r="B6" s="30" t="s">
        <v>229</v>
      </c>
      <c r="C6" s="30" t="s">
        <v>230</v>
      </c>
    </row>
    <row r="7" spans="1:3">
      <c r="A7" s="30" t="s">
        <v>231</v>
      </c>
      <c r="B7" s="30" t="s">
        <v>232</v>
      </c>
      <c r="C7" s="30" t="s">
        <v>233</v>
      </c>
    </row>
    <row r="8" spans="1:3">
      <c r="A8" s="30" t="s">
        <v>234</v>
      </c>
      <c r="B8" s="30" t="s">
        <v>235</v>
      </c>
      <c r="C8" s="30" t="s">
        <v>236</v>
      </c>
    </row>
    <row r="9" spans="1:3">
      <c r="A9" s="30" t="s">
        <v>237</v>
      </c>
      <c r="B9" s="30" t="s">
        <v>238</v>
      </c>
      <c r="C9" s="30" t="s">
        <v>239</v>
      </c>
    </row>
    <row r="10" spans="1:3">
      <c r="A10" s="30" t="s">
        <v>240</v>
      </c>
      <c r="B10" s="30" t="s">
        <v>241</v>
      </c>
      <c r="C10" s="30" t="s">
        <v>242</v>
      </c>
    </row>
    <row r="11" spans="1:3">
      <c r="A11" s="30" t="s">
        <v>243</v>
      </c>
      <c r="B11" s="30" t="s">
        <v>244</v>
      </c>
      <c r="C11" s="30" t="s">
        <v>245</v>
      </c>
    </row>
    <row r="12" spans="1:3">
      <c r="A12" s="30" t="s">
        <v>246</v>
      </c>
      <c r="B12" s="30" t="s">
        <v>247</v>
      </c>
      <c r="C12" s="30" t="s">
        <v>248</v>
      </c>
    </row>
    <row r="13" spans="1:3">
      <c r="A13" s="30" t="s">
        <v>249</v>
      </c>
      <c r="B13" s="30" t="s">
        <v>250</v>
      </c>
      <c r="C13" s="30" t="s">
        <v>251</v>
      </c>
    </row>
    <row r="14" spans="1:3">
      <c r="A14" s="30" t="s">
        <v>252</v>
      </c>
      <c r="B14" s="30" t="s">
        <v>253</v>
      </c>
      <c r="C14" s="30" t="s">
        <v>254</v>
      </c>
    </row>
    <row r="15" spans="1:3">
      <c r="A15" s="30" t="s">
        <v>255</v>
      </c>
      <c r="B15" s="30" t="s">
        <v>256</v>
      </c>
      <c r="C15" s="30" t="s">
        <v>257</v>
      </c>
    </row>
    <row r="16" spans="1:3">
      <c r="A16" s="30" t="s">
        <v>86</v>
      </c>
      <c r="B16" s="30" t="s">
        <v>258</v>
      </c>
      <c r="C16" s="30" t="s">
        <v>259</v>
      </c>
    </row>
    <row r="17" spans="1:3">
      <c r="A17" s="30" t="s">
        <v>260</v>
      </c>
      <c r="B17" s="30" t="s">
        <v>261</v>
      </c>
      <c r="C17" s="30" t="s">
        <v>262</v>
      </c>
    </row>
    <row r="18" spans="1:3">
      <c r="A18" s="30" t="s">
        <v>263</v>
      </c>
      <c r="B18" s="30" t="s">
        <v>264</v>
      </c>
      <c r="C18" s="30" t="s">
        <v>265</v>
      </c>
    </row>
    <row r="19" spans="1:3">
      <c r="A19" s="30" t="s">
        <v>266</v>
      </c>
      <c r="B19" s="30" t="s">
        <v>267</v>
      </c>
      <c r="C19" s="30" t="s">
        <v>268</v>
      </c>
    </row>
    <row r="20" spans="1:3">
      <c r="A20" s="30" t="s">
        <v>269</v>
      </c>
      <c r="B20" s="30" t="s">
        <v>270</v>
      </c>
      <c r="C20" s="30" t="s">
        <v>271</v>
      </c>
    </row>
    <row r="21" spans="1:3">
      <c r="A21" s="30" t="s">
        <v>272</v>
      </c>
      <c r="B21" s="30" t="s">
        <v>273</v>
      </c>
      <c r="C21" s="30" t="s">
        <v>274</v>
      </c>
    </row>
    <row r="22" spans="1:3">
      <c r="A22" s="30" t="s">
        <v>275</v>
      </c>
      <c r="B22" s="30" t="s">
        <v>276</v>
      </c>
      <c r="C22" s="30" t="s">
        <v>277</v>
      </c>
    </row>
    <row r="23" spans="1:3">
      <c r="A23" s="30" t="s">
        <v>278</v>
      </c>
      <c r="B23" s="30" t="s">
        <v>279</v>
      </c>
      <c r="C23" s="30" t="s">
        <v>280</v>
      </c>
    </row>
    <row r="24" spans="1:3">
      <c r="A24" s="30" t="s">
        <v>281</v>
      </c>
      <c r="B24" s="30" t="s">
        <v>282</v>
      </c>
      <c r="C24" s="30" t="s">
        <v>283</v>
      </c>
    </row>
    <row r="25" spans="1:3">
      <c r="A25" s="30" t="s">
        <v>284</v>
      </c>
      <c r="B25" s="30" t="s">
        <v>285</v>
      </c>
      <c r="C25" s="30" t="s">
        <v>286</v>
      </c>
    </row>
    <row r="26" spans="1:3">
      <c r="A26" s="30" t="s">
        <v>287</v>
      </c>
      <c r="B26" s="30" t="s">
        <v>288</v>
      </c>
      <c r="C26" s="30" t="s">
        <v>289</v>
      </c>
    </row>
    <row r="27" spans="1:3">
      <c r="A27" s="30" t="s">
        <v>290</v>
      </c>
      <c r="B27" s="30" t="s">
        <v>291</v>
      </c>
      <c r="C27" s="30" t="s">
        <v>292</v>
      </c>
    </row>
    <row r="28" spans="1:3">
      <c r="A28" s="30" t="s">
        <v>293</v>
      </c>
      <c r="B28" s="30" t="s">
        <v>294</v>
      </c>
      <c r="C28" s="30" t="s">
        <v>295</v>
      </c>
    </row>
    <row r="29" spans="1:3">
      <c r="A29" s="30" t="s">
        <v>296</v>
      </c>
      <c r="B29" s="30" t="s">
        <v>297</v>
      </c>
      <c r="C29" s="30" t="s">
        <v>298</v>
      </c>
    </row>
    <row r="30" spans="1:3">
      <c r="A30" s="30" t="s">
        <v>299</v>
      </c>
      <c r="B30" s="30" t="s">
        <v>300</v>
      </c>
      <c r="C30" s="30" t="s">
        <v>301</v>
      </c>
    </row>
    <row r="31" spans="1:3">
      <c r="A31" s="30" t="s">
        <v>302</v>
      </c>
      <c r="B31" s="30" t="s">
        <v>303</v>
      </c>
      <c r="C31" s="30" t="s">
        <v>304</v>
      </c>
    </row>
    <row r="32" spans="1:3">
      <c r="A32" s="30" t="s">
        <v>305</v>
      </c>
      <c r="B32" s="30" t="s">
        <v>306</v>
      </c>
      <c r="C32" s="30" t="s">
        <v>307</v>
      </c>
    </row>
    <row r="33" spans="1:3">
      <c r="A33" s="30" t="s">
        <v>308</v>
      </c>
      <c r="B33" s="30" t="s">
        <v>309</v>
      </c>
      <c r="C33" s="30" t="s">
        <v>310</v>
      </c>
    </row>
    <row r="34" spans="1:3">
      <c r="A34" s="30" t="s">
        <v>311</v>
      </c>
      <c r="B34" s="30" t="s">
        <v>312</v>
      </c>
      <c r="C34" s="30" t="s">
        <v>313</v>
      </c>
    </row>
    <row r="35" spans="1:3">
      <c r="A35" s="30" t="s">
        <v>314</v>
      </c>
      <c r="B35" s="30" t="s">
        <v>315</v>
      </c>
      <c r="C35" s="30" t="s">
        <v>316</v>
      </c>
    </row>
    <row r="36" spans="1:3">
      <c r="A36" s="30" t="s">
        <v>317</v>
      </c>
      <c r="B36" s="30" t="s">
        <v>318</v>
      </c>
      <c r="C36" s="30" t="s">
        <v>319</v>
      </c>
    </row>
    <row r="37" spans="1:3">
      <c r="A37" s="30" t="s">
        <v>320</v>
      </c>
      <c r="B37" s="30" t="s">
        <v>321</v>
      </c>
      <c r="C37" s="30" t="s">
        <v>322</v>
      </c>
    </row>
    <row r="38" spans="1:3">
      <c r="A38" s="30" t="s">
        <v>323</v>
      </c>
      <c r="B38" s="30" t="s">
        <v>324</v>
      </c>
      <c r="C38" s="30" t="s">
        <v>325</v>
      </c>
    </row>
    <row r="39" spans="1:3">
      <c r="A39" s="30" t="s">
        <v>326</v>
      </c>
      <c r="B39" s="30" t="s">
        <v>327</v>
      </c>
      <c r="C39" s="30" t="s">
        <v>328</v>
      </c>
    </row>
    <row r="40" spans="1:3">
      <c r="A40" s="30" t="s">
        <v>329</v>
      </c>
      <c r="B40" s="30" t="s">
        <v>330</v>
      </c>
      <c r="C40" s="30" t="s">
        <v>331</v>
      </c>
    </row>
    <row r="41" spans="1:3">
      <c r="A41" s="30" t="s">
        <v>332</v>
      </c>
      <c r="B41" s="30" t="s">
        <v>333</v>
      </c>
      <c r="C41" s="30" t="s">
        <v>334</v>
      </c>
    </row>
    <row r="42" spans="1:3">
      <c r="A42" s="30" t="s">
        <v>335</v>
      </c>
      <c r="B42" s="30" t="s">
        <v>336</v>
      </c>
      <c r="C42" s="30" t="s">
        <v>337</v>
      </c>
    </row>
    <row r="43" spans="1:3">
      <c r="A43" s="30" t="s">
        <v>338</v>
      </c>
      <c r="B43" s="30" t="s">
        <v>339</v>
      </c>
      <c r="C43" s="30" t="s">
        <v>340</v>
      </c>
    </row>
    <row r="44" spans="1:3">
      <c r="A44" s="30" t="s">
        <v>341</v>
      </c>
      <c r="B44" s="30" t="s">
        <v>342</v>
      </c>
      <c r="C44" s="30" t="s">
        <v>343</v>
      </c>
    </row>
    <row r="45" spans="1:3">
      <c r="A45" s="30" t="s">
        <v>344</v>
      </c>
      <c r="B45" s="30" t="s">
        <v>345</v>
      </c>
      <c r="C45" s="30" t="s">
        <v>346</v>
      </c>
    </row>
    <row r="46" spans="1:3">
      <c r="A46" s="30" t="s">
        <v>347</v>
      </c>
      <c r="B46" s="30" t="s">
        <v>348</v>
      </c>
      <c r="C46" s="30" t="s">
        <v>349</v>
      </c>
    </row>
    <row r="47" spans="2:3">
      <c r="B47" s="30" t="s">
        <v>350</v>
      </c>
      <c r="C47" s="30" t="s">
        <v>351</v>
      </c>
    </row>
    <row r="48" spans="2:3">
      <c r="B48" s="30" t="s">
        <v>352</v>
      </c>
      <c r="C48" s="30" t="s">
        <v>353</v>
      </c>
    </row>
    <row r="49" spans="2:3">
      <c r="B49" s="30" t="s">
        <v>354</v>
      </c>
      <c r="C49" s="30" t="s">
        <v>355</v>
      </c>
    </row>
    <row r="50" spans="2:3">
      <c r="B50" s="30" t="s">
        <v>356</v>
      </c>
      <c r="C50" s="30"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83" t="s">
        <v>361</v>
      </c>
      <c r="B2" s="84" t="s">
        <v>362</v>
      </c>
      <c r="C2" s="83" t="s">
        <v>361</v>
      </c>
      <c r="D2" s="85" t="s">
        <v>362</v>
      </c>
      <c r="E2" s="83" t="s">
        <v>361</v>
      </c>
      <c r="F2" s="85" t="s">
        <v>362</v>
      </c>
      <c r="G2" s="83" t="s">
        <v>361</v>
      </c>
      <c r="H2" s="86" t="s">
        <v>362</v>
      </c>
    </row>
    <row r="3" spans="1:15">
      <c r="A3" s="2" t="s">
        <v>338</v>
      </c>
      <c r="B3" s="12" t="s">
        <v>363</v>
      </c>
      <c r="C3" s="2" t="s">
        <v>364</v>
      </c>
      <c r="D3" s="12" t="s">
        <v>365</v>
      </c>
      <c r="E3" s="2" t="s">
        <v>366</v>
      </c>
      <c r="F3" s="12" t="s">
        <v>367</v>
      </c>
      <c r="G3" s="2" t="s">
        <v>368</v>
      </c>
      <c r="H3" s="2" t="s">
        <v>369</v>
      </c>
      <c r="I3" s="87"/>
      <c r="J3" s="87"/>
      <c r="K3" s="87"/>
      <c r="L3" s="87"/>
      <c r="M3" s="87"/>
      <c r="N3" s="87"/>
      <c r="O3" s="87"/>
    </row>
    <row r="4" spans="1:15">
      <c r="A4" s="2" t="s">
        <v>370</v>
      </c>
      <c r="B4" s="12" t="s">
        <v>371</v>
      </c>
      <c r="C4" s="2" t="s">
        <v>372</v>
      </c>
      <c r="D4" s="12" t="s">
        <v>373</v>
      </c>
      <c r="E4" s="2" t="s">
        <v>374</v>
      </c>
      <c r="F4" s="12" t="s">
        <v>375</v>
      </c>
      <c r="G4" s="2" t="s">
        <v>376</v>
      </c>
      <c r="H4" s="2" t="s">
        <v>377</v>
      </c>
      <c r="I4" s="87"/>
      <c r="J4" s="87"/>
      <c r="K4" s="87"/>
      <c r="L4" s="87"/>
      <c r="M4" s="87"/>
      <c r="N4" s="87"/>
      <c r="O4" s="87"/>
    </row>
    <row r="5" spans="1:15">
      <c r="A5" s="2" t="s">
        <v>378</v>
      </c>
      <c r="B5" s="12" t="s">
        <v>379</v>
      </c>
      <c r="C5" s="2" t="s">
        <v>380</v>
      </c>
      <c r="D5" s="12" t="s">
        <v>381</v>
      </c>
      <c r="E5" s="2" t="s">
        <v>382</v>
      </c>
      <c r="F5" s="12" t="s">
        <v>383</v>
      </c>
      <c r="G5" s="2" t="s">
        <v>384</v>
      </c>
      <c r="H5" s="2" t="s">
        <v>385</v>
      </c>
      <c r="I5" s="87"/>
      <c r="J5" s="87"/>
      <c r="K5" s="87"/>
      <c r="L5" s="87"/>
      <c r="M5" s="87"/>
      <c r="N5" s="87"/>
      <c r="O5" s="87"/>
    </row>
    <row r="6" spans="1:15">
      <c r="A6" s="2" t="s">
        <v>386</v>
      </c>
      <c r="B6" s="12" t="s">
        <v>387</v>
      </c>
      <c r="C6" s="2" t="s">
        <v>388</v>
      </c>
      <c r="D6" s="12" t="s">
        <v>389</v>
      </c>
      <c r="E6" s="2" t="s">
        <v>390</v>
      </c>
      <c r="F6" s="12" t="s">
        <v>391</v>
      </c>
      <c r="G6" s="2" t="s">
        <v>156</v>
      </c>
      <c r="H6" s="2" t="s">
        <v>392</v>
      </c>
      <c r="I6" s="87"/>
      <c r="J6" s="87"/>
      <c r="K6" s="87"/>
      <c r="L6" s="87"/>
      <c r="M6" s="87"/>
      <c r="N6" s="87"/>
      <c r="O6" s="87"/>
    </row>
    <row r="7" spans="1:15">
      <c r="A7" s="2" t="s">
        <v>393</v>
      </c>
      <c r="B7" s="12" t="s">
        <v>394</v>
      </c>
      <c r="C7" s="2" t="s">
        <v>395</v>
      </c>
      <c r="D7" s="12" t="s">
        <v>396</v>
      </c>
      <c r="E7" s="2" t="s">
        <v>397</v>
      </c>
      <c r="F7" s="12" t="s">
        <v>398</v>
      </c>
      <c r="G7" s="2" t="s">
        <v>399</v>
      </c>
      <c r="H7" s="2" t="s">
        <v>400</v>
      </c>
      <c r="I7" s="87"/>
      <c r="J7" s="87"/>
      <c r="K7" s="87"/>
      <c r="L7" s="87"/>
      <c r="M7" s="87"/>
      <c r="N7" s="87"/>
      <c r="O7" s="87"/>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2018-05-03T13:29:10Z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