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0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<sst xmlns="http://schemas.openxmlformats.org/spreadsheetml/2006/main" count="1048">
  <si>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</si>
  <si>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</si>
  <si>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</si>
  <si>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</si>
  <si>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</si>
  <si>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</si>
  <si>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</si>
  <si>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</si>
  <si>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</si>
  <si>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</si>
  <si>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</si>
  <si>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</si>
  <si>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</si>
  <si>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</si>
  <si>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</si>
  <si>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</si>
  <si>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</si>
  <si>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</si>
  <si>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</si>
  <si>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</si>
  <si>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</si>
  <si>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</si>
  <si>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</si>
  <si>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</si>
  <si>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</si>
  <si>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</si>
  <si>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</si>
  <si>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</si>
  <si>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</si>
  <si>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</si>
  <si>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</si>
  <si>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</si>
  <si>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</si>
  <si>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</si>
  <si>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</si>
  <si>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</si>
  <si>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</si>
  <si>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</si>
  <si>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</si>
  <si>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</si>
  <si>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</si>
  <si>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</si>
  <si>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</si>
  <si>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</si>
  <si>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</si>
  <si>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</si>
  <si>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</si>
  <si>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</si>
  <si>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</si>
  <si>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</si>
  <si>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</si>
  <si>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</si>
  <si>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</si>
  <si>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</si>
  <si>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</si>
  <si>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</si>
  <si>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</si>
  <si>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</si>
  <si>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</si>
  <si>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</si>
  <si>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</si>
  <si>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</si>
  <si>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</si>
  <si>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</si>
  <si>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</si>
  <si>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</si>
  <si>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</si>
  <si>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</si>
  <si>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</si>
  <si>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</si>
  <si>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</si>
  <si>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</si>
  <si>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</si>
  <si>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</si>
  <si>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</si>
  <si>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</si>
  <si>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</si>
  <si>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</si>
  <si>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</si>
  <si>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</si>
  <si>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</si>
  <si>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</si>
  <si>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</si>
  <si>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</si>
  <si>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</si>
  <si>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</si>
  <si>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</si>
  <si>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</si>
  <si>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</si>
  <si>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</si>
  <si>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</si>
  <si>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</si>
  <si>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</si>
  <si>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</si>
  <si>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</si>
  <si>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</si>
  <si>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</si>
  <si>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</si>
  <si>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</si>
  <si>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</si>
  <si>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</si>
  <si>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</si>
  <si>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</si>
  <si>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</si>
  <si>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</si>
  <si>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</si>
  <si>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</si>
  <si>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</si>
  <si>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</si>
  <si>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</si>
  <si>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</si>
  <si>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</si>
  <si>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</si>
  <si>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</si>
  <si>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</si>
  <si>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</si>
  <si>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</si>
  <si>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</si>
  <si>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</si>
  <si>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</si>
  <si>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</si>
  <si>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</si>
  <si>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</si>
  <si>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</si>
  <si>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</si>
  <si>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</si>
  <si>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</si>
  <si>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</si>
  <si>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</si>
  <si>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</si>
  <si>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</si>
  <si>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</si>
  <si>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</si>
  <si>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</si>
  <si>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</si>
  <si>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</si>
  <si>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</si>
  <si>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</si>
  <si>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</si>
  <si>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</si>
  <si>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</si>
  <si>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</si>
  <si>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</si>
  <si>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</si>
  <si>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</si>
  <si>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</si>
  <si>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</si>
  <si>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</si>
  <si>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</si>
  <si>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</si>
  <si>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</si>
  <si>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</si>
  <si>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</si>
  <si>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</si>
  <si>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</si>
  <si>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</si>
  <si>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</si>
  <si>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</si>
  <si>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</si>
  <si>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</si>
  <si>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</si>
  <si>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</si>
  <si>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</si>
  <si>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</si>
  <si>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</si>
  <si>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</si>
  <si>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</si>
  <si>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</si>
  <si>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</si>
  <si>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</si>
  <si>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</si>
  <si>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</si>
  <si>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</si>
  <si>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</si>
  <si>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</si>
  <si>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</si>
  <si>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</si>
  <si>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</si>
  <si>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</si>
  <si>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</si>
  <si>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</si>
  <si>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</si>
  <si>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</si>
  <si>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</si>
  <si>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</si>
  <si>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</si>
  <si>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</si>
  <si>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</si>
  <si>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</si>
  <si>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</si>
  <si>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</si>
  <si>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</si>
  <si>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</si>
  <si>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</si>
  <si>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</si>
  <si>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</si>
  <si>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</si>
  <si>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</si>
  <si>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</si>
  <si>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</si>
  <si>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</si>
  <si>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</si>
  <si>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</si>
  <si>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</si>
  <si>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</si>
  <si>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</si>
  <si>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</si>
  <si>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</si>
  <si>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</si>
  <si>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</si>
  <si>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</si>
  <si>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</si>
  <si>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</si>
  <si>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</si>
  <si>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</si>
  <si>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</si>
  <si>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</si>
  <si>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</si>
  <si>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</si>
  <si>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</si>
  <si>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</si>
  <si>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</si>
  <si>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</si>
  <si>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</si>
  <si>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</si>
  <si>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</si>
  <si>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</si>
  <si>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</si>
  <si>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</si>
  <si>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</si>
  <si>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</si>
  <si>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</si>
  <si>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</si>
  <si>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</si>
  <si>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</si>
  <si>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</si>
  <si>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</si>
  <si>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</si>
  <si>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</si>
  <si>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</si>
  <si>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</si>
  <si>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</si>
  <si>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</si>
  <si>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</si>
  <si>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</si>
  <si>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</si>
  <si>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</si>
  <si>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</si>
  <si>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</si>
  <si>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</si>
  <si>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</si>
  <si>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</si>
  <si>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</si>
  <si>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</si>
  <si>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</si>
  <si>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</si>
  <si>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</si>
  <si>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</si>
  <si>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</si>
  <si>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</si>
  <si>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</si>
  <si>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</si>
  <si>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</si>
  <si>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</si>
  <si>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</si>
  <si>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</si>
  <si>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</si>
  <si>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</si>
  <si>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</si>
  <si>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</si>
  <si>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</si>
  <si>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</si>
  <si>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</si>
  <si>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</si>
  <si>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</si>
  <si>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</si>
  <si>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</si>
  <si>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</si>
  <si>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</si>
  <si>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</si>
  <si>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</si>
  <si>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</si>
  <si>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</si>
  <si>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</si>
  <si>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</si>
  <si>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</si>
  <si>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</si>
  <si>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</si>
  <si>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</si>
  <si>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</si>
  <si>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</si>
  <si>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</si>
  <si>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</si>
  <si>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</si>
  <si>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</si>
  <si>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</si>
  <si>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</si>
  <si>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</si>
  <si>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</si>
  <si>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</si>
  <si>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</si>
  <si>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</si>
  <si>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</si>
  <si>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</si>
  <si>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</si>
  <si>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</si>
  <si>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</si>
  <si>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</si>
  <si>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</si>
  <si>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</si>
  <si>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</si>
  <si>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</si>
  <si>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</si>
  <si>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</si>
  <si>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</si>
  <si>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</si>
  <si>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</si>
  <si>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</si>
  <si>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</si>
  <si>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</si>
  <si>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</si>
  <si>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</si>
  <si>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</si>
  <si>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</si>
  <si>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</si>
  <si>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</si>
  <si>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</si>
  <si>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</si>
  <si>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</si>
  <si>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</si>
  <si>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</si>
  <si>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</si>
  <si>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</si>
  <si>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</si>
  <si>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</si>
  <si>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</si>
  <si>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</si>
  <si>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</si>
  <si>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</si>
  <si>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</si>
  <si>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</si>
  <si>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</si>
  <si>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</si>
  <si>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</si>
  <si>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</si>
  <si>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</si>
  <si>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</si>
  <si>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</si>
  <si>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</si>
  <si>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</si>
  <si>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</si>
  <si>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</si>
  <si>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</si>
  <si>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</si>
  <si>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</si>
  <si>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</si>
  <si>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</si>
  <si>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</si>
  <si>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</si>
  <si>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</si>
  <si>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</si>
  <si>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</si>
  <si>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</si>
  <si>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</si>
  <si>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</si>
  <si>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</si>
  <si>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</si>
  <si>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</si>
  <si>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</si>
  <si>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</si>
  <si>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</si>
  <si>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</si>
  <si>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</si>
  <si>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</si>
  <si>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</si>
  <si>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</si>
  <si>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</si>
  <si>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</si>
  <si>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</si>
  <si>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</si>
  <si>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</si>
  <si>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</si>
  <si>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</si>
  <si>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</si>
  <si>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</si>
  <si>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</si>
  <si>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</si>
  <si>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</si>
  <si>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</si>
  <si>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</si>
  <si>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</si>
  <si>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</si>
  <si>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</si>
  <si>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</si>
  <si>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</si>
  <si>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</si>
  <si>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</si>
  <si>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</si>
  <si>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</si>
  <si>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</si>
  <si>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</si>
  <si>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</si>
  <si>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</si>
  <si>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</si>
  <si>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</si>
  <si>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</si>
  <si>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</si>
  <si>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</si>
  <si>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</si>
  <si>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</si>
  <si>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</si>
  <si>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</si>
  <si>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</si>
  <si>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</si>
  <si>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</si>
  <si>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</si>
  <si>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</si>
  <si>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</si>
  <si>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</si>
  <si>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</si>
  <si>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</si>
  <si>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</si>
  <si>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</si>
  <si>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</si>
  <si>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</si>
  <si>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</si>
  <si>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</si>
  <si>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</si>
  <si>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</si>
  <si>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</si>
  <si>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</si>
  <si>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</si>
  <si>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</si>
  <si>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</si>
  <si>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</si>
  <si>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</si>
  <si>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</si>
  <si>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</si>
  <si>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</si>
  <si>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</si>
  <si>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</si>
  <si>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</si>
  <si>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</si>
  <si>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</si>
  <si>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</si>
  <si>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</si>
  <si>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</si>
  <si>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</si>
  <si>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</si>
  <si>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</si>
  <si>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</si>
  <si>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</si>
  <si>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</si>
  <si>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</si>
  <si>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</si>
  <si>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</si>
  <si>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</si>
  <si>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</si>
  <si>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</si>
  <si>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</si>
  <si>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</si>
  <si>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</si>
  <si>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</si>
  <si>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</si>
  <si>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</si>
  <si>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</si>
  <si>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</si>
  <si>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</si>
  <si>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</si>
  <si>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</si>
  <si>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</si>
  <si>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</si>
  <si>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</si>
  <si>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</si>
  <si>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</si>
  <si>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</si>
  <si>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</si>
  <si>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</si>
  <si>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</si>
  <si>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</si>
  <si>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</si>
  <si>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</si>
  <si>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</si>
  <si>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</si>
  <si>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Oppression</t>
  </si>
  <si>
    <t>Reach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</si>
  <si>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</si>
  <si>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</si>
  <si>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</si>
  <si>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</si>
  <si>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</si>
  <si>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</si>
  <si>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</si>
  <si>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</si>
  <si>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</si>
  <si>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</si>
  <si>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</si>
  <si>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</si>
  <si>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</si>
  <si>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</si>
  <si>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</si>
  <si>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</si>
  <si>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</si>
  <si>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</si>
  <si>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</si>
  <si>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</si>
  <si>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</si>
  <si>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</si>
  <si>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</si>
  <si>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</si>
  <si>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</si>
  <si>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</si>
  <si>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</si>
  <si>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</si>
  <si>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</si>
  <si>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</si>
  <si>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</si>
  <si>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</si>
  <si>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</si>
  <si>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</si>
  <si>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</si>
  <si>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</si>
  <si>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</si>
  <si>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</si>
  <si>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</si>
  <si>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</si>
  <si>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</si>
  <si>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</si>
  <si>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</si>
  <si>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</si>
  <si>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</si>
  <si>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</si>
  <si>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</si>
  <si>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</si>
  <si>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</si>
  <si>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</si>
  <si>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</si>
  <si>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</si>
  <si>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</si>
  <si>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</si>
  <si>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</si>
  <si>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</si>
  <si>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</si>
  <si>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</si>
  <si>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</si>
  <si>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</si>
  <si>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</si>
  <si>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</si>
  <si>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</si>
  <si>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</si>
  <si>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</si>
  <si>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</si>
  <si>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</si>
  <si>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</si>
  <si>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</si>
  <si>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</si>
  <si>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</si>
  <si>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</si>
  <si>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</si>
  <si>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</si>
  <si>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</si>
  <si>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</si>
  <si>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</si>
  <si>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</si>
  <si>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</si>
  <si>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</si>
  <si>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</si>
  <si>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</si>
  <si>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</si>
  <si>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</si>
  <si>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</si>
  <si>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</si>
  <si>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</si>
  <si>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</si>
  <si>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</si>
  <si>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</si>
  <si>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</si>
  <si>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</si>
  <si>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</si>
  <si>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</si>
  <si>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</si>
  <si>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</si>
  <si>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</si>
  <si>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</si>
  <si>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</si>
  <si>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</si>
  <si>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</si>
  <si>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</si>
  <si>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</si>
  <si>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</si>
  <si>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</si>
  <si>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</si>
  <si>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</si>
  <si>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</si>
  <si>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</si>
  <si>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</si>
  <si>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</si>
  <si>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</si>
  <si>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</si>
  <si>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</si>
  <si>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</si>
  <si>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</si>
  <si>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</si>
  <si>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</si>
  <si>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</si>
  <si>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</si>
  <si>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</si>
  <si>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</si>
  <si>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</si>
  <si>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</si>
  <si>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</si>
  <si>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</si>
  <si>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</si>
  <si>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</si>
  <si>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</si>
  <si>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</si>
  <si>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</si>
  <si>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</si>
  <si>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</si>
  <si>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</si>
  <si>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</si>
  <si>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</si>
  <si>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</si>
  <si>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</si>
  <si>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</si>
  <si>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</si>
  <si>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</si>
  <si>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</si>
  <si>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</si>
  <si>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</si>
  <si>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</si>
  <si>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</si>
  <si>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</si>
  <si>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</si>
  <si>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</si>
  <si>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</si>
  <si>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</si>
  <si>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</si>
  <si>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</si>
  <si>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</si>
  <si>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</si>
  <si>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</si>
  <si>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</si>
  <si>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</si>
  <si>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</si>
  <si>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</si>
  <si>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</si>
  <si>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</si>
  <si>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</si>
  <si>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</si>
  <si>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</si>
  <si>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</si>
  <si>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</si>
  <si>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</si>
  <si>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</si>
  <si>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</si>
  <si>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</si>
  <si>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</si>
  <si>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</si>
  <si>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</si>
  <si>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</si>
  <si>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</si>
  <si>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</si>
  <si>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</si>
  <si>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</si>
  <si>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</si>
  <si>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</si>
  <si>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</si>
  <si>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</si>
  <si>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</si>
  <si>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</si>
  <si>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</si>
  <si>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</si>
  <si>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</si>
  <si>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</si>
  <si>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</si>
  <si>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</si>
  <si>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</si>
  <si>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</si>
  <si>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</si>
  <si>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</si>
  <si>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</si>
  <si>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</si>
  <si>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</si>
  <si>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</si>
  <si>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</si>
  <si>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</si>
  <si>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</si>
  <si>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</si>
  <si>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</si>
  <si>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Life required to travel to a region is shown below the region name. Returning to the gate is always free.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</si>
  <si>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</si>
  <si>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</si>
  <si>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</si>
  <si>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also shown at the top of the screen. Continuous fire decreases your accuracy, so fire in short bursts for maximum effectiveness.</t>
  </si>
  <si>
    <t>Attributes</t>
  </si>
  <si>
    <t>You have 2 attributes- Life and Will.</t>
  </si>
  <si>
    <t>Physical</t>
  </si>
  <si>
    <t>Life increases your maximum health in combat, your movement speed, and your maximum travel distance.</t>
  </si>
  <si>
    <t>Mental</t>
  </si>
  <si>
    <t>Will increases your compass charges, and decreases the cooldown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</si>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</sst>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177" formatCode="0.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5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0" fillId="28" borderId="3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0" borderId="39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37" borderId="40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7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9" t="s">
        <v>14</v>
      </c>
      <c r="AJ1" s="329"/>
      <c r="AK1" s="329"/>
      <c r="AL1" s="329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30" t="s">
        <v>17</v>
      </c>
      <c r="AJ2" s="330" t="s">
        <v>18</v>
      </c>
      <c r="AK2" s="329" t="s">
        <v>19</v>
      </c>
      <c r="AL2" s="329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6" t="s">
        <v>21</v>
      </c>
      <c r="T3" s="326"/>
      <c r="U3" s="326"/>
      <c r="V3" s="121"/>
      <c r="W3" s="121"/>
      <c r="X3" s="121"/>
      <c r="Y3" s="328"/>
      <c r="AA3" s="71"/>
      <c r="AB3" s="71"/>
      <c r="AC3" s="71"/>
      <c r="AD3" s="71"/>
      <c r="AE3" s="71"/>
      <c r="AF3" s="71"/>
      <c r="AG3" s="71"/>
      <c r="AH3" s="71"/>
      <c r="AI3" s="330" t="s">
        <v>22</v>
      </c>
      <c r="AJ3" s="330"/>
      <c r="AK3" s="330"/>
      <c r="AL3" s="330"/>
    </row>
    <row r="4" spans="1:39">
      <c r="A4" s="275"/>
      <c r="B4" s="275"/>
      <c r="C4" s="276" t="s">
        <v>23</v>
      </c>
      <c r="D4" s="277">
        <v>1.5</v>
      </c>
      <c r="E4" s="278">
        <v>6</v>
      </c>
      <c r="F4" s="279">
        <f>AVERAGE(D4:E4)</f>
        <v>3.75</v>
      </c>
      <c r="G4" s="280">
        <v>50</v>
      </c>
      <c r="H4" s="278">
        <v>60</v>
      </c>
      <c r="I4" s="279">
        <f>AVERAGE(G4:H4)</f>
        <v>55</v>
      </c>
      <c r="J4" s="280">
        <v>1</v>
      </c>
      <c r="K4" s="278">
        <v>3</v>
      </c>
      <c r="L4" s="279">
        <f>AVERAGE(J4:K4)</f>
        <v>2</v>
      </c>
      <c r="M4" s="280">
        <v>70</v>
      </c>
      <c r="N4" s="278">
        <v>80</v>
      </c>
      <c r="O4" s="279">
        <f>AVERAGE(M4:N4)</f>
        <v>75</v>
      </c>
      <c r="P4" s="280">
        <v>2.5</v>
      </c>
      <c r="Q4" s="278">
        <v>3.5</v>
      </c>
      <c r="R4" s="279">
        <f>AVERAGE(P4:Q4)</f>
        <v>3</v>
      </c>
      <c r="S4" s="308">
        <v>6</v>
      </c>
      <c r="T4" s="309">
        <v>12</v>
      </c>
      <c r="U4" s="321">
        <f>AVERAGE(S4:T4)</f>
        <v>9</v>
      </c>
      <c r="V4" s="280">
        <v>3</v>
      </c>
      <c r="W4" s="278">
        <v>4</v>
      </c>
      <c r="X4" s="279">
        <f>AVERAGE(V4:W4)</f>
        <v>3.5</v>
      </c>
      <c r="Y4" s="278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31">
        <f>AF4/AC4</f>
        <v>1.09058823529412</v>
      </c>
      <c r="AJ4" s="331">
        <f>AG4/AD4</f>
        <v>9.984</v>
      </c>
      <c r="AK4" s="332">
        <f>AVERAGE(AI4:AJ4)</f>
        <v>5.53729411764706</v>
      </c>
      <c r="AL4" s="332">
        <v>5</v>
      </c>
      <c r="AM4">
        <f>AVERAGE(J4:K4)*AVERAGE(D4:E4)*Y4</f>
        <v>7.5</v>
      </c>
    </row>
    <row r="5" spans="1:39">
      <c r="A5" s="275"/>
      <c r="B5" s="275"/>
      <c r="C5" s="281" t="s">
        <v>24</v>
      </c>
      <c r="D5" s="282">
        <v>2.5</v>
      </c>
      <c r="E5" s="283">
        <v>10</v>
      </c>
      <c r="F5" s="284">
        <f t="shared" ref="F5:F38" si="0">AVERAGE(D5:E5)</f>
        <v>6.25</v>
      </c>
      <c r="G5" s="285">
        <v>55</v>
      </c>
      <c r="H5" s="283">
        <v>65</v>
      </c>
      <c r="I5" s="284">
        <f t="shared" ref="I5:I38" si="1">AVERAGE(G5:H5)</f>
        <v>60</v>
      </c>
      <c r="J5" s="285">
        <v>1.25</v>
      </c>
      <c r="K5" s="283">
        <v>3</v>
      </c>
      <c r="L5" s="284">
        <f t="shared" ref="L5:L38" si="2">AVERAGE(J5:K5)</f>
        <v>2.125</v>
      </c>
      <c r="M5" s="285">
        <v>75</v>
      </c>
      <c r="N5" s="283">
        <v>85</v>
      </c>
      <c r="O5" s="284">
        <f t="shared" ref="O5:O38" si="3">AVERAGE(M5:N5)</f>
        <v>80</v>
      </c>
      <c r="P5" s="285">
        <v>2</v>
      </c>
      <c r="Q5" s="283">
        <v>3</v>
      </c>
      <c r="R5" s="284">
        <f t="shared" ref="R5:R38" si="4">AVERAGE(P5:Q5)</f>
        <v>2.5</v>
      </c>
      <c r="S5" s="310">
        <v>6</v>
      </c>
      <c r="T5" s="311">
        <v>12</v>
      </c>
      <c r="U5" s="322">
        <f t="shared" ref="U5:U38" si="5">AVERAGE(S5:T5)</f>
        <v>9</v>
      </c>
      <c r="V5" s="285">
        <v>4</v>
      </c>
      <c r="W5" s="283">
        <v>5</v>
      </c>
      <c r="X5" s="284">
        <f t="shared" ref="X5:X38" si="6">AVERAGE(V5:W5)</f>
        <v>4.5</v>
      </c>
      <c r="Y5" s="283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31">
        <f t="shared" ref="AI5:AI38" si="12">AF5/AC5</f>
        <v>2.29411764705882</v>
      </c>
      <c r="AJ5" s="331">
        <f>AG5/AD5</f>
        <v>18</v>
      </c>
      <c r="AK5" s="332">
        <f t="shared" ref="AK5:AK38" si="13">AVERAGE(AI5:AJ5)</f>
        <v>10.1470588235294</v>
      </c>
      <c r="AL5" s="332">
        <v>10</v>
      </c>
      <c r="AM5">
        <f t="shared" ref="AM5:AM38" si="14">AVERAGE(J5:K5)*AVERAGE(D5:E5)*Y5</f>
        <v>13.28125</v>
      </c>
    </row>
    <row r="6" spans="1:39">
      <c r="A6" s="275"/>
      <c r="B6" s="275"/>
      <c r="C6" s="286" t="s">
        <v>25</v>
      </c>
      <c r="D6" s="287">
        <v>4</v>
      </c>
      <c r="E6" s="288">
        <v>13</v>
      </c>
      <c r="F6" s="289">
        <f t="shared" si="0"/>
        <v>8.5</v>
      </c>
      <c r="G6" s="290">
        <v>60</v>
      </c>
      <c r="H6" s="288">
        <v>70</v>
      </c>
      <c r="I6" s="289">
        <f t="shared" si="1"/>
        <v>65</v>
      </c>
      <c r="J6" s="290">
        <v>1.5</v>
      </c>
      <c r="K6" s="288">
        <v>3</v>
      </c>
      <c r="L6" s="289">
        <f t="shared" si="2"/>
        <v>2.25</v>
      </c>
      <c r="M6" s="290">
        <v>80</v>
      </c>
      <c r="N6" s="288">
        <v>90</v>
      </c>
      <c r="O6" s="289">
        <f t="shared" si="3"/>
        <v>85</v>
      </c>
      <c r="P6" s="290">
        <v>1.5</v>
      </c>
      <c r="Q6" s="288">
        <v>2.5</v>
      </c>
      <c r="R6" s="289">
        <f t="shared" si="4"/>
        <v>2</v>
      </c>
      <c r="S6" s="312">
        <v>6</v>
      </c>
      <c r="T6" s="313">
        <v>12</v>
      </c>
      <c r="U6" s="323">
        <f t="shared" si="5"/>
        <v>9</v>
      </c>
      <c r="V6" s="290">
        <v>5</v>
      </c>
      <c r="W6" s="288">
        <v>6</v>
      </c>
      <c r="X6" s="289">
        <f t="shared" si="6"/>
        <v>5.5</v>
      </c>
      <c r="Y6" s="288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31">
        <f t="shared" si="12"/>
        <v>4.58181818181818</v>
      </c>
      <c r="AJ6" s="331">
        <f>AG6/AD6</f>
        <v>25.44</v>
      </c>
      <c r="AK6" s="332">
        <f t="shared" si="13"/>
        <v>15.0109090909091</v>
      </c>
      <c r="AL6" s="332">
        <v>15</v>
      </c>
      <c r="AM6">
        <f t="shared" si="14"/>
        <v>19.125</v>
      </c>
    </row>
    <row r="7" spans="1:39">
      <c r="A7" s="275"/>
      <c r="B7" s="275"/>
      <c r="C7" s="291" t="s">
        <v>26</v>
      </c>
      <c r="D7" s="292">
        <v>5.5</v>
      </c>
      <c r="E7" s="293">
        <v>15</v>
      </c>
      <c r="F7" s="294">
        <f t="shared" si="0"/>
        <v>10.25</v>
      </c>
      <c r="G7" s="295">
        <v>65</v>
      </c>
      <c r="H7" s="293">
        <v>75</v>
      </c>
      <c r="I7" s="294">
        <f t="shared" si="1"/>
        <v>70</v>
      </c>
      <c r="J7" s="295">
        <v>1.75</v>
      </c>
      <c r="K7" s="293">
        <v>3</v>
      </c>
      <c r="L7" s="294">
        <f t="shared" si="2"/>
        <v>2.375</v>
      </c>
      <c r="M7" s="295">
        <v>85</v>
      </c>
      <c r="N7" s="293">
        <v>95</v>
      </c>
      <c r="O7" s="294">
        <f t="shared" si="3"/>
        <v>90</v>
      </c>
      <c r="P7" s="295">
        <v>1</v>
      </c>
      <c r="Q7" s="293">
        <v>2</v>
      </c>
      <c r="R7" s="294">
        <f t="shared" si="4"/>
        <v>1.5</v>
      </c>
      <c r="S7" s="314">
        <v>6</v>
      </c>
      <c r="T7" s="315">
        <v>12</v>
      </c>
      <c r="U7" s="324">
        <f t="shared" si="5"/>
        <v>9</v>
      </c>
      <c r="V7" s="295">
        <v>6</v>
      </c>
      <c r="W7" s="293">
        <v>7</v>
      </c>
      <c r="X7" s="294">
        <f t="shared" si="6"/>
        <v>6.5</v>
      </c>
      <c r="Y7" s="293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31">
        <f t="shared" si="12"/>
        <v>7.89870967741936</v>
      </c>
      <c r="AJ7" s="331">
        <f>AG7/AD7</f>
        <v>32.1</v>
      </c>
      <c r="AK7" s="332">
        <f t="shared" si="13"/>
        <v>19.9993548387097</v>
      </c>
      <c r="AL7" s="332">
        <v>20</v>
      </c>
      <c r="AM7">
        <f t="shared" si="14"/>
        <v>24.34375</v>
      </c>
    </row>
    <row r="8" spans="1:39">
      <c r="A8" s="275"/>
      <c r="B8" s="275"/>
      <c r="C8" s="296" t="s">
        <v>27</v>
      </c>
      <c r="D8" s="297">
        <v>7</v>
      </c>
      <c r="E8" s="298">
        <v>16</v>
      </c>
      <c r="F8" s="299">
        <f t="shared" si="0"/>
        <v>11.5</v>
      </c>
      <c r="G8" s="300">
        <v>70</v>
      </c>
      <c r="H8" s="298">
        <v>80</v>
      </c>
      <c r="I8" s="299">
        <f t="shared" si="1"/>
        <v>75</v>
      </c>
      <c r="J8" s="300">
        <v>2</v>
      </c>
      <c r="K8" s="298">
        <v>3</v>
      </c>
      <c r="L8" s="299">
        <f t="shared" si="2"/>
        <v>2.5</v>
      </c>
      <c r="M8" s="300">
        <v>90</v>
      </c>
      <c r="N8" s="298">
        <v>100</v>
      </c>
      <c r="O8" s="299">
        <f t="shared" si="3"/>
        <v>95</v>
      </c>
      <c r="P8" s="300">
        <v>0.5</v>
      </c>
      <c r="Q8" s="298">
        <v>1.5</v>
      </c>
      <c r="R8" s="299">
        <f t="shared" si="4"/>
        <v>1</v>
      </c>
      <c r="S8" s="316">
        <v>6</v>
      </c>
      <c r="T8" s="317">
        <v>12</v>
      </c>
      <c r="U8" s="325">
        <f t="shared" si="5"/>
        <v>9</v>
      </c>
      <c r="V8" s="300">
        <v>7</v>
      </c>
      <c r="W8" s="298">
        <v>8</v>
      </c>
      <c r="X8" s="299">
        <f t="shared" si="6"/>
        <v>7.5</v>
      </c>
      <c r="Y8" s="298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31">
        <f t="shared" si="12"/>
        <v>12.84</v>
      </c>
      <c r="AJ8" s="331">
        <f>AG8/AD8</f>
        <v>37.7018181818182</v>
      </c>
      <c r="AK8" s="332">
        <f t="shared" si="13"/>
        <v>25.2709090909091</v>
      </c>
      <c r="AL8" s="332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301"/>
      <c r="E9" s="302"/>
      <c r="F9" s="303"/>
      <c r="G9" s="301"/>
      <c r="H9" s="302"/>
      <c r="I9" s="303"/>
      <c r="J9" s="307" t="s">
        <v>21</v>
      </c>
      <c r="K9" s="307"/>
      <c r="L9" s="320"/>
      <c r="M9" s="301"/>
      <c r="N9" s="302"/>
      <c r="O9" s="303"/>
      <c r="P9" s="301"/>
      <c r="Q9" s="302"/>
      <c r="R9" s="303"/>
      <c r="S9" s="301"/>
      <c r="T9" s="302"/>
      <c r="U9" s="303"/>
      <c r="V9" s="301"/>
      <c r="W9" s="327"/>
      <c r="X9" s="303"/>
      <c r="Y9" s="302"/>
      <c r="Z9" s="132"/>
      <c r="AA9" s="132"/>
      <c r="AB9" s="132"/>
      <c r="AC9" s="132"/>
      <c r="AD9" s="132"/>
      <c r="AE9" s="132"/>
      <c r="AF9" s="132"/>
      <c r="AG9" s="132"/>
      <c r="AH9" s="132"/>
      <c r="AI9" s="331" t="s">
        <v>29</v>
      </c>
      <c r="AJ9" s="331"/>
      <c r="AK9" s="331"/>
      <c r="AL9" s="331"/>
    </row>
    <row r="10" spans="1:39">
      <c r="A10" s="275"/>
      <c r="B10" s="275"/>
      <c r="C10" s="276" t="s">
        <v>30</v>
      </c>
      <c r="D10" s="277">
        <v>10</v>
      </c>
      <c r="E10" s="278">
        <v>15</v>
      </c>
      <c r="F10" s="279">
        <f t="shared" si="0"/>
        <v>12.5</v>
      </c>
      <c r="G10" s="280">
        <v>67.5</v>
      </c>
      <c r="H10" s="278">
        <v>75</v>
      </c>
      <c r="I10" s="279">
        <f t="shared" si="1"/>
        <v>71.25</v>
      </c>
      <c r="J10" s="308">
        <v>0.2</v>
      </c>
      <c r="K10" s="309">
        <v>0.5</v>
      </c>
      <c r="L10" s="321">
        <f t="shared" si="2"/>
        <v>0.35</v>
      </c>
      <c r="M10" s="280">
        <v>30</v>
      </c>
      <c r="N10" s="278">
        <v>40</v>
      </c>
      <c r="O10" s="279">
        <f t="shared" si="3"/>
        <v>35</v>
      </c>
      <c r="P10" s="280">
        <v>3.5</v>
      </c>
      <c r="Q10" s="278">
        <v>5</v>
      </c>
      <c r="R10" s="279">
        <f t="shared" si="4"/>
        <v>4.25</v>
      </c>
      <c r="S10" s="280">
        <v>4</v>
      </c>
      <c r="T10" s="278">
        <v>10</v>
      </c>
      <c r="U10" s="279">
        <f t="shared" si="5"/>
        <v>7</v>
      </c>
      <c r="V10" s="280">
        <v>10</v>
      </c>
      <c r="W10" s="278">
        <v>20</v>
      </c>
      <c r="X10" s="279">
        <f t="shared" si="6"/>
        <v>15</v>
      </c>
      <c r="Y10" s="278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31">
        <f t="shared" si="12"/>
        <v>1.87234042553191</v>
      </c>
      <c r="AJ10" s="331">
        <f>AG10/AD10</f>
        <v>7.2</v>
      </c>
      <c r="AK10" s="332">
        <f t="shared" si="13"/>
        <v>4.53617021276596</v>
      </c>
      <c r="AL10" s="332">
        <v>5</v>
      </c>
      <c r="AM10">
        <f t="shared" si="14"/>
        <v>4.375</v>
      </c>
    </row>
    <row r="11" spans="1:39">
      <c r="A11" s="275"/>
      <c r="B11" s="275"/>
      <c r="C11" s="281" t="s">
        <v>31</v>
      </c>
      <c r="D11" s="282">
        <v>20</v>
      </c>
      <c r="E11" s="283">
        <v>30</v>
      </c>
      <c r="F11" s="284">
        <f t="shared" si="0"/>
        <v>25</v>
      </c>
      <c r="G11" s="285">
        <v>72.5</v>
      </c>
      <c r="H11" s="283">
        <v>80</v>
      </c>
      <c r="I11" s="284">
        <f t="shared" si="1"/>
        <v>76.25</v>
      </c>
      <c r="J11" s="310">
        <v>0.2</v>
      </c>
      <c r="K11" s="311">
        <v>0.5</v>
      </c>
      <c r="L11" s="322">
        <f t="shared" si="2"/>
        <v>0.35</v>
      </c>
      <c r="M11" s="285">
        <v>35</v>
      </c>
      <c r="N11" s="283">
        <v>45</v>
      </c>
      <c r="O11" s="284">
        <f t="shared" si="3"/>
        <v>40</v>
      </c>
      <c r="P11" s="285">
        <v>3.75</v>
      </c>
      <c r="Q11" s="283">
        <v>5.25</v>
      </c>
      <c r="R11" s="284">
        <f t="shared" si="4"/>
        <v>4.5</v>
      </c>
      <c r="S11" s="285">
        <v>4</v>
      </c>
      <c r="T11" s="283">
        <v>9</v>
      </c>
      <c r="U11" s="284">
        <f t="shared" si="5"/>
        <v>6.5</v>
      </c>
      <c r="V11" s="285">
        <v>15</v>
      </c>
      <c r="W11" s="283">
        <v>35</v>
      </c>
      <c r="X11" s="284">
        <f t="shared" si="6"/>
        <v>25</v>
      </c>
      <c r="Y11" s="283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31">
        <f t="shared" si="12"/>
        <v>3.87368421052632</v>
      </c>
      <c r="AJ11" s="331">
        <f>AG11/AD11</f>
        <v>15.6774193548387</v>
      </c>
      <c r="AK11" s="332">
        <f t="shared" si="13"/>
        <v>9.77555178268251</v>
      </c>
      <c r="AL11" s="332">
        <v>10</v>
      </c>
      <c r="AM11">
        <f t="shared" si="14"/>
        <v>8.75</v>
      </c>
    </row>
    <row r="12" spans="1:39">
      <c r="A12" s="275"/>
      <c r="B12" s="275"/>
      <c r="C12" s="286" t="s">
        <v>32</v>
      </c>
      <c r="D12" s="287">
        <v>30</v>
      </c>
      <c r="E12" s="288">
        <v>45</v>
      </c>
      <c r="F12" s="289">
        <f t="shared" si="0"/>
        <v>37.5</v>
      </c>
      <c r="G12" s="290">
        <v>77.5</v>
      </c>
      <c r="H12" s="288">
        <v>85</v>
      </c>
      <c r="I12" s="289">
        <f t="shared" si="1"/>
        <v>81.25</v>
      </c>
      <c r="J12" s="312">
        <v>0.2</v>
      </c>
      <c r="K12" s="313">
        <v>0.5</v>
      </c>
      <c r="L12" s="323">
        <f t="shared" si="2"/>
        <v>0.35</v>
      </c>
      <c r="M12" s="290">
        <v>40</v>
      </c>
      <c r="N12" s="288">
        <v>50</v>
      </c>
      <c r="O12" s="289">
        <f t="shared" si="3"/>
        <v>45</v>
      </c>
      <c r="P12" s="290">
        <v>4</v>
      </c>
      <c r="Q12" s="288">
        <v>5.5</v>
      </c>
      <c r="R12" s="289">
        <f t="shared" si="4"/>
        <v>4.75</v>
      </c>
      <c r="S12" s="290">
        <v>4</v>
      </c>
      <c r="T12" s="288">
        <v>8</v>
      </c>
      <c r="U12" s="289">
        <f t="shared" si="5"/>
        <v>6</v>
      </c>
      <c r="V12" s="290">
        <v>30</v>
      </c>
      <c r="W12" s="288">
        <v>50</v>
      </c>
      <c r="X12" s="289">
        <f t="shared" si="6"/>
        <v>40</v>
      </c>
      <c r="Y12" s="288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31">
        <f t="shared" si="12"/>
        <v>6.5</v>
      </c>
      <c r="AJ12" s="331">
        <f>AG12/AD12</f>
        <v>25.1162790697674</v>
      </c>
      <c r="AK12" s="332">
        <f t="shared" si="13"/>
        <v>15.8081395348837</v>
      </c>
      <c r="AL12" s="332">
        <v>15</v>
      </c>
      <c r="AM12">
        <f t="shared" si="14"/>
        <v>13.125</v>
      </c>
    </row>
    <row r="13" spans="1:39">
      <c r="A13" s="275"/>
      <c r="B13" s="275"/>
      <c r="C13" s="291" t="s">
        <v>33</v>
      </c>
      <c r="D13" s="292">
        <v>40</v>
      </c>
      <c r="E13" s="293">
        <v>60</v>
      </c>
      <c r="F13" s="294">
        <f t="shared" si="0"/>
        <v>50</v>
      </c>
      <c r="G13" s="295">
        <v>82.5</v>
      </c>
      <c r="H13" s="293">
        <v>90</v>
      </c>
      <c r="I13" s="294">
        <f t="shared" si="1"/>
        <v>86.25</v>
      </c>
      <c r="J13" s="314">
        <v>0.2</v>
      </c>
      <c r="K13" s="315">
        <v>0.5</v>
      </c>
      <c r="L13" s="324">
        <f t="shared" si="2"/>
        <v>0.35</v>
      </c>
      <c r="M13" s="295">
        <v>45</v>
      </c>
      <c r="N13" s="293">
        <v>55</v>
      </c>
      <c r="O13" s="294">
        <f t="shared" si="3"/>
        <v>50</v>
      </c>
      <c r="P13" s="295">
        <v>4.25</v>
      </c>
      <c r="Q13" s="293">
        <v>5.75</v>
      </c>
      <c r="R13" s="294">
        <f t="shared" si="4"/>
        <v>5</v>
      </c>
      <c r="S13" s="295">
        <v>4</v>
      </c>
      <c r="T13" s="293">
        <v>7</v>
      </c>
      <c r="U13" s="294">
        <f t="shared" si="5"/>
        <v>5.5</v>
      </c>
      <c r="V13" s="295">
        <v>45</v>
      </c>
      <c r="W13" s="293">
        <v>65</v>
      </c>
      <c r="X13" s="294">
        <f t="shared" si="6"/>
        <v>55</v>
      </c>
      <c r="Y13" s="293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31">
        <f t="shared" si="12"/>
        <v>9.56701030927835</v>
      </c>
      <c r="AJ13" s="331">
        <f>AG13/AD13</f>
        <v>35.0886075949367</v>
      </c>
      <c r="AK13" s="332">
        <f t="shared" si="13"/>
        <v>22.3278089521075</v>
      </c>
      <c r="AL13" s="332">
        <v>20</v>
      </c>
      <c r="AM13">
        <f t="shared" si="14"/>
        <v>17.5</v>
      </c>
    </row>
    <row r="14" spans="1:39">
      <c r="A14" s="275"/>
      <c r="B14" s="275"/>
      <c r="C14" s="296" t="s">
        <v>34</v>
      </c>
      <c r="D14" s="297">
        <v>50</v>
      </c>
      <c r="E14" s="298">
        <v>75</v>
      </c>
      <c r="F14" s="299">
        <f t="shared" si="0"/>
        <v>62.5</v>
      </c>
      <c r="G14" s="300">
        <v>87.5</v>
      </c>
      <c r="H14" s="298">
        <v>95</v>
      </c>
      <c r="I14" s="299">
        <f t="shared" si="1"/>
        <v>91.25</v>
      </c>
      <c r="J14" s="316">
        <v>0.2</v>
      </c>
      <c r="K14" s="317">
        <v>0.5</v>
      </c>
      <c r="L14" s="325">
        <f t="shared" si="2"/>
        <v>0.35</v>
      </c>
      <c r="M14" s="300">
        <v>50</v>
      </c>
      <c r="N14" s="298">
        <v>60</v>
      </c>
      <c r="O14" s="299">
        <f t="shared" si="3"/>
        <v>55</v>
      </c>
      <c r="P14" s="300">
        <v>4.5</v>
      </c>
      <c r="Q14" s="298">
        <v>6</v>
      </c>
      <c r="R14" s="299">
        <f t="shared" si="4"/>
        <v>5.25</v>
      </c>
      <c r="S14" s="300">
        <v>4</v>
      </c>
      <c r="T14" s="298">
        <v>6</v>
      </c>
      <c r="U14" s="299">
        <f t="shared" si="5"/>
        <v>5</v>
      </c>
      <c r="V14" s="300">
        <v>60</v>
      </c>
      <c r="W14" s="298">
        <v>70</v>
      </c>
      <c r="X14" s="299">
        <f t="shared" si="6"/>
        <v>65</v>
      </c>
      <c r="Y14" s="298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31">
        <f t="shared" si="12"/>
        <v>13.0612244897959</v>
      </c>
      <c r="AJ14" s="331">
        <f>AG14/AD14</f>
        <v>42.5</v>
      </c>
      <c r="AK14" s="332">
        <f t="shared" si="13"/>
        <v>27.780612244898</v>
      </c>
      <c r="AL14" s="332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301"/>
      <c r="E15" s="302"/>
      <c r="F15" s="303"/>
      <c r="G15" s="304"/>
      <c r="H15" s="305"/>
      <c r="I15" s="306"/>
      <c r="J15" s="301"/>
      <c r="K15" s="302"/>
      <c r="L15" s="303"/>
      <c r="M15" s="301"/>
      <c r="N15" s="302"/>
      <c r="O15" s="303"/>
      <c r="P15" s="301"/>
      <c r="Q15" s="302"/>
      <c r="R15" s="303"/>
      <c r="S15" s="301"/>
      <c r="T15" s="302"/>
      <c r="U15" s="303"/>
      <c r="V15" s="307" t="s">
        <v>21</v>
      </c>
      <c r="W15" s="307"/>
      <c r="X15" s="320"/>
      <c r="Y15" s="302"/>
      <c r="Z15" s="132"/>
      <c r="AA15" s="132"/>
      <c r="AB15" s="132"/>
      <c r="AC15" s="132"/>
      <c r="AD15" s="132"/>
      <c r="AE15" s="132"/>
      <c r="AF15" s="132"/>
      <c r="AG15" s="132"/>
      <c r="AH15" s="132"/>
      <c r="AI15" s="331" t="s">
        <v>36</v>
      </c>
      <c r="AJ15" s="331"/>
      <c r="AK15" s="331"/>
      <c r="AL15" s="331"/>
    </row>
    <row r="16" spans="1:39">
      <c r="A16" s="275"/>
      <c r="B16" s="275"/>
      <c r="C16" s="276" t="s">
        <v>37</v>
      </c>
      <c r="D16" s="277">
        <v>0.7</v>
      </c>
      <c r="E16" s="278">
        <v>1.3</v>
      </c>
      <c r="F16" s="279">
        <f t="shared" si="0"/>
        <v>1</v>
      </c>
      <c r="G16" s="280">
        <v>15</v>
      </c>
      <c r="H16" s="278">
        <v>25</v>
      </c>
      <c r="I16" s="279">
        <f t="shared" si="1"/>
        <v>20</v>
      </c>
      <c r="J16" s="280">
        <v>0.5</v>
      </c>
      <c r="K16" s="278">
        <v>1</v>
      </c>
      <c r="L16" s="279">
        <f t="shared" si="2"/>
        <v>0.75</v>
      </c>
      <c r="M16" s="280">
        <v>40</v>
      </c>
      <c r="N16" s="278">
        <v>60</v>
      </c>
      <c r="O16" s="279">
        <f t="shared" si="3"/>
        <v>50</v>
      </c>
      <c r="P16" s="280">
        <v>2</v>
      </c>
      <c r="Q16" s="278">
        <v>3.5</v>
      </c>
      <c r="R16" s="279">
        <f t="shared" si="4"/>
        <v>2.75</v>
      </c>
      <c r="S16" s="280">
        <v>2</v>
      </c>
      <c r="T16" s="278">
        <v>6</v>
      </c>
      <c r="U16" s="279">
        <f t="shared" si="5"/>
        <v>4</v>
      </c>
      <c r="V16" s="308">
        <v>2</v>
      </c>
      <c r="W16" s="309">
        <v>2.5</v>
      </c>
      <c r="X16" s="321">
        <f t="shared" si="6"/>
        <v>2.25</v>
      </c>
      <c r="Y16" s="278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31">
        <f t="shared" si="12"/>
        <v>2.142</v>
      </c>
      <c r="AJ16" s="331">
        <f>AG16/AD16</f>
        <v>7.57421052631579</v>
      </c>
      <c r="AK16" s="332">
        <f t="shared" si="13"/>
        <v>4.85810526315789</v>
      </c>
      <c r="AL16" s="332">
        <v>5</v>
      </c>
      <c r="AM16">
        <f t="shared" si="14"/>
        <v>6.75</v>
      </c>
    </row>
    <row r="17" spans="1:39">
      <c r="A17" s="275"/>
      <c r="B17" s="275"/>
      <c r="C17" s="281" t="s">
        <v>38</v>
      </c>
      <c r="D17" s="282">
        <v>1.2</v>
      </c>
      <c r="E17" s="283">
        <v>2</v>
      </c>
      <c r="F17" s="284">
        <f t="shared" si="0"/>
        <v>1.6</v>
      </c>
      <c r="G17" s="285">
        <v>20</v>
      </c>
      <c r="H17" s="283">
        <v>30</v>
      </c>
      <c r="I17" s="284">
        <f t="shared" si="1"/>
        <v>25</v>
      </c>
      <c r="J17" s="285">
        <v>0.625</v>
      </c>
      <c r="K17" s="283">
        <v>1.125</v>
      </c>
      <c r="L17" s="284">
        <f t="shared" si="2"/>
        <v>0.875</v>
      </c>
      <c r="M17" s="285">
        <v>45</v>
      </c>
      <c r="N17" s="283">
        <v>62.5</v>
      </c>
      <c r="O17" s="284">
        <f t="shared" si="3"/>
        <v>53.75</v>
      </c>
      <c r="P17" s="285">
        <v>2</v>
      </c>
      <c r="Q17" s="283">
        <v>3.25</v>
      </c>
      <c r="R17" s="284">
        <f t="shared" si="4"/>
        <v>2.625</v>
      </c>
      <c r="S17" s="285">
        <v>3</v>
      </c>
      <c r="T17" s="283">
        <v>7</v>
      </c>
      <c r="U17" s="284">
        <f t="shared" si="5"/>
        <v>5</v>
      </c>
      <c r="V17" s="310">
        <v>2</v>
      </c>
      <c r="W17" s="311">
        <v>2.5</v>
      </c>
      <c r="X17" s="322">
        <f t="shared" si="6"/>
        <v>2.25</v>
      </c>
      <c r="Y17" s="283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31">
        <f t="shared" si="12"/>
        <v>5.4</v>
      </c>
      <c r="AJ17" s="331">
        <f>AG17/AD17</f>
        <v>15.1495601173021</v>
      </c>
      <c r="AK17" s="332">
        <f t="shared" si="13"/>
        <v>10.274780058651</v>
      </c>
      <c r="AL17" s="332">
        <v>10</v>
      </c>
      <c r="AM17">
        <f t="shared" si="14"/>
        <v>14</v>
      </c>
    </row>
    <row r="18" spans="1:39">
      <c r="A18" s="275"/>
      <c r="B18" s="275"/>
      <c r="C18" s="286" t="s">
        <v>39</v>
      </c>
      <c r="D18" s="287">
        <v>1.5</v>
      </c>
      <c r="E18" s="288">
        <v>2.2</v>
      </c>
      <c r="F18" s="289">
        <f t="shared" si="0"/>
        <v>1.85</v>
      </c>
      <c r="G18" s="290">
        <v>25</v>
      </c>
      <c r="H18" s="288">
        <v>35</v>
      </c>
      <c r="I18" s="289">
        <f t="shared" si="1"/>
        <v>30</v>
      </c>
      <c r="J18" s="290">
        <v>0.75</v>
      </c>
      <c r="K18" s="288">
        <v>1.25</v>
      </c>
      <c r="L18" s="289">
        <f t="shared" si="2"/>
        <v>1</v>
      </c>
      <c r="M18" s="290">
        <v>50</v>
      </c>
      <c r="N18" s="288">
        <v>65</v>
      </c>
      <c r="O18" s="289">
        <f t="shared" si="3"/>
        <v>57.5</v>
      </c>
      <c r="P18" s="290">
        <v>2</v>
      </c>
      <c r="Q18" s="288">
        <v>3</v>
      </c>
      <c r="R18" s="289">
        <f t="shared" si="4"/>
        <v>2.5</v>
      </c>
      <c r="S18" s="290">
        <v>4</v>
      </c>
      <c r="T18" s="288">
        <v>8</v>
      </c>
      <c r="U18" s="289">
        <f t="shared" si="5"/>
        <v>6</v>
      </c>
      <c r="V18" s="312">
        <v>2</v>
      </c>
      <c r="W18" s="313">
        <v>2.5</v>
      </c>
      <c r="X18" s="323">
        <f t="shared" si="6"/>
        <v>2.25</v>
      </c>
      <c r="Y18" s="288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31">
        <f t="shared" si="12"/>
        <v>9.18</v>
      </c>
      <c r="AJ18" s="331">
        <f>AG18/AD18</f>
        <v>21.1106382978723</v>
      </c>
      <c r="AK18" s="332">
        <f t="shared" si="13"/>
        <v>15.1453191489362</v>
      </c>
      <c r="AL18" s="332">
        <v>15</v>
      </c>
      <c r="AM18">
        <f t="shared" si="14"/>
        <v>20.35</v>
      </c>
    </row>
    <row r="19" spans="1:39">
      <c r="A19" s="275"/>
      <c r="B19" s="275"/>
      <c r="C19" s="291" t="s">
        <v>40</v>
      </c>
      <c r="D19" s="292">
        <v>1.8</v>
      </c>
      <c r="E19" s="293">
        <v>2.2</v>
      </c>
      <c r="F19" s="294">
        <f t="shared" si="0"/>
        <v>2</v>
      </c>
      <c r="G19" s="295">
        <v>30</v>
      </c>
      <c r="H19" s="293">
        <v>40</v>
      </c>
      <c r="I19" s="294">
        <f t="shared" si="1"/>
        <v>35</v>
      </c>
      <c r="J19" s="295">
        <v>0.875</v>
      </c>
      <c r="K19" s="293">
        <v>1.385</v>
      </c>
      <c r="L19" s="294">
        <f t="shared" si="2"/>
        <v>1.13</v>
      </c>
      <c r="M19" s="295">
        <v>55</v>
      </c>
      <c r="N19" s="293">
        <v>67.5</v>
      </c>
      <c r="O19" s="294">
        <f t="shared" si="3"/>
        <v>61.25</v>
      </c>
      <c r="P19" s="295">
        <v>2</v>
      </c>
      <c r="Q19" s="293">
        <v>2.75</v>
      </c>
      <c r="R19" s="294">
        <f t="shared" si="4"/>
        <v>2.375</v>
      </c>
      <c r="S19" s="295">
        <v>5</v>
      </c>
      <c r="T19" s="293">
        <v>9</v>
      </c>
      <c r="U19" s="294">
        <f t="shared" si="5"/>
        <v>7</v>
      </c>
      <c r="V19" s="314">
        <v>2</v>
      </c>
      <c r="W19" s="315">
        <v>2.5</v>
      </c>
      <c r="X19" s="324">
        <f t="shared" si="6"/>
        <v>2.25</v>
      </c>
      <c r="Y19" s="293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31">
        <f t="shared" si="12"/>
        <v>14.28</v>
      </c>
      <c r="AJ19" s="331">
        <f>AG19/AD19</f>
        <v>26.3337874499854</v>
      </c>
      <c r="AK19" s="332">
        <f t="shared" si="13"/>
        <v>20.3068937249927</v>
      </c>
      <c r="AL19" s="332">
        <v>20</v>
      </c>
      <c r="AM19">
        <f t="shared" si="14"/>
        <v>27.12</v>
      </c>
    </row>
    <row r="20" spans="1:39">
      <c r="A20" s="275"/>
      <c r="B20" s="275"/>
      <c r="C20" s="296" t="s">
        <v>41</v>
      </c>
      <c r="D20" s="297">
        <v>1.9</v>
      </c>
      <c r="E20" s="298">
        <v>2.2</v>
      </c>
      <c r="F20" s="299">
        <f t="shared" si="0"/>
        <v>2.05</v>
      </c>
      <c r="G20" s="300">
        <v>35</v>
      </c>
      <c r="H20" s="298">
        <v>45</v>
      </c>
      <c r="I20" s="299">
        <f t="shared" si="1"/>
        <v>40</v>
      </c>
      <c r="J20" s="300">
        <v>1</v>
      </c>
      <c r="K20" s="298">
        <v>1.5</v>
      </c>
      <c r="L20" s="299">
        <f t="shared" si="2"/>
        <v>1.25</v>
      </c>
      <c r="M20" s="300">
        <v>60</v>
      </c>
      <c r="N20" s="298">
        <v>70</v>
      </c>
      <c r="O20" s="299">
        <f t="shared" si="3"/>
        <v>65</v>
      </c>
      <c r="P20" s="300">
        <v>2</v>
      </c>
      <c r="Q20" s="298">
        <v>2.5</v>
      </c>
      <c r="R20" s="299">
        <f t="shared" si="4"/>
        <v>2.25</v>
      </c>
      <c r="S20" s="300">
        <v>6</v>
      </c>
      <c r="T20" s="298">
        <v>10</v>
      </c>
      <c r="U20" s="299">
        <f t="shared" si="5"/>
        <v>8</v>
      </c>
      <c r="V20" s="316">
        <v>2</v>
      </c>
      <c r="W20" s="317">
        <v>2.5</v>
      </c>
      <c r="X20" s="325">
        <f t="shared" si="6"/>
        <v>2.25</v>
      </c>
      <c r="Y20" s="298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31">
        <f t="shared" si="12"/>
        <v>18.8955</v>
      </c>
      <c r="AJ20" s="331">
        <f>AG20/AD20</f>
        <v>31.98</v>
      </c>
      <c r="AK20" s="332">
        <f t="shared" si="13"/>
        <v>25.43775</v>
      </c>
      <c r="AL20" s="332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4"/>
      <c r="E21" s="305"/>
      <c r="F21" s="306"/>
      <c r="G21" s="307" t="s">
        <v>21</v>
      </c>
      <c r="H21" s="307"/>
      <c r="I21" s="320"/>
      <c r="J21" s="301"/>
      <c r="K21" s="302"/>
      <c r="L21" s="303"/>
      <c r="M21" s="301"/>
      <c r="N21" s="302"/>
      <c r="O21" s="303"/>
      <c r="P21" s="301"/>
      <c r="Q21" s="302"/>
      <c r="R21" s="303"/>
      <c r="S21" s="301"/>
      <c r="T21" s="302"/>
      <c r="U21" s="303"/>
      <c r="V21" s="301"/>
      <c r="W21" s="327"/>
      <c r="X21" s="303"/>
      <c r="Y21" s="302"/>
      <c r="Z21" s="132"/>
      <c r="AA21" s="132"/>
      <c r="AB21" s="132"/>
      <c r="AC21" s="132"/>
      <c r="AD21" s="132"/>
      <c r="AE21" s="132"/>
      <c r="AF21" s="132"/>
      <c r="AG21" s="132"/>
      <c r="AH21" s="132"/>
      <c r="AI21" s="331" t="s">
        <v>43</v>
      </c>
      <c r="AJ21" s="331"/>
      <c r="AK21" s="331"/>
      <c r="AL21" s="331"/>
    </row>
    <row r="22" spans="1:39">
      <c r="A22" s="275"/>
      <c r="B22" s="275"/>
      <c r="C22" s="276" t="s">
        <v>44</v>
      </c>
      <c r="D22" s="277">
        <v>1.1</v>
      </c>
      <c r="E22" s="278">
        <v>2.2</v>
      </c>
      <c r="F22" s="279">
        <f t="shared" si="0"/>
        <v>1.65</v>
      </c>
      <c r="G22" s="308">
        <v>50</v>
      </c>
      <c r="H22" s="309">
        <v>60</v>
      </c>
      <c r="I22" s="321">
        <f t="shared" si="1"/>
        <v>55</v>
      </c>
      <c r="J22" s="280">
        <v>4</v>
      </c>
      <c r="K22" s="278">
        <v>7</v>
      </c>
      <c r="L22" s="279">
        <f t="shared" si="2"/>
        <v>5.5</v>
      </c>
      <c r="M22" s="280">
        <v>50</v>
      </c>
      <c r="N22" s="278">
        <v>65</v>
      </c>
      <c r="O22" s="279">
        <f t="shared" si="3"/>
        <v>57.5</v>
      </c>
      <c r="P22" s="280">
        <v>2</v>
      </c>
      <c r="Q22" s="278">
        <v>3</v>
      </c>
      <c r="R22" s="279">
        <f t="shared" si="4"/>
        <v>2.5</v>
      </c>
      <c r="S22" s="280">
        <v>10</v>
      </c>
      <c r="T22" s="278">
        <v>20</v>
      </c>
      <c r="U22" s="279">
        <f t="shared" si="5"/>
        <v>15</v>
      </c>
      <c r="V22" s="280">
        <v>1</v>
      </c>
      <c r="W22" s="278">
        <v>2.5</v>
      </c>
      <c r="X22" s="279">
        <f t="shared" si="6"/>
        <v>1.75</v>
      </c>
      <c r="Y22" s="278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31">
        <f t="shared" si="12"/>
        <v>2.46888888888889</v>
      </c>
      <c r="AJ22" s="331">
        <f>AG22/AD22</f>
        <v>7.7</v>
      </c>
      <c r="AK22" s="332">
        <f t="shared" si="13"/>
        <v>5.08444444444444</v>
      </c>
      <c r="AL22" s="332">
        <v>5</v>
      </c>
      <c r="AM22">
        <f t="shared" si="14"/>
        <v>9.075</v>
      </c>
    </row>
    <row r="23" spans="1:39">
      <c r="A23" s="275"/>
      <c r="B23" s="275"/>
      <c r="C23" s="281" t="s">
        <v>45</v>
      </c>
      <c r="D23" s="282">
        <v>2</v>
      </c>
      <c r="E23" s="283">
        <v>3.1</v>
      </c>
      <c r="F23" s="284">
        <f t="shared" si="0"/>
        <v>2.55</v>
      </c>
      <c r="G23" s="310">
        <v>50</v>
      </c>
      <c r="H23" s="311">
        <v>60</v>
      </c>
      <c r="I23" s="322">
        <f t="shared" si="1"/>
        <v>55</v>
      </c>
      <c r="J23" s="285">
        <v>5</v>
      </c>
      <c r="K23" s="283">
        <v>8</v>
      </c>
      <c r="L23" s="284">
        <f t="shared" si="2"/>
        <v>6.5</v>
      </c>
      <c r="M23" s="285">
        <v>55</v>
      </c>
      <c r="N23" s="283">
        <v>70</v>
      </c>
      <c r="O23" s="284">
        <f t="shared" si="3"/>
        <v>62.5</v>
      </c>
      <c r="P23" s="285">
        <v>1.75</v>
      </c>
      <c r="Q23" s="283">
        <v>2.75</v>
      </c>
      <c r="R23" s="284">
        <f t="shared" si="4"/>
        <v>2.25</v>
      </c>
      <c r="S23" s="285">
        <v>15</v>
      </c>
      <c r="T23" s="283">
        <v>25</v>
      </c>
      <c r="U23" s="284">
        <f t="shared" si="5"/>
        <v>20</v>
      </c>
      <c r="V23" s="285">
        <v>1.25</v>
      </c>
      <c r="W23" s="283">
        <v>2.75</v>
      </c>
      <c r="X23" s="284">
        <f t="shared" si="6"/>
        <v>2</v>
      </c>
      <c r="Y23" s="283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31">
        <f t="shared" si="12"/>
        <v>6.39473684210526</v>
      </c>
      <c r="AJ23" s="331">
        <f>AG23/AD23</f>
        <v>13.5542553191489</v>
      </c>
      <c r="AK23" s="332">
        <f t="shared" si="13"/>
        <v>9.9744960806271</v>
      </c>
      <c r="AL23" s="332">
        <v>10</v>
      </c>
      <c r="AM23">
        <f t="shared" si="14"/>
        <v>16.575</v>
      </c>
    </row>
    <row r="24" spans="1:39">
      <c r="A24" s="275"/>
      <c r="B24" s="275"/>
      <c r="C24" s="286" t="s">
        <v>46</v>
      </c>
      <c r="D24" s="287">
        <v>2.7</v>
      </c>
      <c r="E24" s="288">
        <v>3.5</v>
      </c>
      <c r="F24" s="289">
        <f t="shared" si="0"/>
        <v>3.1</v>
      </c>
      <c r="G24" s="312">
        <v>50</v>
      </c>
      <c r="H24" s="313">
        <v>60</v>
      </c>
      <c r="I24" s="323">
        <f t="shared" si="1"/>
        <v>55</v>
      </c>
      <c r="J24" s="290">
        <v>6</v>
      </c>
      <c r="K24" s="288">
        <v>9</v>
      </c>
      <c r="L24" s="289">
        <f t="shared" si="2"/>
        <v>7.5</v>
      </c>
      <c r="M24" s="290">
        <v>60</v>
      </c>
      <c r="N24" s="288">
        <v>75</v>
      </c>
      <c r="O24" s="289">
        <f t="shared" si="3"/>
        <v>67.5</v>
      </c>
      <c r="P24" s="290">
        <v>1.5</v>
      </c>
      <c r="Q24" s="288">
        <v>2.5</v>
      </c>
      <c r="R24" s="289">
        <f t="shared" si="4"/>
        <v>2</v>
      </c>
      <c r="S24" s="290">
        <v>20</v>
      </c>
      <c r="T24" s="288">
        <v>30</v>
      </c>
      <c r="U24" s="289">
        <f t="shared" si="5"/>
        <v>25</v>
      </c>
      <c r="V24" s="290">
        <v>1.5</v>
      </c>
      <c r="W24" s="288">
        <v>3</v>
      </c>
      <c r="X24" s="289">
        <f t="shared" si="6"/>
        <v>2.25</v>
      </c>
      <c r="Y24" s="288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31">
        <f t="shared" si="12"/>
        <v>11.34</v>
      </c>
      <c r="AJ24" s="331">
        <f>AG24/AD24</f>
        <v>18.54</v>
      </c>
      <c r="AK24" s="332">
        <f t="shared" si="13"/>
        <v>14.94</v>
      </c>
      <c r="AL24" s="332">
        <v>15</v>
      </c>
      <c r="AM24">
        <f t="shared" si="14"/>
        <v>23.25</v>
      </c>
    </row>
    <row r="25" spans="1:39">
      <c r="A25" s="275"/>
      <c r="B25" s="275"/>
      <c r="C25" s="291" t="s">
        <v>47</v>
      </c>
      <c r="D25" s="292">
        <v>3</v>
      </c>
      <c r="E25" s="293">
        <v>3.8</v>
      </c>
      <c r="F25" s="294">
        <f t="shared" si="0"/>
        <v>3.4</v>
      </c>
      <c r="G25" s="314">
        <v>50</v>
      </c>
      <c r="H25" s="315">
        <v>60</v>
      </c>
      <c r="I25" s="324">
        <f t="shared" si="1"/>
        <v>55</v>
      </c>
      <c r="J25" s="295">
        <v>7</v>
      </c>
      <c r="K25" s="293">
        <v>10</v>
      </c>
      <c r="L25" s="294">
        <f t="shared" si="2"/>
        <v>8.5</v>
      </c>
      <c r="M25" s="295">
        <v>65</v>
      </c>
      <c r="N25" s="293">
        <v>80</v>
      </c>
      <c r="O25" s="294">
        <f t="shared" si="3"/>
        <v>72.5</v>
      </c>
      <c r="P25" s="295">
        <v>1.25</v>
      </c>
      <c r="Q25" s="293">
        <v>2.25</v>
      </c>
      <c r="R25" s="294">
        <f t="shared" si="4"/>
        <v>1.75</v>
      </c>
      <c r="S25" s="295">
        <v>25</v>
      </c>
      <c r="T25" s="293">
        <v>35</v>
      </c>
      <c r="U25" s="294">
        <f t="shared" si="5"/>
        <v>30</v>
      </c>
      <c r="V25" s="295">
        <v>1.75</v>
      </c>
      <c r="W25" s="293">
        <v>3.25</v>
      </c>
      <c r="X25" s="294">
        <f t="shared" si="6"/>
        <v>2.5</v>
      </c>
      <c r="Y25" s="293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31">
        <f t="shared" si="12"/>
        <v>15.8277777777778</v>
      </c>
      <c r="AJ25" s="331">
        <f>AG25/AD25</f>
        <v>23.8821739130435</v>
      </c>
      <c r="AK25" s="332">
        <f t="shared" si="13"/>
        <v>19.8549758454106</v>
      </c>
      <c r="AL25" s="332">
        <v>20</v>
      </c>
      <c r="AM25">
        <f t="shared" si="14"/>
        <v>28.9</v>
      </c>
    </row>
    <row r="26" spans="1:39">
      <c r="A26" s="275"/>
      <c r="B26" s="275"/>
      <c r="C26" s="296" t="s">
        <v>48</v>
      </c>
      <c r="D26" s="297">
        <v>3.2</v>
      </c>
      <c r="E26" s="298">
        <v>4</v>
      </c>
      <c r="F26" s="299">
        <f t="shared" si="0"/>
        <v>3.6</v>
      </c>
      <c r="G26" s="316">
        <v>50</v>
      </c>
      <c r="H26" s="317">
        <v>60</v>
      </c>
      <c r="I26" s="325">
        <f t="shared" si="1"/>
        <v>55</v>
      </c>
      <c r="J26" s="300">
        <v>8</v>
      </c>
      <c r="K26" s="298">
        <v>11</v>
      </c>
      <c r="L26" s="299">
        <f t="shared" si="2"/>
        <v>9.5</v>
      </c>
      <c r="M26" s="300">
        <v>70</v>
      </c>
      <c r="N26" s="298">
        <v>85</v>
      </c>
      <c r="O26" s="299">
        <f t="shared" si="3"/>
        <v>77.5</v>
      </c>
      <c r="P26" s="300">
        <v>1</v>
      </c>
      <c r="Q26" s="298">
        <v>2</v>
      </c>
      <c r="R26" s="299">
        <f t="shared" si="4"/>
        <v>1.5</v>
      </c>
      <c r="S26" s="300">
        <v>30</v>
      </c>
      <c r="T26" s="298">
        <v>40</v>
      </c>
      <c r="U26" s="299">
        <f t="shared" si="5"/>
        <v>35</v>
      </c>
      <c r="V26" s="300">
        <v>2</v>
      </c>
      <c r="W26" s="298">
        <v>3.5</v>
      </c>
      <c r="X26" s="299">
        <f t="shared" si="6"/>
        <v>2.75</v>
      </c>
      <c r="Y26" s="298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31">
        <f t="shared" si="12"/>
        <v>20.6147368421053</v>
      </c>
      <c r="AJ26" s="331">
        <f>AG26/AD26</f>
        <v>29.3806451612903</v>
      </c>
      <c r="AK26" s="332">
        <f t="shared" si="13"/>
        <v>24.9976910016978</v>
      </c>
      <c r="AL26" s="332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301"/>
      <c r="E27" s="302"/>
      <c r="F27" s="303"/>
      <c r="G27" s="301"/>
      <c r="H27" s="302"/>
      <c r="I27" s="303"/>
      <c r="J27" s="301"/>
      <c r="K27" s="302"/>
      <c r="L27" s="303"/>
      <c r="M27" s="307" t="s">
        <v>21</v>
      </c>
      <c r="N27" s="307"/>
      <c r="O27" s="320"/>
      <c r="P27" s="301"/>
      <c r="Q27" s="302"/>
      <c r="R27" s="303"/>
      <c r="S27" s="301"/>
      <c r="T27" s="302"/>
      <c r="U27" s="303"/>
      <c r="V27" s="301"/>
      <c r="W27" s="327"/>
      <c r="X27" s="303"/>
      <c r="Y27" s="302"/>
      <c r="Z27" s="132"/>
      <c r="AA27" s="132"/>
      <c r="AB27" s="132"/>
      <c r="AC27" s="132"/>
      <c r="AD27" s="132"/>
      <c r="AE27" s="132"/>
      <c r="AF27" s="132"/>
      <c r="AG27" s="132"/>
      <c r="AH27" s="132"/>
      <c r="AI27" s="331" t="s">
        <v>50</v>
      </c>
      <c r="AJ27" s="331"/>
      <c r="AK27" s="331"/>
      <c r="AL27" s="331"/>
    </row>
    <row r="28" spans="1:39">
      <c r="A28" s="275"/>
      <c r="B28" s="275"/>
      <c r="C28" s="276" t="s">
        <v>51</v>
      </c>
      <c r="D28" s="277">
        <v>2.25</v>
      </c>
      <c r="E28" s="278">
        <v>3.25</v>
      </c>
      <c r="F28" s="279">
        <f t="shared" si="0"/>
        <v>2.75</v>
      </c>
      <c r="G28" s="280">
        <v>30</v>
      </c>
      <c r="H28" s="278">
        <v>40</v>
      </c>
      <c r="I28" s="279">
        <f t="shared" si="1"/>
        <v>35</v>
      </c>
      <c r="J28" s="280">
        <v>1.5</v>
      </c>
      <c r="K28" s="278">
        <v>4</v>
      </c>
      <c r="L28" s="279">
        <f t="shared" si="2"/>
        <v>2.75</v>
      </c>
      <c r="M28" s="308">
        <v>20</v>
      </c>
      <c r="N28" s="309">
        <v>50</v>
      </c>
      <c r="O28" s="321">
        <f t="shared" si="3"/>
        <v>35</v>
      </c>
      <c r="P28" s="280">
        <v>8</v>
      </c>
      <c r="Q28" s="278">
        <v>12</v>
      </c>
      <c r="R28" s="279">
        <f t="shared" si="4"/>
        <v>10</v>
      </c>
      <c r="S28" s="280">
        <v>30</v>
      </c>
      <c r="T28" s="278">
        <v>60</v>
      </c>
      <c r="U28" s="279">
        <f t="shared" si="5"/>
        <v>45</v>
      </c>
      <c r="V28" s="280">
        <v>2</v>
      </c>
      <c r="W28" s="278">
        <v>4</v>
      </c>
      <c r="X28" s="279">
        <f t="shared" si="6"/>
        <v>3</v>
      </c>
      <c r="Y28" s="278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31">
        <f t="shared" si="12"/>
        <v>2.45892857142857</v>
      </c>
      <c r="AJ28" s="331">
        <f>AG28/AD28</f>
        <v>7.51111111111111</v>
      </c>
      <c r="AK28" s="332">
        <f t="shared" si="13"/>
        <v>4.98501984126984</v>
      </c>
      <c r="AL28" s="332">
        <v>5</v>
      </c>
      <c r="AM28">
        <f t="shared" si="14"/>
        <v>7.5625</v>
      </c>
    </row>
    <row r="29" spans="1:39">
      <c r="A29" s="275"/>
      <c r="B29" s="275"/>
      <c r="C29" s="281" t="s">
        <v>52</v>
      </c>
      <c r="D29" s="282">
        <v>4.25</v>
      </c>
      <c r="E29" s="283">
        <v>6.25</v>
      </c>
      <c r="F29" s="284">
        <f t="shared" si="0"/>
        <v>5.25</v>
      </c>
      <c r="G29" s="285">
        <v>35</v>
      </c>
      <c r="H29" s="283">
        <v>45</v>
      </c>
      <c r="I29" s="284">
        <f t="shared" si="1"/>
        <v>40</v>
      </c>
      <c r="J29" s="285">
        <v>1.625</v>
      </c>
      <c r="K29" s="283">
        <v>4</v>
      </c>
      <c r="L29" s="284">
        <f t="shared" si="2"/>
        <v>2.8125</v>
      </c>
      <c r="M29" s="310">
        <v>20</v>
      </c>
      <c r="N29" s="311">
        <v>50</v>
      </c>
      <c r="O29" s="322">
        <f t="shared" si="3"/>
        <v>35</v>
      </c>
      <c r="P29" s="285">
        <v>8.5</v>
      </c>
      <c r="Q29" s="283">
        <v>14</v>
      </c>
      <c r="R29" s="284">
        <f t="shared" si="4"/>
        <v>11.25</v>
      </c>
      <c r="S29" s="285">
        <v>37</v>
      </c>
      <c r="T29" s="283">
        <v>75</v>
      </c>
      <c r="U29" s="284">
        <f t="shared" si="5"/>
        <v>56</v>
      </c>
      <c r="V29" s="285">
        <v>4</v>
      </c>
      <c r="W29" s="283">
        <v>6</v>
      </c>
      <c r="X29" s="284">
        <f t="shared" si="6"/>
        <v>5</v>
      </c>
      <c r="Y29" s="283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31">
        <f t="shared" si="12"/>
        <v>5.23006150061501</v>
      </c>
      <c r="AJ29" s="331">
        <f>AG29/AD29</f>
        <v>15.1717557251908</v>
      </c>
      <c r="AK29" s="332">
        <f t="shared" si="13"/>
        <v>10.2009086129029</v>
      </c>
      <c r="AL29" s="332">
        <v>10</v>
      </c>
      <c r="AM29">
        <f t="shared" si="14"/>
        <v>14.765625</v>
      </c>
    </row>
    <row r="30" spans="1:39">
      <c r="A30" s="275"/>
      <c r="B30" s="275"/>
      <c r="C30" s="286" t="s">
        <v>53</v>
      </c>
      <c r="D30" s="287">
        <v>6</v>
      </c>
      <c r="E30" s="288">
        <v>8.75</v>
      </c>
      <c r="F30" s="289">
        <f t="shared" si="0"/>
        <v>7.375</v>
      </c>
      <c r="G30" s="290">
        <v>40</v>
      </c>
      <c r="H30" s="288">
        <v>50</v>
      </c>
      <c r="I30" s="289">
        <f t="shared" si="1"/>
        <v>45</v>
      </c>
      <c r="J30" s="290">
        <v>1.75</v>
      </c>
      <c r="K30" s="288">
        <v>4</v>
      </c>
      <c r="L30" s="289">
        <f t="shared" si="2"/>
        <v>2.875</v>
      </c>
      <c r="M30" s="312">
        <v>20</v>
      </c>
      <c r="N30" s="313">
        <v>50</v>
      </c>
      <c r="O30" s="323">
        <f t="shared" si="3"/>
        <v>35</v>
      </c>
      <c r="P30" s="290">
        <v>9</v>
      </c>
      <c r="Q30" s="288">
        <v>16</v>
      </c>
      <c r="R30" s="289">
        <f t="shared" si="4"/>
        <v>12.5</v>
      </c>
      <c r="S30" s="290">
        <v>45</v>
      </c>
      <c r="T30" s="288">
        <v>90</v>
      </c>
      <c r="U30" s="289">
        <f t="shared" si="5"/>
        <v>67.5</v>
      </c>
      <c r="V30" s="290">
        <v>6</v>
      </c>
      <c r="W30" s="288">
        <v>8</v>
      </c>
      <c r="X30" s="289">
        <f t="shared" si="6"/>
        <v>7</v>
      </c>
      <c r="Y30" s="288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31">
        <f t="shared" si="12"/>
        <v>8.24444444444444</v>
      </c>
      <c r="AJ30" s="331">
        <f>AG30/AD30</f>
        <v>22.0909090909091</v>
      </c>
      <c r="AK30" s="332">
        <f t="shared" si="13"/>
        <v>15.1676767676768</v>
      </c>
      <c r="AL30" s="332">
        <v>15</v>
      </c>
      <c r="AM30">
        <f t="shared" si="14"/>
        <v>21.203125</v>
      </c>
    </row>
    <row r="31" spans="1:39">
      <c r="A31" s="275"/>
      <c r="B31" s="275"/>
      <c r="C31" s="291" t="s">
        <v>54</v>
      </c>
      <c r="D31" s="292">
        <v>8.5</v>
      </c>
      <c r="E31" s="293">
        <v>10.5</v>
      </c>
      <c r="F31" s="294">
        <f t="shared" si="0"/>
        <v>9.5</v>
      </c>
      <c r="G31" s="295">
        <v>45</v>
      </c>
      <c r="H31" s="293">
        <v>55</v>
      </c>
      <c r="I31" s="294">
        <f t="shared" si="1"/>
        <v>50</v>
      </c>
      <c r="J31" s="295">
        <v>1.875</v>
      </c>
      <c r="K31" s="293">
        <v>4</v>
      </c>
      <c r="L31" s="294">
        <f t="shared" si="2"/>
        <v>2.9375</v>
      </c>
      <c r="M31" s="314">
        <v>20</v>
      </c>
      <c r="N31" s="315">
        <v>50</v>
      </c>
      <c r="O31" s="324">
        <f t="shared" si="3"/>
        <v>35</v>
      </c>
      <c r="P31" s="295">
        <v>9.5</v>
      </c>
      <c r="Q31" s="293">
        <v>18</v>
      </c>
      <c r="R31" s="294">
        <f t="shared" si="4"/>
        <v>13.75</v>
      </c>
      <c r="S31" s="295">
        <v>52</v>
      </c>
      <c r="T31" s="293">
        <v>105</v>
      </c>
      <c r="U31" s="294">
        <f t="shared" si="5"/>
        <v>78.5</v>
      </c>
      <c r="V31" s="295">
        <v>8</v>
      </c>
      <c r="W31" s="293">
        <v>10</v>
      </c>
      <c r="X31" s="294">
        <f t="shared" si="6"/>
        <v>9</v>
      </c>
      <c r="Y31" s="293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31">
        <f t="shared" si="12"/>
        <v>12.820769919427</v>
      </c>
      <c r="AJ31" s="331">
        <f>AG31/AD31</f>
        <v>27.4067796610169</v>
      </c>
      <c r="AK31" s="332">
        <f t="shared" si="13"/>
        <v>20.113774790222</v>
      </c>
      <c r="AL31" s="332">
        <v>20</v>
      </c>
      <c r="AM31">
        <f t="shared" si="14"/>
        <v>27.90625</v>
      </c>
    </row>
    <row r="32" spans="1:39">
      <c r="A32" s="275"/>
      <c r="B32" s="275"/>
      <c r="C32" s="296" t="s">
        <v>55</v>
      </c>
      <c r="D32" s="297">
        <v>10</v>
      </c>
      <c r="E32" s="298">
        <v>12.5</v>
      </c>
      <c r="F32" s="299">
        <f t="shared" si="0"/>
        <v>11.25</v>
      </c>
      <c r="G32" s="300">
        <v>55</v>
      </c>
      <c r="H32" s="298">
        <v>60</v>
      </c>
      <c r="I32" s="299">
        <f t="shared" si="1"/>
        <v>57.5</v>
      </c>
      <c r="J32" s="300">
        <v>2</v>
      </c>
      <c r="K32" s="298">
        <v>4</v>
      </c>
      <c r="L32" s="299">
        <f t="shared" si="2"/>
        <v>3</v>
      </c>
      <c r="M32" s="316">
        <v>20</v>
      </c>
      <c r="N32" s="317">
        <v>50</v>
      </c>
      <c r="O32" s="325">
        <f t="shared" si="3"/>
        <v>35</v>
      </c>
      <c r="P32" s="300">
        <v>10</v>
      </c>
      <c r="Q32" s="298">
        <v>20</v>
      </c>
      <c r="R32" s="299">
        <f t="shared" si="4"/>
        <v>15</v>
      </c>
      <c r="S32" s="300">
        <v>60</v>
      </c>
      <c r="T32" s="298">
        <v>120</v>
      </c>
      <c r="U32" s="299">
        <f t="shared" si="5"/>
        <v>90</v>
      </c>
      <c r="V32" s="300">
        <v>10</v>
      </c>
      <c r="W32" s="298">
        <v>12</v>
      </c>
      <c r="X32" s="299">
        <f t="shared" si="6"/>
        <v>11</v>
      </c>
      <c r="Y32" s="298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31">
        <f t="shared" si="12"/>
        <v>16.5</v>
      </c>
      <c r="AJ32" s="331">
        <f>AG32/AD32</f>
        <v>33.6</v>
      </c>
      <c r="AK32" s="332">
        <f t="shared" si="13"/>
        <v>25.05</v>
      </c>
      <c r="AL32" s="332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301"/>
      <c r="E33" s="302"/>
      <c r="F33" s="303"/>
      <c r="G33" s="301"/>
      <c r="H33" s="302"/>
      <c r="I33" s="303"/>
      <c r="J33" s="301"/>
      <c r="K33" s="302"/>
      <c r="L33" s="303"/>
      <c r="M33" s="301"/>
      <c r="N33" s="302"/>
      <c r="O33" s="303"/>
      <c r="P33" s="301"/>
      <c r="Q33" s="302"/>
      <c r="R33" s="303"/>
      <c r="S33" s="301"/>
      <c r="T33" s="302"/>
      <c r="U33" s="303"/>
      <c r="V33" s="301"/>
      <c r="W33" s="327"/>
      <c r="X33" s="303"/>
      <c r="Y33" s="302"/>
      <c r="Z33" s="132"/>
      <c r="AA33" s="132"/>
      <c r="AB33" s="132"/>
      <c r="AC33" s="132"/>
      <c r="AD33" s="132"/>
      <c r="AE33" s="132"/>
      <c r="AF33" s="132"/>
      <c r="AG33" s="132"/>
      <c r="AH33" s="132"/>
      <c r="AI33" s="331"/>
      <c r="AJ33" s="331"/>
      <c r="AK33" s="331"/>
      <c r="AL33" s="331"/>
    </row>
    <row r="34" spans="1:39">
      <c r="A34" s="275"/>
      <c r="B34" s="275"/>
      <c r="C34" s="276" t="s">
        <v>57</v>
      </c>
      <c r="D34" s="277">
        <v>25</v>
      </c>
      <c r="E34" s="278">
        <v>30</v>
      </c>
      <c r="F34" s="279">
        <f t="shared" si="0"/>
        <v>27.5</v>
      </c>
      <c r="G34" s="280">
        <v>100</v>
      </c>
      <c r="H34" s="278">
        <v>100</v>
      </c>
      <c r="I34" s="279">
        <f t="shared" si="1"/>
        <v>100</v>
      </c>
      <c r="J34" s="280">
        <v>1</v>
      </c>
      <c r="K34" s="278">
        <v>1</v>
      </c>
      <c r="L34" s="279">
        <f t="shared" si="2"/>
        <v>1</v>
      </c>
      <c r="M34" s="280">
        <v>50</v>
      </c>
      <c r="N34" s="278">
        <v>50</v>
      </c>
      <c r="O34" s="279">
        <f t="shared" si="3"/>
        <v>50</v>
      </c>
      <c r="P34" s="280">
        <v>4</v>
      </c>
      <c r="Q34" s="278">
        <v>5</v>
      </c>
      <c r="R34" s="279">
        <f t="shared" si="4"/>
        <v>4.5</v>
      </c>
      <c r="S34" s="280">
        <v>1</v>
      </c>
      <c r="T34" s="278">
        <v>1</v>
      </c>
      <c r="U34" s="279">
        <f t="shared" si="5"/>
        <v>1</v>
      </c>
      <c r="V34" s="280">
        <v>1</v>
      </c>
      <c r="W34" s="278">
        <v>1</v>
      </c>
      <c r="X34" s="279">
        <f t="shared" si="6"/>
        <v>1</v>
      </c>
      <c r="Y34" s="278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31">
        <f t="shared" si="12"/>
        <v>5.05</v>
      </c>
      <c r="AJ34" s="331">
        <f>AG34/AD34</f>
        <v>5.05</v>
      </c>
      <c r="AK34" s="332">
        <f t="shared" si="13"/>
        <v>5.05</v>
      </c>
      <c r="AL34" s="332">
        <f t="shared" ref="AL34:AL38" si="15">AL28</f>
        <v>5</v>
      </c>
      <c r="AM34">
        <f t="shared" si="14"/>
        <v>27.5</v>
      </c>
    </row>
    <row r="35" spans="1:39">
      <c r="A35" s="275"/>
      <c r="B35" s="275"/>
      <c r="C35" s="281" t="s">
        <v>58</v>
      </c>
      <c r="D35" s="282">
        <v>40</v>
      </c>
      <c r="E35" s="283">
        <v>70</v>
      </c>
      <c r="F35" s="284">
        <f t="shared" si="0"/>
        <v>55</v>
      </c>
      <c r="G35" s="285">
        <v>100</v>
      </c>
      <c r="H35" s="283">
        <v>100</v>
      </c>
      <c r="I35" s="284">
        <f t="shared" si="1"/>
        <v>100</v>
      </c>
      <c r="J35" s="285">
        <v>1</v>
      </c>
      <c r="K35" s="283">
        <v>1</v>
      </c>
      <c r="L35" s="284">
        <f t="shared" si="2"/>
        <v>1</v>
      </c>
      <c r="M35" s="285">
        <v>50</v>
      </c>
      <c r="N35" s="283">
        <v>50</v>
      </c>
      <c r="O35" s="284">
        <f t="shared" si="3"/>
        <v>50</v>
      </c>
      <c r="P35" s="285">
        <v>4</v>
      </c>
      <c r="Q35" s="283">
        <v>5</v>
      </c>
      <c r="R35" s="284">
        <f t="shared" si="4"/>
        <v>4.5</v>
      </c>
      <c r="S35" s="285">
        <v>1</v>
      </c>
      <c r="T35" s="283">
        <v>1</v>
      </c>
      <c r="U35" s="284">
        <f t="shared" si="5"/>
        <v>1</v>
      </c>
      <c r="V35" s="285">
        <v>1</v>
      </c>
      <c r="W35" s="283">
        <v>1</v>
      </c>
      <c r="X35" s="284">
        <f t="shared" si="6"/>
        <v>1</v>
      </c>
      <c r="Y35" s="283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31">
        <f t="shared" si="12"/>
        <v>8.08</v>
      </c>
      <c r="AJ35" s="331">
        <f>AG35/AD35</f>
        <v>11.7833333333333</v>
      </c>
      <c r="AK35" s="332">
        <f t="shared" si="13"/>
        <v>9.93166666666667</v>
      </c>
      <c r="AL35" s="332">
        <f t="shared" si="15"/>
        <v>10</v>
      </c>
      <c r="AM35">
        <f t="shared" si="14"/>
        <v>55</v>
      </c>
    </row>
    <row r="36" spans="1:39">
      <c r="A36" s="275"/>
      <c r="B36" s="275"/>
      <c r="C36" s="286" t="s">
        <v>59</v>
      </c>
      <c r="D36" s="287">
        <v>7</v>
      </c>
      <c r="E36" s="288">
        <v>14</v>
      </c>
      <c r="F36" s="289">
        <f t="shared" si="0"/>
        <v>10.5</v>
      </c>
      <c r="G36" s="290">
        <v>100</v>
      </c>
      <c r="H36" s="288">
        <v>100</v>
      </c>
      <c r="I36" s="289">
        <f t="shared" si="1"/>
        <v>100</v>
      </c>
      <c r="J36" s="290">
        <v>1</v>
      </c>
      <c r="K36" s="288">
        <v>1</v>
      </c>
      <c r="L36" s="289">
        <f t="shared" si="2"/>
        <v>1</v>
      </c>
      <c r="M36" s="290">
        <v>50</v>
      </c>
      <c r="N36" s="288">
        <v>50</v>
      </c>
      <c r="O36" s="289">
        <f t="shared" si="3"/>
        <v>50</v>
      </c>
      <c r="P36" s="290">
        <v>4</v>
      </c>
      <c r="Q36" s="288">
        <v>5</v>
      </c>
      <c r="R36" s="289">
        <f t="shared" si="4"/>
        <v>4.5</v>
      </c>
      <c r="S36" s="290">
        <v>1</v>
      </c>
      <c r="T36" s="288">
        <v>1</v>
      </c>
      <c r="U36" s="289">
        <f t="shared" si="5"/>
        <v>1</v>
      </c>
      <c r="V36" s="290">
        <v>1</v>
      </c>
      <c r="W36" s="288">
        <v>1</v>
      </c>
      <c r="X36" s="289">
        <f t="shared" si="6"/>
        <v>1</v>
      </c>
      <c r="Y36" s="288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31">
        <f t="shared" si="12"/>
        <v>1.414</v>
      </c>
      <c r="AJ36" s="331">
        <f>AG36/AD36</f>
        <v>2.35666666666667</v>
      </c>
      <c r="AK36" s="332">
        <f t="shared" si="13"/>
        <v>1.88533333333333</v>
      </c>
      <c r="AL36" s="332">
        <f t="shared" si="15"/>
        <v>15</v>
      </c>
      <c r="AM36">
        <f t="shared" si="14"/>
        <v>10.5</v>
      </c>
    </row>
    <row r="37" spans="1:39">
      <c r="A37" s="275"/>
      <c r="B37" s="275"/>
      <c r="C37" s="291" t="s">
        <v>60</v>
      </c>
      <c r="D37" s="292">
        <v>8</v>
      </c>
      <c r="E37" s="293">
        <v>15</v>
      </c>
      <c r="F37" s="294">
        <f t="shared" si="0"/>
        <v>11.5</v>
      </c>
      <c r="G37" s="295">
        <v>100</v>
      </c>
      <c r="H37" s="293">
        <v>100</v>
      </c>
      <c r="I37" s="294">
        <f t="shared" si="1"/>
        <v>100</v>
      </c>
      <c r="J37" s="295">
        <v>1</v>
      </c>
      <c r="K37" s="293">
        <v>1</v>
      </c>
      <c r="L37" s="294">
        <f t="shared" si="2"/>
        <v>1</v>
      </c>
      <c r="M37" s="295">
        <v>50</v>
      </c>
      <c r="N37" s="293">
        <v>50</v>
      </c>
      <c r="O37" s="294">
        <f t="shared" si="3"/>
        <v>50</v>
      </c>
      <c r="P37" s="295">
        <v>4</v>
      </c>
      <c r="Q37" s="293">
        <v>5</v>
      </c>
      <c r="R37" s="294">
        <f t="shared" si="4"/>
        <v>4.5</v>
      </c>
      <c r="S37" s="295">
        <v>1</v>
      </c>
      <c r="T37" s="293">
        <v>1</v>
      </c>
      <c r="U37" s="294">
        <f t="shared" si="5"/>
        <v>1</v>
      </c>
      <c r="V37" s="295">
        <v>1</v>
      </c>
      <c r="W37" s="293">
        <v>1</v>
      </c>
      <c r="X37" s="294">
        <f t="shared" si="6"/>
        <v>1</v>
      </c>
      <c r="Y37" s="293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31">
        <f t="shared" si="12"/>
        <v>1.616</v>
      </c>
      <c r="AJ37" s="331">
        <f>AG37/AD37</f>
        <v>2.525</v>
      </c>
      <c r="AK37" s="332">
        <f t="shared" si="13"/>
        <v>2.0705</v>
      </c>
      <c r="AL37" s="332">
        <f t="shared" si="15"/>
        <v>20</v>
      </c>
      <c r="AM37">
        <f t="shared" si="14"/>
        <v>11.5</v>
      </c>
    </row>
    <row r="38" spans="1:39">
      <c r="A38" s="275"/>
      <c r="B38" s="275"/>
      <c r="C38" s="296" t="s">
        <v>61</v>
      </c>
      <c r="D38" s="297">
        <v>9</v>
      </c>
      <c r="E38" s="298">
        <v>16</v>
      </c>
      <c r="F38" s="299">
        <f t="shared" si="0"/>
        <v>12.5</v>
      </c>
      <c r="G38" s="300">
        <v>100</v>
      </c>
      <c r="H38" s="298">
        <v>100</v>
      </c>
      <c r="I38" s="299">
        <f t="shared" si="1"/>
        <v>100</v>
      </c>
      <c r="J38" s="300">
        <v>1</v>
      </c>
      <c r="K38" s="298">
        <v>1</v>
      </c>
      <c r="L38" s="299">
        <f t="shared" si="2"/>
        <v>1</v>
      </c>
      <c r="M38" s="300">
        <v>50</v>
      </c>
      <c r="N38" s="298">
        <v>50</v>
      </c>
      <c r="O38" s="299">
        <f t="shared" si="3"/>
        <v>50</v>
      </c>
      <c r="P38" s="300">
        <v>4</v>
      </c>
      <c r="Q38" s="298">
        <v>5</v>
      </c>
      <c r="R38" s="299">
        <f t="shared" si="4"/>
        <v>4.5</v>
      </c>
      <c r="S38" s="300">
        <v>1</v>
      </c>
      <c r="T38" s="298">
        <v>1</v>
      </c>
      <c r="U38" s="299">
        <f t="shared" si="5"/>
        <v>1</v>
      </c>
      <c r="V38" s="300">
        <v>1</v>
      </c>
      <c r="W38" s="298">
        <v>1</v>
      </c>
      <c r="X38" s="299">
        <f t="shared" si="6"/>
        <v>1</v>
      </c>
      <c r="Y38" s="298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31">
        <f t="shared" si="12"/>
        <v>1.818</v>
      </c>
      <c r="AJ38" s="331">
        <f>AG38/AD38</f>
        <v>2.69333333333333</v>
      </c>
      <c r="AK38" s="332">
        <f t="shared" si="13"/>
        <v>2.25566666666667</v>
      </c>
      <c r="AL38" s="332">
        <f t="shared" si="15"/>
        <v>25</v>
      </c>
      <c r="AM38">
        <f t="shared" si="14"/>
        <v>12.5</v>
      </c>
    </row>
    <row r="39" spans="6:38">
      <c r="F39" s="318"/>
      <c r="AI39" s="333"/>
      <c r="AJ39" s="333"/>
      <c r="AK39" s="333"/>
      <c r="AL39" s="333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9"/>
      <c r="E42" s="319"/>
      <c r="F42" s="319"/>
      <c r="G42" s="319"/>
      <c r="H42" s="319"/>
      <c r="I42" s="319"/>
      <c r="J42" s="319"/>
      <c r="K42" s="319"/>
      <c r="L42" s="319"/>
    </row>
    <row r="43" spans="3:12">
      <c r="C43" t="s">
        <v>28</v>
      </c>
      <c r="D43" t="e">
        <f>#REF!/#REF!</f>
        <v>#REF!</v>
      </c>
      <c r="E43" s="319"/>
      <c r="F43" s="319"/>
      <c r="G43" s="319"/>
      <c r="H43" s="319"/>
      <c r="I43" s="319"/>
      <c r="J43" s="319"/>
      <c r="K43" s="319"/>
      <c r="L43" s="319"/>
    </row>
    <row r="44" spans="3:12">
      <c r="C44" t="s">
        <v>35</v>
      </c>
      <c r="D44" t="e">
        <f>#REF!/#REF!</f>
        <v>#REF!</v>
      </c>
      <c r="G44" s="319"/>
      <c r="H44" s="319"/>
      <c r="I44" s="319"/>
      <c r="J44" s="319"/>
      <c r="K44" s="319"/>
      <c r="L44" s="319"/>
    </row>
    <row r="45" spans="3:12">
      <c r="C45" t="s">
        <v>42</v>
      </c>
      <c r="D45" t="e">
        <f>#REF!/#REF!</f>
        <v>#REF!</v>
      </c>
      <c r="H45" s="319"/>
      <c r="I45" s="319"/>
      <c r="J45" s="319"/>
      <c r="K45" s="319"/>
      <c r="L45" s="319"/>
    </row>
    <row r="46" spans="3:12">
      <c r="C46" t="s">
        <v>49</v>
      </c>
      <c r="D46" t="e">
        <f>#REF!/#REF!</f>
        <v>#REF!</v>
      </c>
      <c r="J46" s="319"/>
      <c r="K46" s="319"/>
      <c r="L46" s="319"/>
    </row>
    <row r="47" spans="3:12">
      <c r="C47" t="s">
        <v>56</v>
      </c>
      <c r="D47" t="e">
        <f>#REF!/#REF!</f>
        <v>#REF!</v>
      </c>
      <c r="K47" s="319"/>
      <c r="L47" s="319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0" sqref="D20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455</v>
      </c>
      <c r="B1" s="81" t="s">
        <v>108</v>
      </c>
      <c r="C1" s="80" t="s">
        <v>456</v>
      </c>
      <c r="D1" s="81" t="s">
        <v>457</v>
      </c>
    </row>
    <row r="2" spans="1:4">
      <c r="A2" s="82"/>
      <c r="B2" s="83"/>
      <c r="C2" s="82"/>
      <c r="D2" s="83"/>
    </row>
    <row r="3" spans="1:4">
      <c r="A3" s="84" t="s">
        <v>458</v>
      </c>
      <c r="B3" s="85" t="s">
        <v>459</v>
      </c>
      <c r="C3" s="85" t="s">
        <v>460</v>
      </c>
      <c r="D3" s="86" t="s">
        <v>461</v>
      </c>
    </row>
    <row r="4" spans="1:4">
      <c r="A4" s="84" t="s">
        <v>462</v>
      </c>
      <c r="B4" s="85" t="s">
        <v>463</v>
      </c>
      <c r="C4" s="85" t="s">
        <v>8</v>
      </c>
      <c r="D4" s="86" t="s">
        <v>454</v>
      </c>
    </row>
    <row r="5" spans="1:4">
      <c r="A5" s="84" t="s">
        <v>464</v>
      </c>
      <c r="B5" s="85" t="s">
        <v>465</v>
      </c>
      <c r="C5" s="85" t="s">
        <v>3</v>
      </c>
      <c r="D5" s="86" t="s">
        <v>454</v>
      </c>
    </row>
    <row r="6" spans="1:4">
      <c r="A6" s="84" t="s">
        <v>466</v>
      </c>
      <c r="B6" s="85" t="s">
        <v>467</v>
      </c>
      <c r="C6" s="85" t="s">
        <v>4</v>
      </c>
      <c r="D6" s="86" t="s">
        <v>454</v>
      </c>
    </row>
    <row r="7" spans="1:4">
      <c r="A7" s="84" t="s">
        <v>468</v>
      </c>
      <c r="B7" s="85" t="s">
        <v>469</v>
      </c>
      <c r="C7" s="85" t="s">
        <v>470</v>
      </c>
      <c r="D7" s="86" t="s">
        <v>454</v>
      </c>
    </row>
    <row r="8" spans="1:4">
      <c r="A8" s="84" t="s">
        <v>471</v>
      </c>
      <c r="B8" s="85" t="s">
        <v>472</v>
      </c>
      <c r="C8" s="85" t="s">
        <v>98</v>
      </c>
      <c r="D8" s="86" t="s">
        <v>461</v>
      </c>
    </row>
    <row r="9" spans="1:4">
      <c r="A9" s="84" t="s">
        <v>473</v>
      </c>
      <c r="B9" s="85" t="s">
        <v>474</v>
      </c>
      <c r="C9" s="85" t="s">
        <v>475</v>
      </c>
      <c r="D9" s="86" t="s">
        <v>245</v>
      </c>
    </row>
    <row r="10" spans="1:4">
      <c r="A10" s="84" t="s">
        <v>476</v>
      </c>
      <c r="B10" s="85" t="s">
        <v>477</v>
      </c>
      <c r="C10" s="85" t="s">
        <v>446</v>
      </c>
      <c r="D10" s="86" t="s">
        <v>245</v>
      </c>
    </row>
    <row r="11" spans="1:4">
      <c r="A11" s="84" t="s">
        <v>478</v>
      </c>
      <c r="B11" s="85" t="s">
        <v>479</v>
      </c>
      <c r="C11" s="85" t="s">
        <v>480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E22" sqref="E22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456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481</v>
      </c>
      <c r="B2" s="76" t="s">
        <v>3</v>
      </c>
      <c r="C2" s="77">
        <v>0.1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482</v>
      </c>
      <c r="B3" s="76" t="s">
        <v>470</v>
      </c>
      <c r="C3" s="77">
        <v>0.1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483</v>
      </c>
      <c r="B4" s="76" t="s">
        <v>460</v>
      </c>
      <c r="C4" s="77">
        <v>-0.1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0.1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484</v>
      </c>
      <c r="B6" s="76" t="s">
        <v>8</v>
      </c>
      <c r="C6" s="77">
        <v>0.1</v>
      </c>
      <c r="D6" s="78"/>
      <c r="E6" s="78"/>
      <c r="F6" s="19"/>
      <c r="G6" s="78"/>
      <c r="J6" s="78"/>
      <c r="K6" s="78"/>
      <c r="L6" s="78"/>
      <c r="M6" s="78"/>
      <c r="N6" s="78"/>
    </row>
    <row r="7" spans="1:14">
      <c r="A7" s="75" t="s">
        <v>485</v>
      </c>
      <c r="B7" s="76" t="s">
        <v>104</v>
      </c>
      <c r="C7" s="77">
        <v>0.1</v>
      </c>
      <c r="D7" s="78"/>
      <c r="E7" s="78"/>
      <c r="F7" s="19"/>
      <c r="G7" s="19"/>
      <c r="J7" s="78"/>
      <c r="K7" s="78"/>
      <c r="L7" s="78"/>
      <c r="M7" s="78"/>
      <c r="N7" s="78"/>
    </row>
    <row r="8" spans="1:14">
      <c r="A8" s="75" t="s">
        <v>486</v>
      </c>
      <c r="B8" s="79" t="s">
        <v>442</v>
      </c>
      <c r="C8" s="77">
        <v>10</v>
      </c>
      <c r="D8" s="78"/>
      <c r="E8" s="78"/>
      <c r="F8" s="78"/>
      <c r="G8" s="19"/>
      <c r="J8" s="78"/>
      <c r="K8" s="78"/>
      <c r="L8" s="78"/>
      <c r="M8" s="78"/>
      <c r="N8" s="78"/>
    </row>
    <row r="9" spans="1:14">
      <c r="A9" s="75" t="s">
        <v>487</v>
      </c>
      <c r="B9" s="79" t="s">
        <v>475</v>
      </c>
      <c r="C9" s="77">
        <v>10</v>
      </c>
      <c r="D9" s="78"/>
      <c r="E9" s="78"/>
      <c r="F9" s="78"/>
      <c r="G9" s="78"/>
      <c r="J9" s="78"/>
      <c r="K9" s="78"/>
      <c r="L9" s="78"/>
      <c r="M9" s="78"/>
      <c r="N9" s="78"/>
    </row>
    <row r="10" spans="1:14">
      <c r="A10" s="75" t="s">
        <v>488</v>
      </c>
      <c r="B10" s="79" t="s">
        <v>446</v>
      </c>
      <c r="C10" s="77">
        <v>10</v>
      </c>
      <c r="D10" s="78"/>
      <c r="E10" s="78"/>
      <c r="F10" s="78"/>
      <c r="G10" s="78"/>
      <c r="J10" s="78"/>
      <c r="K10" s="78"/>
      <c r="L10" s="78"/>
      <c r="M10" s="78"/>
      <c r="N10" s="78"/>
    </row>
    <row r="11" spans="1:14">
      <c r="A11" s="75" t="s">
        <v>489</v>
      </c>
      <c r="B11" s="79" t="s">
        <v>339</v>
      </c>
      <c r="C11" s="77">
        <v>1</v>
      </c>
      <c r="D11" s="78"/>
      <c r="E11" s="78"/>
      <c r="F11" s="78"/>
      <c r="G11" s="78"/>
      <c r="J11" s="19"/>
      <c r="K11" s="78"/>
      <c r="L11" s="78"/>
      <c r="M11" s="78"/>
      <c r="N11" s="78"/>
    </row>
    <row r="12" spans="1:14">
      <c r="A12" s="75" t="s">
        <v>490</v>
      </c>
      <c r="B12" s="79" t="s">
        <v>340</v>
      </c>
      <c r="C12" s="77">
        <v>1</v>
      </c>
      <c r="D12" s="78"/>
      <c r="E12" s="78"/>
      <c r="F12" s="78"/>
      <c r="G12" s="78"/>
      <c r="H12" s="78"/>
      <c r="I12" s="78"/>
      <c r="J12" s="78"/>
      <c r="K12" s="78"/>
      <c r="L12" s="78"/>
      <c r="M12" s="19"/>
      <c r="N12" s="78"/>
    </row>
    <row r="13" spans="1:14">
      <c r="A13" s="2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19"/>
    </row>
    <row r="14" spans="1:14">
      <c r="A14" s="2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1:14">
      <c r="A15" s="2"/>
      <c r="B15" s="78"/>
      <c r="C15" s="78"/>
      <c r="D15" s="78"/>
      <c r="E15" s="78"/>
      <c r="F15" s="78"/>
      <c r="G15" s="78"/>
      <c r="H15" t="s">
        <v>491</v>
      </c>
      <c r="I15" t="s">
        <v>492</v>
      </c>
      <c r="J15" s="78"/>
      <c r="K15" s="78"/>
      <c r="L15" s="78"/>
      <c r="M15" s="78"/>
      <c r="N15" s="78"/>
    </row>
    <row r="16" spans="1:14">
      <c r="A16" s="2"/>
      <c r="B16" s="78"/>
      <c r="C16" s="78"/>
      <c r="D16" s="78"/>
      <c r="E16" s="78"/>
      <c r="F16" s="78"/>
      <c r="G16" s="78"/>
      <c r="H16" t="s">
        <v>493</v>
      </c>
      <c r="I16" t="s">
        <v>494</v>
      </c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495</v>
      </c>
      <c r="I17" t="s">
        <v>496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497</v>
      </c>
      <c r="I18" s="78" t="s">
        <v>498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499</v>
      </c>
      <c r="I19" s="19" t="s">
        <v>500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4:14"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4:14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501</v>
      </c>
      <c r="B1" s="69" t="s">
        <v>133</v>
      </c>
      <c r="C1" s="69" t="s">
        <v>502</v>
      </c>
      <c r="D1" s="69" t="s">
        <v>503</v>
      </c>
      <c r="E1" s="69" t="s">
        <v>504</v>
      </c>
      <c r="F1" s="1" t="s">
        <v>399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5" t="s">
        <v>511</v>
      </c>
      <c r="N1" s="15"/>
      <c r="O1" s="15" t="s">
        <v>512</v>
      </c>
      <c r="P1" s="15"/>
      <c r="S1" t="s">
        <v>513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514</v>
      </c>
      <c r="N2" t="s">
        <v>515</v>
      </c>
      <c r="O2" t="s">
        <v>514</v>
      </c>
      <c r="P2" t="s">
        <v>515</v>
      </c>
    </row>
    <row r="3" spans="1:18">
      <c r="A3" t="s">
        <v>516</v>
      </c>
      <c r="B3" t="s">
        <v>517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518</v>
      </c>
      <c r="J3" t="b">
        <v>1</v>
      </c>
      <c r="K3" t="b">
        <v>1</v>
      </c>
      <c r="L3" t="s">
        <v>519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520</v>
      </c>
    </row>
    <row r="4" spans="1:18">
      <c r="A4" t="s">
        <v>521</v>
      </c>
      <c r="B4" t="s">
        <v>521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518</v>
      </c>
      <c r="J4" t="b">
        <v>0</v>
      </c>
      <c r="K4" t="b">
        <v>1</v>
      </c>
      <c r="L4" t="s">
        <v>519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522</v>
      </c>
    </row>
    <row r="5" spans="1:18">
      <c r="A5" t="s">
        <v>523</v>
      </c>
      <c r="B5" t="s">
        <v>524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518</v>
      </c>
      <c r="J5" t="b">
        <v>1</v>
      </c>
      <c r="K5" t="b">
        <v>1</v>
      </c>
      <c r="L5" t="s">
        <v>519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525</v>
      </c>
    </row>
    <row r="6" spans="1:18">
      <c r="A6" t="s">
        <v>526</v>
      </c>
      <c r="B6" t="s">
        <v>526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518</v>
      </c>
      <c r="J6" t="b">
        <v>1</v>
      </c>
      <c r="K6" t="b">
        <v>1</v>
      </c>
      <c r="L6" t="s">
        <v>519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527</v>
      </c>
    </row>
    <row r="7" spans="1:18">
      <c r="A7" t="s">
        <v>528</v>
      </c>
      <c r="B7" t="s">
        <v>528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518</v>
      </c>
      <c r="J7" t="b">
        <v>1</v>
      </c>
      <c r="K7" t="b">
        <v>1</v>
      </c>
      <c r="L7" t="s">
        <v>519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529</v>
      </c>
    </row>
    <row r="8" spans="1:18">
      <c r="A8" t="s">
        <v>530</v>
      </c>
      <c r="B8" t="s">
        <v>530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518</v>
      </c>
      <c r="J8" t="b">
        <v>1</v>
      </c>
      <c r="K8" t="b">
        <v>1</v>
      </c>
      <c r="L8" t="s">
        <v>519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531</v>
      </c>
    </row>
    <row r="9" spans="1:21">
      <c r="A9" t="s">
        <v>532</v>
      </c>
      <c r="B9" t="s">
        <v>532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518</v>
      </c>
      <c r="J9" t="b">
        <v>0</v>
      </c>
      <c r="K9" t="b">
        <v>1</v>
      </c>
      <c r="L9" t="s">
        <v>519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533</v>
      </c>
      <c r="T9" t="s">
        <v>534</v>
      </c>
      <c r="U9" t="s">
        <v>535</v>
      </c>
    </row>
    <row r="10" spans="1:23">
      <c r="A10" t="s">
        <v>536</v>
      </c>
      <c r="B10" t="s">
        <v>536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518</v>
      </c>
      <c r="J10" t="b">
        <v>1</v>
      </c>
      <c r="K10" t="b">
        <v>1</v>
      </c>
      <c r="L10" t="s">
        <v>519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537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538</v>
      </c>
      <c r="B11" s="70" t="s">
        <v>538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539</v>
      </c>
      <c r="J11" t="b">
        <v>0</v>
      </c>
      <c r="K11" t="b">
        <v>0</v>
      </c>
      <c r="L11" t="s">
        <v>540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541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542</v>
      </c>
      <c r="B12" s="70" t="s">
        <v>543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20</v>
      </c>
      <c r="H12" s="70">
        <v>0.25</v>
      </c>
      <c r="I12" t="s">
        <v>539</v>
      </c>
      <c r="J12" t="b">
        <v>0</v>
      </c>
      <c r="K12" t="b">
        <v>0</v>
      </c>
      <c r="L12" t="s">
        <v>540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544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545</v>
      </c>
      <c r="B13" s="70" t="s">
        <v>545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539</v>
      </c>
      <c r="J13" t="b">
        <v>0</v>
      </c>
      <c r="K13" t="b">
        <v>0</v>
      </c>
      <c r="L13" t="s">
        <v>540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546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547</v>
      </c>
      <c r="B14" s="70" t="s">
        <v>547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539</v>
      </c>
      <c r="J14" t="b">
        <v>0</v>
      </c>
      <c r="K14" t="b">
        <v>0</v>
      </c>
      <c r="L14" t="s">
        <v>540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548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549</v>
      </c>
      <c r="B15" s="70" t="s">
        <v>549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25</v>
      </c>
      <c r="H15" s="70">
        <v>0</v>
      </c>
      <c r="I15" t="s">
        <v>539</v>
      </c>
      <c r="J15" t="b">
        <v>0</v>
      </c>
      <c r="K15" t="b">
        <v>0</v>
      </c>
      <c r="L15" t="s">
        <v>540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550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540</v>
      </c>
      <c r="B16" s="70" t="s">
        <v>551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30</v>
      </c>
      <c r="H16" s="70">
        <f>F16*0.25</f>
        <v>1</v>
      </c>
      <c r="I16" t="s">
        <v>539</v>
      </c>
      <c r="J16" t="b">
        <v>0</v>
      </c>
      <c r="K16" t="b">
        <v>0</v>
      </c>
      <c r="L16" t="s">
        <v>540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552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553</v>
      </c>
      <c r="B17" s="70" t="s">
        <v>553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15</v>
      </c>
      <c r="H17" s="70">
        <v>0.3</v>
      </c>
      <c r="I17" t="s">
        <v>539</v>
      </c>
      <c r="J17" t="b">
        <v>0</v>
      </c>
      <c r="K17" t="b">
        <v>0</v>
      </c>
      <c r="L17" t="s">
        <v>540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554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555</v>
      </c>
      <c r="B18" s="70" t="s">
        <v>555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540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556</v>
      </c>
      <c r="B19" t="s">
        <v>556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557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558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559</v>
      </c>
      <c r="B20" t="s">
        <v>559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557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560</v>
      </c>
    </row>
    <row r="21" spans="1:18">
      <c r="A21" t="s">
        <v>561</v>
      </c>
      <c r="B21" t="s">
        <v>561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557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562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selection activeCell="L37" sqref="L3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563</v>
      </c>
      <c r="D1" s="28" t="s">
        <v>398</v>
      </c>
      <c r="E1" s="28"/>
      <c r="F1" s="28"/>
      <c r="G1" s="28" t="s">
        <v>564</v>
      </c>
      <c r="H1" s="28"/>
      <c r="I1" s="28"/>
      <c r="J1" s="28"/>
      <c r="K1" s="28"/>
      <c r="L1" s="28" t="s">
        <v>108</v>
      </c>
      <c r="M1" s="28" t="s">
        <v>398</v>
      </c>
      <c r="N1" s="28" t="s">
        <v>565</v>
      </c>
      <c r="O1" s="28" t="s">
        <v>566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456</v>
      </c>
      <c r="E2" s="29" t="s">
        <v>76</v>
      </c>
      <c r="F2" s="29" t="s">
        <v>567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568</v>
      </c>
      <c r="M3" s="32" t="s">
        <v>569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570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571</v>
      </c>
      <c r="M4" s="32" t="s">
        <v>572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573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574</v>
      </c>
      <c r="M5" s="32" t="s">
        <v>575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576</v>
      </c>
      <c r="B6" s="36" t="s">
        <v>557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577</v>
      </c>
      <c r="M6" s="35" t="s">
        <v>578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579</v>
      </c>
      <c r="B7" s="36" t="s">
        <v>557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580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581</v>
      </c>
      <c r="B8" s="36" t="s">
        <v>557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582</v>
      </c>
      <c r="M8" s="35" t="s">
        <v>583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557</v>
      </c>
      <c r="B9" s="37" t="s">
        <v>557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584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585</v>
      </c>
      <c r="B10" s="41" t="s">
        <v>586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587</v>
      </c>
      <c r="M10" s="42" t="s">
        <v>588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589</v>
      </c>
      <c r="B11" s="41" t="s">
        <v>586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590</v>
      </c>
      <c r="M11" s="42" t="s">
        <v>591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592</v>
      </c>
      <c r="B12" s="41" t="s">
        <v>586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593</v>
      </c>
      <c r="M12" s="42" t="s">
        <v>594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595</v>
      </c>
      <c r="B13" s="41" t="s">
        <v>586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596</v>
      </c>
      <c r="M13" s="42" t="s">
        <v>597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598</v>
      </c>
      <c r="B14" s="41" t="s">
        <v>586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599</v>
      </c>
      <c r="M14" s="42" t="s">
        <v>600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601</v>
      </c>
      <c r="B15" s="41" t="s">
        <v>586</v>
      </c>
      <c r="C15" s="41" t="b">
        <v>1</v>
      </c>
      <c r="D15" s="42" t="s">
        <v>475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602</v>
      </c>
      <c r="M15" s="42" t="s">
        <v>603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604</v>
      </c>
      <c r="B16" s="41" t="s">
        <v>586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605</v>
      </c>
      <c r="M16" s="42" t="s">
        <v>606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607</v>
      </c>
      <c r="B17" s="41" t="s">
        <v>586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608</v>
      </c>
      <c r="M17" s="42" t="s">
        <v>609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610</v>
      </c>
      <c r="B18" s="46" t="s">
        <v>611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/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610</v>
      </c>
      <c r="V18" s="51">
        <v>4</v>
      </c>
      <c r="W18" s="51">
        <f t="shared" ref="W18:W23" si="14">V18*2</f>
        <v>8</v>
      </c>
    </row>
    <row r="19" spans="1:23">
      <c r="A19" s="24" t="s">
        <v>612</v>
      </c>
      <c r="B19" s="46" t="s">
        <v>611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612</v>
      </c>
      <c r="V19" s="51">
        <v>7</v>
      </c>
      <c r="W19" s="51">
        <f t="shared" si="14"/>
        <v>14</v>
      </c>
    </row>
    <row r="20" spans="1:23">
      <c r="A20" s="26" t="s">
        <v>613</v>
      </c>
      <c r="B20" s="46" t="s">
        <v>611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613</v>
      </c>
      <c r="V20" s="51">
        <v>4</v>
      </c>
      <c r="W20" s="51">
        <f t="shared" si="14"/>
        <v>8</v>
      </c>
    </row>
    <row r="21" spans="1:23">
      <c r="A21" s="26" t="s">
        <v>614</v>
      </c>
      <c r="B21" s="46" t="s">
        <v>611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614</v>
      </c>
      <c r="V21" s="51">
        <v>4</v>
      </c>
      <c r="W21" s="51">
        <f t="shared" si="14"/>
        <v>8</v>
      </c>
    </row>
    <row r="22" spans="1:23">
      <c r="A22" s="24" t="s">
        <v>615</v>
      </c>
      <c r="B22" s="46" t="s">
        <v>611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615</v>
      </c>
      <c r="V22" s="51">
        <v>3</v>
      </c>
      <c r="W22" s="51">
        <f t="shared" si="14"/>
        <v>6</v>
      </c>
    </row>
    <row r="23" spans="1:23">
      <c r="A23" s="26" t="s">
        <v>616</v>
      </c>
      <c r="B23" s="46" t="s">
        <v>611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616</v>
      </c>
      <c r="V23" s="51">
        <v>3</v>
      </c>
      <c r="W23" s="51">
        <f t="shared" si="14"/>
        <v>6</v>
      </c>
    </row>
    <row r="24" spans="1:23">
      <c r="A24" s="24" t="s">
        <v>539</v>
      </c>
      <c r="B24" s="46" t="s">
        <v>611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518</v>
      </c>
      <c r="B25" s="46" t="s">
        <v>611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611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617</v>
      </c>
      <c r="B27" s="49" t="s">
        <v>515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63"/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618</v>
      </c>
      <c r="B28" s="49" t="s">
        <v>515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63"/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619</v>
      </c>
      <c r="B29" s="49" t="s">
        <v>515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63"/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620</v>
      </c>
      <c r="B30" s="49" t="s">
        <v>515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63"/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621</v>
      </c>
      <c r="B31" s="49" t="s">
        <v>515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63"/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622</v>
      </c>
      <c r="B32" s="49" t="s">
        <v>623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624</v>
      </c>
      <c r="M32" s="20" t="s">
        <v>625</v>
      </c>
      <c r="O32" s="51"/>
      <c r="P32" s="51"/>
      <c r="Q32" s="51"/>
      <c r="R32" s="51"/>
      <c r="S32" s="51"/>
      <c r="T32" s="51"/>
    </row>
    <row r="33" spans="1:20">
      <c r="A33" s="23" t="s">
        <v>626</v>
      </c>
      <c r="B33" s="49" t="s">
        <v>623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627</v>
      </c>
      <c r="M33" s="20" t="s">
        <v>628</v>
      </c>
      <c r="O33" s="51"/>
      <c r="P33" s="51"/>
      <c r="Q33" s="53"/>
      <c r="R33" s="51"/>
      <c r="S33" s="51"/>
      <c r="T33" s="51"/>
    </row>
    <row r="34" spans="1:17">
      <c r="A34" s="25" t="s">
        <v>629</v>
      </c>
      <c r="B34" s="49" t="s">
        <v>623</v>
      </c>
      <c r="C34" s="51" t="b">
        <v>1</v>
      </c>
      <c r="D34" s="51" t="s">
        <v>475</v>
      </c>
      <c r="E34" s="51">
        <v>5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/>
      <c r="Q34"/>
    </row>
    <row r="35" spans="1:17">
      <c r="A35" s="25" t="s">
        <v>630</v>
      </c>
      <c r="B35" s="49" t="s">
        <v>623</v>
      </c>
      <c r="C35" s="51" t="b">
        <v>1</v>
      </c>
      <c r="D35" s="51" t="s">
        <v>446</v>
      </c>
      <c r="E35" s="51">
        <v>5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/>
      <c r="Q35"/>
    </row>
    <row r="36" spans="1:11">
      <c r="A36" s="20" t="s">
        <v>631</v>
      </c>
      <c r="B36" s="49" t="s">
        <v>623</v>
      </c>
      <c r="C36" s="51" t="b">
        <v>1</v>
      </c>
      <c r="D36" s="51" t="s">
        <v>442</v>
      </c>
      <c r="E36" s="51">
        <v>5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632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586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513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C32" sqref="C3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634</v>
      </c>
      <c r="B2" s="15"/>
      <c r="C2" s="15" t="s">
        <v>635</v>
      </c>
      <c r="D2" s="15"/>
      <c r="E2" s="15" t="s">
        <v>636</v>
      </c>
      <c r="F2" s="15"/>
      <c r="G2" s="15" t="s">
        <v>637</v>
      </c>
      <c r="H2" s="15" t="s">
        <v>638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639</v>
      </c>
      <c r="C3" s="15" t="s">
        <v>132</v>
      </c>
      <c r="D3" s="15" t="s">
        <v>639</v>
      </c>
      <c r="E3" s="15" t="s">
        <v>132</v>
      </c>
      <c r="F3" s="15" t="s">
        <v>639</v>
      </c>
      <c r="G3" s="15"/>
      <c r="H3" s="15"/>
      <c r="I3" s="15"/>
      <c r="J3" s="15"/>
      <c r="K3" s="15"/>
    </row>
    <row r="4" spans="1:11">
      <c r="A4" s="16" t="s">
        <v>557</v>
      </c>
      <c r="B4" s="16">
        <v>1</v>
      </c>
      <c r="C4" s="16"/>
      <c r="D4" s="16"/>
      <c r="E4" s="16" t="s">
        <v>579</v>
      </c>
      <c r="F4" s="16">
        <v>1</v>
      </c>
      <c r="G4" s="16" t="b">
        <v>1</v>
      </c>
      <c r="H4" s="16" t="s">
        <v>640</v>
      </c>
      <c r="I4" s="16" t="s">
        <v>641</v>
      </c>
      <c r="J4" s="16">
        <v>0</v>
      </c>
      <c r="K4" s="16" t="s">
        <v>642</v>
      </c>
    </row>
    <row r="5" spans="1:11">
      <c r="A5" s="17" t="s">
        <v>557</v>
      </c>
      <c r="B5" s="17">
        <v>1</v>
      </c>
      <c r="C5" s="17" t="s">
        <v>518</v>
      </c>
      <c r="D5" s="17">
        <v>10</v>
      </c>
      <c r="E5" s="17" t="s">
        <v>581</v>
      </c>
      <c r="F5" s="17">
        <v>1</v>
      </c>
      <c r="G5" s="17" t="b">
        <v>0</v>
      </c>
      <c r="H5" s="17" t="s">
        <v>640</v>
      </c>
      <c r="I5" s="17" t="s">
        <v>641</v>
      </c>
      <c r="J5" s="17">
        <v>0</v>
      </c>
      <c r="K5" s="17" t="s">
        <v>643</v>
      </c>
    </row>
    <row r="6" spans="1:11">
      <c r="A6" s="17" t="s">
        <v>612</v>
      </c>
      <c r="B6" s="17">
        <v>1</v>
      </c>
      <c r="C6" s="17" t="s">
        <v>518</v>
      </c>
      <c r="D6" s="17">
        <v>20</v>
      </c>
      <c r="E6" s="17" t="s">
        <v>617</v>
      </c>
      <c r="F6" s="17">
        <v>1</v>
      </c>
      <c r="G6" s="17" t="b">
        <v>0</v>
      </c>
      <c r="H6" s="17" t="s">
        <v>644</v>
      </c>
      <c r="I6" s="17" t="s">
        <v>641</v>
      </c>
      <c r="J6" s="17">
        <v>0</v>
      </c>
      <c r="K6" s="17" t="s">
        <v>645</v>
      </c>
    </row>
    <row r="7" spans="1:11">
      <c r="A7" s="18" t="s">
        <v>612</v>
      </c>
      <c r="B7" s="18">
        <v>1</v>
      </c>
      <c r="C7" s="18" t="s">
        <v>610</v>
      </c>
      <c r="D7" s="18">
        <v>1</v>
      </c>
      <c r="E7" s="18" t="s">
        <v>646</v>
      </c>
      <c r="F7" s="18">
        <v>1</v>
      </c>
      <c r="G7" s="18" t="b">
        <v>0</v>
      </c>
      <c r="H7" s="18" t="s">
        <v>644</v>
      </c>
      <c r="I7" s="18" t="s">
        <v>647</v>
      </c>
      <c r="J7" s="18">
        <v>1</v>
      </c>
      <c r="K7" s="18" t="s">
        <v>648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649</v>
      </c>
      <c r="I8" s="18" t="s">
        <v>641</v>
      </c>
      <c r="J8" s="18">
        <v>1</v>
      </c>
      <c r="K8" s="18" t="s">
        <v>650</v>
      </c>
    </row>
    <row r="9" spans="1:11">
      <c r="A9" s="18" t="s">
        <v>610</v>
      </c>
      <c r="B9" s="18">
        <v>1</v>
      </c>
      <c r="C9" s="18" t="s">
        <v>581</v>
      </c>
      <c r="D9" s="18">
        <v>2</v>
      </c>
      <c r="E9" s="18" t="s">
        <v>651</v>
      </c>
      <c r="F9" s="18">
        <v>1</v>
      </c>
      <c r="G9" s="18" t="b">
        <v>0</v>
      </c>
      <c r="H9" s="18" t="s">
        <v>644</v>
      </c>
      <c r="I9" s="18" t="s">
        <v>652</v>
      </c>
      <c r="J9" s="18">
        <v>1</v>
      </c>
      <c r="K9" s="18" t="s">
        <v>653</v>
      </c>
    </row>
    <row r="10" spans="1:14">
      <c r="A10" s="18" t="s">
        <v>610</v>
      </c>
      <c r="B10" s="18">
        <v>1</v>
      </c>
      <c r="C10" s="18" t="s">
        <v>612</v>
      </c>
      <c r="D10" s="18">
        <v>1</v>
      </c>
      <c r="E10" s="18" t="s">
        <v>654</v>
      </c>
      <c r="F10" s="18">
        <v>1</v>
      </c>
      <c r="G10" s="18" t="b">
        <v>0</v>
      </c>
      <c r="H10" s="18" t="s">
        <v>644</v>
      </c>
      <c r="I10" s="18" t="s">
        <v>652</v>
      </c>
      <c r="J10" s="18">
        <v>1</v>
      </c>
      <c r="K10" s="18" t="s">
        <v>655</v>
      </c>
      <c r="N10" s="22"/>
    </row>
    <row r="11" spans="1:14">
      <c r="A11" s="18" t="s">
        <v>610</v>
      </c>
      <c r="B11" s="18">
        <v>1</v>
      </c>
      <c r="C11" s="18" t="s">
        <v>612</v>
      </c>
      <c r="D11" s="18">
        <v>1</v>
      </c>
      <c r="E11" s="18" t="s">
        <v>618</v>
      </c>
      <c r="F11" s="18">
        <v>1</v>
      </c>
      <c r="G11" s="18" t="b">
        <v>0</v>
      </c>
      <c r="H11" s="18" t="s">
        <v>644</v>
      </c>
      <c r="I11" s="18" t="s">
        <v>641</v>
      </c>
      <c r="J11" s="18">
        <v>1</v>
      </c>
      <c r="K11" s="18" t="s">
        <v>656</v>
      </c>
      <c r="N11" s="22"/>
    </row>
    <row r="12" spans="1:14">
      <c r="A12" s="17" t="s">
        <v>614</v>
      </c>
      <c r="B12" s="17">
        <v>1</v>
      </c>
      <c r="C12" s="17" t="s">
        <v>539</v>
      </c>
      <c r="D12" s="17">
        <v>5</v>
      </c>
      <c r="E12" s="17" t="s">
        <v>657</v>
      </c>
      <c r="F12" s="17">
        <v>1</v>
      </c>
      <c r="G12" s="17" t="b">
        <v>0</v>
      </c>
      <c r="H12" s="17" t="s">
        <v>644</v>
      </c>
      <c r="I12" s="17" t="s">
        <v>647</v>
      </c>
      <c r="J12" s="17">
        <v>2</v>
      </c>
      <c r="K12" s="17" t="s">
        <v>658</v>
      </c>
      <c r="N12" s="22"/>
    </row>
    <row r="13" spans="1:14">
      <c r="A13" s="17" t="s">
        <v>614</v>
      </c>
      <c r="B13" s="17">
        <v>1</v>
      </c>
      <c r="C13" s="17" t="s">
        <v>613</v>
      </c>
      <c r="D13" s="17">
        <v>1</v>
      </c>
      <c r="E13" s="17" t="s">
        <v>619</v>
      </c>
      <c r="F13" s="17">
        <v>1</v>
      </c>
      <c r="G13" s="17" t="b">
        <v>0</v>
      </c>
      <c r="H13" s="17" t="s">
        <v>644</v>
      </c>
      <c r="I13" s="17" t="s">
        <v>641</v>
      </c>
      <c r="J13" s="17">
        <v>2</v>
      </c>
      <c r="K13" s="17" t="s">
        <v>659</v>
      </c>
      <c r="N13" s="22"/>
    </row>
    <row r="14" spans="1:14">
      <c r="A14" s="17" t="s">
        <v>614</v>
      </c>
      <c r="B14" s="17">
        <v>1</v>
      </c>
      <c r="C14" s="17" t="s">
        <v>612</v>
      </c>
      <c r="D14" s="17">
        <v>1</v>
      </c>
      <c r="E14" s="17" t="s">
        <v>660</v>
      </c>
      <c r="F14" s="17">
        <v>1</v>
      </c>
      <c r="G14" s="17" t="b">
        <v>0</v>
      </c>
      <c r="H14" s="17" t="s">
        <v>644</v>
      </c>
      <c r="I14" s="17" t="s">
        <v>652</v>
      </c>
      <c r="J14" s="17">
        <v>2</v>
      </c>
      <c r="K14" s="17" t="s">
        <v>661</v>
      </c>
      <c r="M14" s="20"/>
      <c r="N14" s="22"/>
    </row>
    <row r="15" spans="1:14">
      <c r="A15" s="17" t="s">
        <v>614</v>
      </c>
      <c r="B15" s="17">
        <v>1</v>
      </c>
      <c r="C15" s="17" t="s">
        <v>613</v>
      </c>
      <c r="D15" s="17">
        <v>1</v>
      </c>
      <c r="E15" s="17" t="s">
        <v>662</v>
      </c>
      <c r="F15" s="17">
        <v>1</v>
      </c>
      <c r="G15" s="17" t="b">
        <v>0</v>
      </c>
      <c r="H15" s="17" t="s">
        <v>644</v>
      </c>
      <c r="I15" s="17" t="s">
        <v>652</v>
      </c>
      <c r="J15" s="17">
        <v>2</v>
      </c>
      <c r="K15" s="17" t="s">
        <v>663</v>
      </c>
      <c r="M15" s="20"/>
      <c r="N15" s="22"/>
    </row>
    <row r="16" spans="1:14">
      <c r="A16" s="17" t="s">
        <v>601</v>
      </c>
      <c r="B16" s="17">
        <v>2</v>
      </c>
      <c r="C16" s="17" t="s">
        <v>598</v>
      </c>
      <c r="D16" s="17">
        <v>2</v>
      </c>
      <c r="E16" s="17" t="s">
        <v>629</v>
      </c>
      <c r="F16" s="17">
        <v>1</v>
      </c>
      <c r="G16" s="17" t="b">
        <v>0</v>
      </c>
      <c r="H16" s="17" t="s">
        <v>649</v>
      </c>
      <c r="I16" s="17" t="s">
        <v>641</v>
      </c>
      <c r="J16" s="17">
        <v>2</v>
      </c>
      <c r="K16" s="17"/>
      <c r="M16" s="20"/>
      <c r="N16" s="22"/>
    </row>
    <row r="17" spans="1:14">
      <c r="A17" s="17" t="s">
        <v>604</v>
      </c>
      <c r="B17" s="17">
        <v>2</v>
      </c>
      <c r="C17" s="17" t="s">
        <v>598</v>
      </c>
      <c r="D17" s="17">
        <v>2</v>
      </c>
      <c r="E17" s="17" t="s">
        <v>630</v>
      </c>
      <c r="F17" s="17">
        <v>1</v>
      </c>
      <c r="G17" s="17" t="b">
        <v>0</v>
      </c>
      <c r="H17" s="17" t="s">
        <v>649</v>
      </c>
      <c r="I17" s="17" t="s">
        <v>641</v>
      </c>
      <c r="J17" s="17">
        <v>2</v>
      </c>
      <c r="K17" s="17"/>
      <c r="M17" s="20"/>
      <c r="N17" s="22"/>
    </row>
    <row r="18" spans="1:13">
      <c r="A18" s="17" t="s">
        <v>607</v>
      </c>
      <c r="B18" s="17">
        <v>2</v>
      </c>
      <c r="C18" s="17" t="s">
        <v>598</v>
      </c>
      <c r="D18" s="17">
        <v>2</v>
      </c>
      <c r="E18" s="17" t="s">
        <v>631</v>
      </c>
      <c r="F18" s="17">
        <v>1</v>
      </c>
      <c r="G18" s="17" t="b">
        <v>0</v>
      </c>
      <c r="H18" s="17" t="s">
        <v>649</v>
      </c>
      <c r="I18" s="17" t="s">
        <v>641</v>
      </c>
      <c r="J18" s="17">
        <v>2</v>
      </c>
      <c r="K18" s="17" t="s">
        <v>663</v>
      </c>
      <c r="M18" s="20"/>
    </row>
    <row r="19" spans="1:13">
      <c r="A19" s="18" t="s">
        <v>615</v>
      </c>
      <c r="B19" s="18">
        <v>1</v>
      </c>
      <c r="C19" s="18"/>
      <c r="D19" s="18"/>
      <c r="E19" s="18" t="s">
        <v>664</v>
      </c>
      <c r="F19" s="18">
        <v>1</v>
      </c>
      <c r="G19" s="18" t="b">
        <v>0</v>
      </c>
      <c r="H19" s="18" t="s">
        <v>644</v>
      </c>
      <c r="I19" s="18" t="s">
        <v>647</v>
      </c>
      <c r="J19" s="18">
        <v>3</v>
      </c>
      <c r="K19" s="18" t="s">
        <v>665</v>
      </c>
      <c r="L19" t="s">
        <v>666</v>
      </c>
      <c r="M19" s="20"/>
    </row>
    <row r="20" spans="1:13">
      <c r="A20" s="18" t="s">
        <v>615</v>
      </c>
      <c r="B20" s="18">
        <v>1</v>
      </c>
      <c r="C20" s="18" t="s">
        <v>613</v>
      </c>
      <c r="D20" s="18">
        <v>2</v>
      </c>
      <c r="E20" s="18" t="s">
        <v>667</v>
      </c>
      <c r="F20" s="18">
        <v>1</v>
      </c>
      <c r="G20" s="18" t="b">
        <v>0</v>
      </c>
      <c r="H20" s="18" t="s">
        <v>644</v>
      </c>
      <c r="I20" s="18" t="s">
        <v>652</v>
      </c>
      <c r="J20" s="18">
        <v>3</v>
      </c>
      <c r="K20" s="18" t="s">
        <v>668</v>
      </c>
      <c r="L20" t="s">
        <v>669</v>
      </c>
      <c r="M20" s="20"/>
    </row>
    <row r="21" spans="1:13">
      <c r="A21" s="18" t="s">
        <v>585</v>
      </c>
      <c r="B21" s="18">
        <v>3</v>
      </c>
      <c r="C21" s="18" t="s">
        <v>595</v>
      </c>
      <c r="D21" s="18">
        <v>3</v>
      </c>
      <c r="E21" s="18" t="s">
        <v>670</v>
      </c>
      <c r="F21" s="18">
        <v>1</v>
      </c>
      <c r="G21" s="18" t="b">
        <v>0</v>
      </c>
      <c r="H21" s="18" t="s">
        <v>649</v>
      </c>
      <c r="I21" s="18" t="s">
        <v>641</v>
      </c>
      <c r="J21" s="18">
        <v>3</v>
      </c>
      <c r="K21" s="18" t="s">
        <v>671</v>
      </c>
      <c r="M21" s="20"/>
    </row>
    <row r="22" ht="15" customHeight="1" spans="1:12">
      <c r="A22" s="18" t="s">
        <v>589</v>
      </c>
      <c r="B22" s="18">
        <v>3</v>
      </c>
      <c r="C22" s="18" t="s">
        <v>592</v>
      </c>
      <c r="D22" s="18">
        <v>3</v>
      </c>
      <c r="E22" s="18" t="s">
        <v>626</v>
      </c>
      <c r="F22" s="18">
        <v>1</v>
      </c>
      <c r="G22" s="18" t="b">
        <v>0</v>
      </c>
      <c r="H22" s="18" t="s">
        <v>649</v>
      </c>
      <c r="I22" s="18" t="s">
        <v>641</v>
      </c>
      <c r="J22" s="18">
        <v>3</v>
      </c>
      <c r="K22" s="18" t="s">
        <v>672</v>
      </c>
      <c r="L22" t="s">
        <v>673</v>
      </c>
    </row>
    <row r="23" customFormat="1" spans="1:11">
      <c r="A23" s="18" t="s">
        <v>615</v>
      </c>
      <c r="B23" s="18">
        <v>1</v>
      </c>
      <c r="C23" s="18" t="s">
        <v>612</v>
      </c>
      <c r="D23" s="18">
        <v>2</v>
      </c>
      <c r="E23" s="18" t="s">
        <v>620</v>
      </c>
      <c r="F23" s="18">
        <v>1</v>
      </c>
      <c r="G23" s="18" t="b">
        <v>0</v>
      </c>
      <c r="H23" s="18" t="s">
        <v>644</v>
      </c>
      <c r="I23" s="18" t="s">
        <v>641</v>
      </c>
      <c r="J23" s="18">
        <v>3</v>
      </c>
      <c r="K23" s="18" t="s">
        <v>674</v>
      </c>
    </row>
    <row r="24" customFormat="1" spans="1:11">
      <c r="A24" s="17" t="s">
        <v>616</v>
      </c>
      <c r="B24" s="17">
        <v>1</v>
      </c>
      <c r="C24" s="17" t="s">
        <v>539</v>
      </c>
      <c r="D24" s="17">
        <v>10</v>
      </c>
      <c r="E24" s="17" t="s">
        <v>621</v>
      </c>
      <c r="F24" s="17">
        <v>1</v>
      </c>
      <c r="G24" s="17" t="b">
        <v>0</v>
      </c>
      <c r="H24" s="17" t="s">
        <v>644</v>
      </c>
      <c r="I24" s="17" t="s">
        <v>641</v>
      </c>
      <c r="J24" s="17">
        <v>4</v>
      </c>
      <c r="K24" s="17" t="s">
        <v>675</v>
      </c>
    </row>
    <row r="25" spans="1:12">
      <c r="A25" s="17" t="s">
        <v>616</v>
      </c>
      <c r="B25" s="17">
        <v>2</v>
      </c>
      <c r="C25" s="17"/>
      <c r="D25" s="17"/>
      <c r="E25" s="17" t="s">
        <v>676</v>
      </c>
      <c r="F25" s="17">
        <v>1</v>
      </c>
      <c r="G25" s="17" t="b">
        <v>0</v>
      </c>
      <c r="H25" s="17" t="s">
        <v>644</v>
      </c>
      <c r="I25" s="17" t="s">
        <v>647</v>
      </c>
      <c r="J25" s="17">
        <v>4</v>
      </c>
      <c r="K25" s="17" t="s">
        <v>677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610</v>
      </c>
      <c r="B36">
        <f t="shared" ref="B36:B43" si="0">SUMIF(A$4:A$25,$A36,B$4:B$25)+SUMIF(C$4:C$25,$A36,D$4:D$25)</f>
        <v>4</v>
      </c>
      <c r="C36" s="25"/>
    </row>
    <row r="37" spans="1:3">
      <c r="A37" s="24" t="s">
        <v>612</v>
      </c>
      <c r="B37">
        <f t="shared" si="0"/>
        <v>7</v>
      </c>
      <c r="C37" s="20"/>
    </row>
    <row r="38" spans="1:2">
      <c r="A38" s="26" t="s">
        <v>613</v>
      </c>
      <c r="B38">
        <f t="shared" si="0"/>
        <v>4</v>
      </c>
    </row>
    <row r="39" spans="1:11">
      <c r="A39" s="26" t="s">
        <v>614</v>
      </c>
      <c r="B39">
        <f t="shared" si="0"/>
        <v>4</v>
      </c>
      <c r="K39" s="20"/>
    </row>
    <row r="40" spans="1:11">
      <c r="A40" s="24" t="s">
        <v>615</v>
      </c>
      <c r="B40">
        <f t="shared" si="0"/>
        <v>3</v>
      </c>
      <c r="K40" s="20"/>
    </row>
    <row r="41" spans="1:11">
      <c r="A41" s="26" t="s">
        <v>616</v>
      </c>
      <c r="B41">
        <f t="shared" si="0"/>
        <v>3</v>
      </c>
      <c r="K41" s="20"/>
    </row>
    <row r="42" spans="1:11">
      <c r="A42" s="24" t="s">
        <v>539</v>
      </c>
      <c r="B42">
        <f t="shared" si="0"/>
        <v>15</v>
      </c>
      <c r="K42" s="20"/>
    </row>
    <row r="43" spans="1:2">
      <c r="A43" t="s">
        <v>518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7" sqref="D1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678</v>
      </c>
      <c r="B1" t="s">
        <v>679</v>
      </c>
      <c r="C1" t="s">
        <v>680</v>
      </c>
      <c r="D1" t="s">
        <v>681</v>
      </c>
      <c r="E1" t="s">
        <v>682</v>
      </c>
      <c r="F1" t="s">
        <v>683</v>
      </c>
    </row>
    <row r="2" spans="1:6">
      <c r="A2">
        <v>1</v>
      </c>
      <c r="B2" t="s">
        <v>684</v>
      </c>
      <c r="C2">
        <v>1</v>
      </c>
      <c r="D2" t="b">
        <v>0</v>
      </c>
      <c r="E2" t="s">
        <v>684</v>
      </c>
      <c r="F2" s="12" t="s">
        <v>685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686</v>
      </c>
    </row>
    <row r="4" spans="1:6">
      <c r="A4">
        <v>1</v>
      </c>
      <c r="C4">
        <v>3</v>
      </c>
      <c r="D4" t="b">
        <v>0</v>
      </c>
      <c r="E4" t="s">
        <v>687</v>
      </c>
      <c r="F4" s="12" t="s">
        <v>688</v>
      </c>
    </row>
    <row r="5" spans="1:6">
      <c r="A5">
        <v>2</v>
      </c>
      <c r="B5" t="s">
        <v>689</v>
      </c>
      <c r="C5">
        <v>1</v>
      </c>
      <c r="D5" t="b">
        <v>0</v>
      </c>
      <c r="E5" t="s">
        <v>689</v>
      </c>
      <c r="F5" s="12" t="s">
        <v>690</v>
      </c>
    </row>
    <row r="6" spans="1:6">
      <c r="A6" s="1">
        <v>3</v>
      </c>
      <c r="B6" s="1" t="s">
        <v>691</v>
      </c>
      <c r="C6" s="1">
        <v>1</v>
      </c>
      <c r="D6" s="1" t="b">
        <v>0</v>
      </c>
      <c r="E6" s="1" t="s">
        <v>691</v>
      </c>
      <c r="F6" s="13" t="s">
        <v>692</v>
      </c>
    </row>
    <row r="7" spans="1:6">
      <c r="A7" s="1">
        <v>5</v>
      </c>
      <c r="B7" s="1" t="s">
        <v>502</v>
      </c>
      <c r="C7" s="1">
        <v>1</v>
      </c>
      <c r="D7" s="1" t="b">
        <v>0</v>
      </c>
      <c r="E7" s="1" t="s">
        <v>502</v>
      </c>
      <c r="F7" s="13" t="s">
        <v>693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694</v>
      </c>
    </row>
    <row r="9" spans="1:6">
      <c r="A9">
        <v>10</v>
      </c>
      <c r="B9" t="s">
        <v>695</v>
      </c>
      <c r="C9">
        <v>1</v>
      </c>
      <c r="D9" t="b">
        <v>0</v>
      </c>
      <c r="E9" t="s">
        <v>695</v>
      </c>
      <c r="F9" s="12" t="s">
        <v>696</v>
      </c>
    </row>
    <row r="10" spans="1:6">
      <c r="A10">
        <v>10</v>
      </c>
      <c r="C10">
        <v>2</v>
      </c>
      <c r="D10" t="b">
        <v>0</v>
      </c>
      <c r="E10" t="s">
        <v>697</v>
      </c>
      <c r="F10" s="12" t="s">
        <v>698</v>
      </c>
    </row>
    <row r="11" spans="1:6">
      <c r="A11">
        <v>10</v>
      </c>
      <c r="C11">
        <v>3</v>
      </c>
      <c r="D11" t="b">
        <v>0</v>
      </c>
      <c r="E11" t="s">
        <v>699</v>
      </c>
      <c r="F11" s="12" t="s">
        <v>700</v>
      </c>
    </row>
    <row r="12" spans="1:6">
      <c r="A12">
        <v>11</v>
      </c>
      <c r="B12" t="s">
        <v>701</v>
      </c>
      <c r="C12">
        <v>1</v>
      </c>
      <c r="D12" t="b">
        <v>0</v>
      </c>
      <c r="E12" t="s">
        <v>701</v>
      </c>
      <c r="F12" t="s">
        <v>702</v>
      </c>
    </row>
    <row r="13" spans="1:6">
      <c r="A13">
        <v>11</v>
      </c>
      <c r="C13">
        <v>2</v>
      </c>
      <c r="D13" t="b">
        <v>0</v>
      </c>
      <c r="E13" t="s">
        <v>513</v>
      </c>
      <c r="F13" t="s">
        <v>703</v>
      </c>
    </row>
    <row r="14" spans="1:6">
      <c r="A14">
        <v>12</v>
      </c>
      <c r="B14" t="s">
        <v>704</v>
      </c>
      <c r="C14">
        <v>1</v>
      </c>
      <c r="D14" t="b">
        <v>0</v>
      </c>
      <c r="E14" t="s">
        <v>704</v>
      </c>
      <c r="F14" t="s">
        <v>705</v>
      </c>
    </row>
    <row r="15" spans="1:6">
      <c r="A15">
        <v>12</v>
      </c>
      <c r="C15">
        <v>2</v>
      </c>
      <c r="D15" t="b">
        <v>0</v>
      </c>
      <c r="E15" t="s">
        <v>400</v>
      </c>
      <c r="F15" t="s">
        <v>706</v>
      </c>
    </row>
    <row r="16" spans="1:6">
      <c r="A16">
        <v>12</v>
      </c>
      <c r="C16">
        <v>3</v>
      </c>
      <c r="D16" t="b">
        <v>0</v>
      </c>
      <c r="E16" t="s">
        <v>707</v>
      </c>
      <c r="F16" t="s">
        <v>708</v>
      </c>
    </row>
    <row r="17" spans="1:6">
      <c r="A17">
        <v>13</v>
      </c>
      <c r="B17" t="s">
        <v>515</v>
      </c>
      <c r="C17">
        <v>1</v>
      </c>
      <c r="D17" t="b">
        <v>0</v>
      </c>
      <c r="E17" t="s">
        <v>515</v>
      </c>
      <c r="F17" t="s">
        <v>709</v>
      </c>
    </row>
    <row r="18" spans="1:6">
      <c r="A18">
        <v>13</v>
      </c>
      <c r="C18">
        <v>2</v>
      </c>
      <c r="D18" t="b">
        <v>0</v>
      </c>
      <c r="E18" t="s">
        <v>710</v>
      </c>
      <c r="F18" t="s">
        <v>711</v>
      </c>
    </row>
    <row r="19" spans="1:6">
      <c r="A19">
        <v>14</v>
      </c>
      <c r="B19" t="s">
        <v>712</v>
      </c>
      <c r="C19">
        <v>1</v>
      </c>
      <c r="D19" t="b">
        <v>0</v>
      </c>
      <c r="E19" t="s">
        <v>712</v>
      </c>
      <c r="F19" t="s">
        <v>713</v>
      </c>
    </row>
    <row r="20" spans="1:6">
      <c r="A20">
        <v>16</v>
      </c>
      <c r="B20" t="s">
        <v>714</v>
      </c>
      <c r="C20">
        <v>1</v>
      </c>
      <c r="D20" t="b">
        <v>0</v>
      </c>
      <c r="E20" s="1" t="s">
        <v>715</v>
      </c>
      <c r="F20" t="s">
        <v>716</v>
      </c>
    </row>
    <row r="21" spans="1:6">
      <c r="A21">
        <v>18</v>
      </c>
      <c r="B21" t="s">
        <v>717</v>
      </c>
      <c r="C21">
        <v>1</v>
      </c>
      <c r="D21" t="b">
        <v>0</v>
      </c>
      <c r="E21" t="s">
        <v>717</v>
      </c>
      <c r="F21" t="s">
        <v>718</v>
      </c>
    </row>
    <row r="22" spans="1:6">
      <c r="A22" s="1">
        <v>21</v>
      </c>
      <c r="B22" s="1" t="s">
        <v>719</v>
      </c>
      <c r="C22" s="1">
        <v>1</v>
      </c>
      <c r="D22" s="1" t="b">
        <v>0</v>
      </c>
      <c r="E22" s="1" t="s">
        <v>719</v>
      </c>
      <c r="F22" s="13" t="s">
        <v>720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721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722</v>
      </c>
    </row>
    <row r="2" s="2" customFormat="1" spans="2:9">
      <c r="B2" s="6" t="s">
        <v>723</v>
      </c>
      <c r="C2" s="7" t="s">
        <v>724</v>
      </c>
      <c r="D2" s="6" t="s">
        <v>725</v>
      </c>
      <c r="E2" s="7" t="s">
        <v>726</v>
      </c>
      <c r="F2" s="6" t="s">
        <v>727</v>
      </c>
      <c r="G2" s="7" t="s">
        <v>728</v>
      </c>
      <c r="H2" s="6" t="s">
        <v>729</v>
      </c>
      <c r="I2" s="7" t="s">
        <v>730</v>
      </c>
    </row>
    <row r="3" s="2" customFormat="1" spans="2:9">
      <c r="B3" s="6" t="s">
        <v>731</v>
      </c>
      <c r="C3" s="7" t="s">
        <v>732</v>
      </c>
      <c r="D3" s="6" t="s">
        <v>733</v>
      </c>
      <c r="E3" s="7" t="s">
        <v>734</v>
      </c>
      <c r="F3" s="6" t="s">
        <v>735</v>
      </c>
      <c r="G3" s="7" t="s">
        <v>736</v>
      </c>
      <c r="H3" s="6" t="s">
        <v>737</v>
      </c>
      <c r="I3" s="7" t="s">
        <v>738</v>
      </c>
    </row>
    <row r="4" s="2" customFormat="1" spans="2:9">
      <c r="B4" s="6" t="s">
        <v>739</v>
      </c>
      <c r="C4" s="7" t="s">
        <v>740</v>
      </c>
      <c r="D4" s="6" t="s">
        <v>741</v>
      </c>
      <c r="E4" s="7" t="s">
        <v>742</v>
      </c>
      <c r="F4" s="6" t="s">
        <v>743</v>
      </c>
      <c r="G4" s="7" t="s">
        <v>744</v>
      </c>
      <c r="H4" s="6" t="s">
        <v>745</v>
      </c>
      <c r="I4" s="7" t="s">
        <v>746</v>
      </c>
    </row>
    <row r="5" s="2" customFormat="1" spans="2:9">
      <c r="B5" s="6" t="s">
        <v>747</v>
      </c>
      <c r="C5" s="7" t="s">
        <v>748</v>
      </c>
      <c r="D5" s="6" t="s">
        <v>749</v>
      </c>
      <c r="E5" s="7" t="s">
        <v>750</v>
      </c>
      <c r="F5" s="6" t="s">
        <v>751</v>
      </c>
      <c r="G5" s="7" t="s">
        <v>752</v>
      </c>
      <c r="H5" s="6" t="s">
        <v>753</v>
      </c>
      <c r="I5" s="7" t="s">
        <v>754</v>
      </c>
    </row>
    <row r="6" s="2" customFormat="1" spans="2:9">
      <c r="B6" s="6" t="s">
        <v>755</v>
      </c>
      <c r="C6" s="7" t="s">
        <v>756</v>
      </c>
      <c r="D6" s="6" t="s">
        <v>757</v>
      </c>
      <c r="E6" s="7"/>
      <c r="F6" s="6" t="s">
        <v>758</v>
      </c>
      <c r="G6" s="7" t="s">
        <v>759</v>
      </c>
      <c r="H6" s="6" t="s">
        <v>760</v>
      </c>
      <c r="I6" s="7" t="s">
        <v>761</v>
      </c>
    </row>
    <row r="7" s="2" customFormat="1" spans="2:9">
      <c r="B7" s="6" t="s">
        <v>762</v>
      </c>
      <c r="C7" s="7" t="s">
        <v>763</v>
      </c>
      <c r="D7" s="6" t="s">
        <v>764</v>
      </c>
      <c r="E7" s="7"/>
      <c r="F7" s="6" t="s">
        <v>765</v>
      </c>
      <c r="G7" s="7" t="s">
        <v>766</v>
      </c>
      <c r="H7" s="6" t="s">
        <v>767</v>
      </c>
      <c r="I7" s="7" t="s">
        <v>768</v>
      </c>
    </row>
    <row r="8" s="2" customFormat="1" spans="2:9">
      <c r="B8" s="6" t="s">
        <v>769</v>
      </c>
      <c r="C8" s="7" t="s">
        <v>770</v>
      </c>
      <c r="D8" s="6" t="s">
        <v>771</v>
      </c>
      <c r="E8" s="7"/>
      <c r="F8" s="6" t="s">
        <v>772</v>
      </c>
      <c r="G8" s="7" t="s">
        <v>773</v>
      </c>
      <c r="H8" s="6" t="s">
        <v>774</v>
      </c>
      <c r="I8" s="7" t="s">
        <v>775</v>
      </c>
    </row>
    <row r="9" s="2" customFormat="1" spans="2:12">
      <c r="B9" s="6" t="s">
        <v>776</v>
      </c>
      <c r="C9" s="7" t="s">
        <v>777</v>
      </c>
      <c r="D9" s="6" t="s">
        <v>778</v>
      </c>
      <c r="E9" s="7"/>
      <c r="F9" s="6" t="s">
        <v>779</v>
      </c>
      <c r="G9" s="7" t="s">
        <v>780</v>
      </c>
      <c r="H9" s="6" t="s">
        <v>781</v>
      </c>
      <c r="I9" s="7" t="s">
        <v>782</v>
      </c>
      <c r="L9" s="2" t="s">
        <v>783</v>
      </c>
    </row>
    <row r="10" s="2" customFormat="1" spans="2:12">
      <c r="B10" s="6" t="s">
        <v>784</v>
      </c>
      <c r="C10" s="7" t="s">
        <v>785</v>
      </c>
      <c r="D10" s="6" t="s">
        <v>786</v>
      </c>
      <c r="E10" s="7"/>
      <c r="F10" s="6" t="s">
        <v>787</v>
      </c>
      <c r="G10" s="7" t="s">
        <v>788</v>
      </c>
      <c r="H10" s="6" t="s">
        <v>789</v>
      </c>
      <c r="I10" s="7" t="s">
        <v>790</v>
      </c>
      <c r="L10" s="2" t="s">
        <v>791</v>
      </c>
    </row>
    <row r="11" s="2" customFormat="1" spans="2:9">
      <c r="B11" s="6" t="s">
        <v>792</v>
      </c>
      <c r="C11" s="7" t="s">
        <v>793</v>
      </c>
      <c r="D11" s="6" t="s">
        <v>794</v>
      </c>
      <c r="E11" s="7"/>
      <c r="F11" s="6" t="s">
        <v>795</v>
      </c>
      <c r="G11" s="7" t="s">
        <v>796</v>
      </c>
      <c r="H11" s="6" t="s">
        <v>797</v>
      </c>
      <c r="I11" s="7" t="s">
        <v>798</v>
      </c>
    </row>
    <row r="12" s="2" customFormat="1" spans="2:9">
      <c r="B12" s="6" t="s">
        <v>799</v>
      </c>
      <c r="C12" s="7" t="s">
        <v>800</v>
      </c>
      <c r="D12" s="6" t="s">
        <v>801</v>
      </c>
      <c r="E12" s="7"/>
      <c r="F12" s="6" t="s">
        <v>802</v>
      </c>
      <c r="G12" s="7" t="s">
        <v>803</v>
      </c>
      <c r="H12" s="6" t="s">
        <v>804</v>
      </c>
      <c r="I12" s="7" t="s">
        <v>805</v>
      </c>
    </row>
    <row r="13" s="2" customFormat="1" spans="2:9">
      <c r="B13" s="6" t="s">
        <v>806</v>
      </c>
      <c r="C13" s="7" t="s">
        <v>807</v>
      </c>
      <c r="D13" s="6" t="s">
        <v>808</v>
      </c>
      <c r="E13" s="7"/>
      <c r="F13" s="6" t="s">
        <v>809</v>
      </c>
      <c r="G13" s="7" t="s">
        <v>810</v>
      </c>
      <c r="H13" s="6" t="s">
        <v>811</v>
      </c>
      <c r="I13" s="7" t="s">
        <v>812</v>
      </c>
    </row>
    <row r="14" s="2" customFormat="1" spans="2:9">
      <c r="B14" s="6" t="s">
        <v>813</v>
      </c>
      <c r="C14" s="7" t="s">
        <v>814</v>
      </c>
      <c r="D14" s="6" t="s">
        <v>815</v>
      </c>
      <c r="E14" s="7"/>
      <c r="F14" s="6" t="s">
        <v>816</v>
      </c>
      <c r="G14" s="7" t="s">
        <v>817</v>
      </c>
      <c r="H14" s="6" t="s">
        <v>818</v>
      </c>
      <c r="I14" s="7" t="s">
        <v>819</v>
      </c>
    </row>
    <row r="15" s="2" customFormat="1" spans="2:9">
      <c r="B15" s="6" t="s">
        <v>820</v>
      </c>
      <c r="C15" s="7"/>
      <c r="D15" s="6" t="s">
        <v>821</v>
      </c>
      <c r="E15" s="7"/>
      <c r="F15" s="6" t="s">
        <v>822</v>
      </c>
      <c r="G15" s="7" t="s">
        <v>823</v>
      </c>
      <c r="H15" s="6"/>
      <c r="I15" s="7"/>
    </row>
    <row r="16" s="2" customFormat="1" spans="2:9">
      <c r="B16" s="6" t="s">
        <v>824</v>
      </c>
      <c r="C16" s="7"/>
      <c r="D16" s="6" t="s">
        <v>825</v>
      </c>
      <c r="E16" s="7"/>
      <c r="F16" s="6" t="s">
        <v>826</v>
      </c>
      <c r="G16" s="7" t="s">
        <v>827</v>
      </c>
      <c r="H16" s="6"/>
      <c r="I16" s="7"/>
    </row>
    <row r="17" s="2" customFormat="1" spans="2:9">
      <c r="B17" s="6" t="s">
        <v>828</v>
      </c>
      <c r="C17" s="7"/>
      <c r="D17" s="6" t="s">
        <v>829</v>
      </c>
      <c r="E17" s="7"/>
      <c r="F17" s="6"/>
      <c r="G17" s="7" t="s">
        <v>830</v>
      </c>
      <c r="H17" s="6"/>
      <c r="I17" s="7"/>
    </row>
    <row r="18" s="2" customFormat="1" spans="2:9">
      <c r="B18" s="6" t="s">
        <v>831</v>
      </c>
      <c r="C18" s="7"/>
      <c r="D18" s="6" t="s">
        <v>832</v>
      </c>
      <c r="E18" s="7"/>
      <c r="F18" s="6"/>
      <c r="G18" s="7" t="s">
        <v>833</v>
      </c>
      <c r="H18" s="6"/>
      <c r="I18" s="7"/>
    </row>
    <row r="19" s="2" customFormat="1" spans="2:9">
      <c r="B19" s="6" t="s">
        <v>834</v>
      </c>
      <c r="C19" s="7"/>
      <c r="D19" s="6" t="s">
        <v>835</v>
      </c>
      <c r="E19" s="7"/>
      <c r="F19" s="6"/>
      <c r="G19" s="7" t="s">
        <v>836</v>
      </c>
      <c r="H19" s="6"/>
      <c r="I19" s="7"/>
    </row>
    <row r="20" s="2" customFormat="1" spans="2:9">
      <c r="B20" s="6" t="s">
        <v>837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838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839</v>
      </c>
      <c r="C22" s="7"/>
      <c r="D22" s="6"/>
      <c r="E22" s="7"/>
      <c r="F22" s="6"/>
      <c r="G22" s="7"/>
      <c r="H22" s="6"/>
      <c r="I22" s="7"/>
      <c r="L22" s="9" t="s">
        <v>840</v>
      </c>
      <c r="M22" s="9" t="s">
        <v>841</v>
      </c>
      <c r="N22" s="9" t="s">
        <v>842</v>
      </c>
      <c r="O22" s="9" t="s">
        <v>843</v>
      </c>
      <c r="P22" s="9" t="s">
        <v>844</v>
      </c>
    </row>
    <row r="23" s="2" customFormat="1" spans="2:16">
      <c r="B23" s="6" t="s">
        <v>845</v>
      </c>
      <c r="C23" s="7"/>
      <c r="D23" s="6"/>
      <c r="E23" s="7"/>
      <c r="F23" s="6"/>
      <c r="G23" s="7"/>
      <c r="H23" s="6"/>
      <c r="I23" s="7"/>
      <c r="L23" s="9" t="s">
        <v>846</v>
      </c>
      <c r="M23" s="9" t="s">
        <v>847</v>
      </c>
      <c r="N23" s="9" t="s">
        <v>848</v>
      </c>
      <c r="O23" s="9" t="s">
        <v>849</v>
      </c>
      <c r="P23" s="9" t="s">
        <v>850</v>
      </c>
    </row>
    <row r="24" s="2" customFormat="1" spans="2:16">
      <c r="B24" s="6" t="s">
        <v>851</v>
      </c>
      <c r="C24" s="7"/>
      <c r="D24" s="6"/>
      <c r="E24" s="7"/>
      <c r="F24" s="6"/>
      <c r="G24" s="7"/>
      <c r="H24" s="6"/>
      <c r="I24" s="7"/>
      <c r="L24" s="9" t="s">
        <v>852</v>
      </c>
      <c r="M24" s="9" t="s">
        <v>853</v>
      </c>
      <c r="N24" s="9" t="s">
        <v>854</v>
      </c>
      <c r="O24" s="9" t="s">
        <v>855</v>
      </c>
      <c r="P24" s="2" t="s">
        <v>856</v>
      </c>
    </row>
    <row r="25" s="2" customFormat="1" spans="2:16">
      <c r="B25" s="6" t="s">
        <v>857</v>
      </c>
      <c r="C25" s="7"/>
      <c r="D25" s="6"/>
      <c r="E25" s="7"/>
      <c r="F25" s="6"/>
      <c r="G25" s="7"/>
      <c r="H25" s="6"/>
      <c r="I25" s="7"/>
      <c r="L25" s="2" t="s">
        <v>858</v>
      </c>
      <c r="M25" s="2" t="s">
        <v>859</v>
      </c>
      <c r="N25" s="9" t="s">
        <v>860</v>
      </c>
      <c r="O25" s="9" t="s">
        <v>861</v>
      </c>
      <c r="P25" s="2" t="s">
        <v>862</v>
      </c>
    </row>
    <row r="26" s="2" customFormat="1" spans="2:16">
      <c r="B26" s="6" t="s">
        <v>863</v>
      </c>
      <c r="C26" s="7"/>
      <c r="D26" s="6"/>
      <c r="E26" s="7"/>
      <c r="F26" s="6"/>
      <c r="G26" s="7"/>
      <c r="H26" s="6"/>
      <c r="I26" s="7"/>
      <c r="L26" s="2" t="s">
        <v>864</v>
      </c>
      <c r="M26" s="9" t="s">
        <v>865</v>
      </c>
      <c r="N26" s="9" t="s">
        <v>866</v>
      </c>
      <c r="O26" s="9" t="s">
        <v>867</v>
      </c>
      <c r="P26" s="9" t="s">
        <v>868</v>
      </c>
    </row>
    <row r="27" s="2" customFormat="1" spans="2:16">
      <c r="B27" s="6" t="s">
        <v>869</v>
      </c>
      <c r="C27" s="7"/>
      <c r="D27" s="6"/>
      <c r="E27" s="7"/>
      <c r="F27" s="6"/>
      <c r="G27" s="7"/>
      <c r="H27" s="6"/>
      <c r="I27" s="7"/>
      <c r="L27" s="9" t="s">
        <v>870</v>
      </c>
      <c r="M27" s="2" t="s">
        <v>871</v>
      </c>
      <c r="N27" s="2" t="s">
        <v>872</v>
      </c>
      <c r="O27" s="9" t="s">
        <v>873</v>
      </c>
      <c r="P27" s="9" t="s">
        <v>874</v>
      </c>
    </row>
    <row r="28" s="2" customFormat="1" spans="2:15">
      <c r="B28" s="6" t="s">
        <v>875</v>
      </c>
      <c r="C28" s="7"/>
      <c r="D28" s="6"/>
      <c r="E28" s="7"/>
      <c r="F28" s="6"/>
      <c r="G28" s="7"/>
      <c r="H28" s="6"/>
      <c r="I28" s="7"/>
      <c r="L28" s="2" t="s">
        <v>876</v>
      </c>
      <c r="M28" s="2" t="s">
        <v>877</v>
      </c>
      <c r="N28" s="2" t="s">
        <v>878</v>
      </c>
      <c r="O28" s="9" t="s">
        <v>879</v>
      </c>
    </row>
    <row r="29" s="2" customFormat="1" spans="2:15">
      <c r="B29" s="6" t="s">
        <v>880</v>
      </c>
      <c r="C29" s="7"/>
      <c r="D29" s="6"/>
      <c r="E29" s="7"/>
      <c r="F29" s="6"/>
      <c r="G29" s="7"/>
      <c r="H29" s="6"/>
      <c r="I29" s="7"/>
      <c r="M29" s="9" t="s">
        <v>881</v>
      </c>
      <c r="N29" s="2" t="s">
        <v>882</v>
      </c>
      <c r="O29" s="2" t="s">
        <v>883</v>
      </c>
    </row>
    <row r="30" s="2" customFormat="1" spans="2:15">
      <c r="B30" s="6" t="s">
        <v>884</v>
      </c>
      <c r="C30" s="7"/>
      <c r="D30" s="6"/>
      <c r="E30" s="7"/>
      <c r="F30" s="6"/>
      <c r="G30" s="7"/>
      <c r="H30" s="6"/>
      <c r="I30" s="7"/>
      <c r="M30" s="9" t="s">
        <v>842</v>
      </c>
      <c r="N30" s="2" t="s">
        <v>885</v>
      </c>
      <c r="O30" s="2" t="s">
        <v>886</v>
      </c>
    </row>
    <row r="31" s="2" customFormat="1" spans="2:14">
      <c r="B31" s="6" t="s">
        <v>887</v>
      </c>
      <c r="C31" s="7"/>
      <c r="D31" s="6"/>
      <c r="E31" s="7"/>
      <c r="F31" s="6"/>
      <c r="G31" s="7"/>
      <c r="H31" s="6"/>
      <c r="I31" s="7"/>
      <c r="M31" s="2" t="s">
        <v>854</v>
      </c>
      <c r="N31" s="2" t="s">
        <v>888</v>
      </c>
    </row>
    <row r="32" s="2" customFormat="1" spans="2:13">
      <c r="B32" s="6" t="s">
        <v>889</v>
      </c>
      <c r="C32" s="7"/>
      <c r="D32" s="6"/>
      <c r="E32" s="7"/>
      <c r="F32" s="6"/>
      <c r="G32" s="7"/>
      <c r="H32" s="6"/>
      <c r="I32" s="7"/>
      <c r="M32" s="9" t="s">
        <v>890</v>
      </c>
    </row>
    <row r="33" s="2" customFormat="1" spans="2:14">
      <c r="B33" s="6" t="s">
        <v>891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892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893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894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895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896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897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898</v>
      </c>
      <c r="C40" s="7" t="s">
        <v>899</v>
      </c>
      <c r="D40" s="6"/>
      <c r="E40" s="7"/>
      <c r="F40" s="6" t="s">
        <v>900</v>
      </c>
      <c r="G40" s="7"/>
      <c r="H40" s="6" t="s">
        <v>901</v>
      </c>
      <c r="I40" s="7" t="s">
        <v>902</v>
      </c>
    </row>
    <row r="41" s="2" customFormat="1" spans="2:9">
      <c r="B41" s="6" t="s">
        <v>903</v>
      </c>
      <c r="C41" s="7" t="s">
        <v>904</v>
      </c>
      <c r="D41" s="6"/>
      <c r="E41" s="7"/>
      <c r="F41" s="6"/>
      <c r="G41" s="7"/>
      <c r="H41" s="6" t="s">
        <v>905</v>
      </c>
      <c r="I41" s="7" t="s">
        <v>906</v>
      </c>
    </row>
    <row r="42" s="2" customFormat="1" spans="2:9">
      <c r="B42" s="6" t="s">
        <v>907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908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909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910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911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912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913</v>
      </c>
      <c r="C48" s="7" t="s">
        <v>914</v>
      </c>
      <c r="D48" s="6" t="s">
        <v>915</v>
      </c>
      <c r="E48" s="7"/>
      <c r="F48" s="6" t="s">
        <v>916</v>
      </c>
      <c r="G48" s="7" t="s">
        <v>917</v>
      </c>
      <c r="H48" s="6" t="s">
        <v>918</v>
      </c>
      <c r="I48" s="7" t="s">
        <v>919</v>
      </c>
      <c r="K48" s="10"/>
    </row>
    <row r="49" s="2" customFormat="1" spans="2:11">
      <c r="B49" s="6" t="s">
        <v>920</v>
      </c>
      <c r="C49" s="7" t="s">
        <v>921</v>
      </c>
      <c r="D49" s="6"/>
      <c r="E49" s="7"/>
      <c r="F49" s="6" t="s">
        <v>922</v>
      </c>
      <c r="G49" s="7"/>
      <c r="H49" s="6" t="s">
        <v>923</v>
      </c>
      <c r="I49" s="7" t="s">
        <v>924</v>
      </c>
      <c r="K49" s="10"/>
    </row>
    <row r="50" s="2" customFormat="1" spans="2:11">
      <c r="B50" s="6" t="s">
        <v>925</v>
      </c>
      <c r="C50" s="7" t="s">
        <v>926</v>
      </c>
      <c r="D50" s="6"/>
      <c r="E50" s="7"/>
      <c r="F50" s="6"/>
      <c r="G50" s="7"/>
      <c r="H50" s="6"/>
      <c r="I50" s="7" t="s">
        <v>927</v>
      </c>
      <c r="K50" s="10"/>
    </row>
    <row r="51" s="2" customFormat="1" spans="2:11">
      <c r="B51" s="6" t="s">
        <v>928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929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930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931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932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933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934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935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936</v>
      </c>
      <c r="C59" s="7" t="s">
        <v>937</v>
      </c>
      <c r="D59" s="6" t="s">
        <v>938</v>
      </c>
      <c r="E59" s="7"/>
      <c r="F59" s="6" t="s">
        <v>939</v>
      </c>
      <c r="G59" s="7" t="s">
        <v>940</v>
      </c>
      <c r="H59" s="6" t="s">
        <v>941</v>
      </c>
      <c r="I59" s="7" t="s">
        <v>942</v>
      </c>
      <c r="K59" s="10"/>
    </row>
    <row r="60" s="2" customFormat="1" spans="2:11">
      <c r="B60" s="6" t="s">
        <v>943</v>
      </c>
      <c r="C60" s="7" t="s">
        <v>944</v>
      </c>
      <c r="D60" s="6"/>
      <c r="E60" s="7"/>
      <c r="F60" s="6" t="s">
        <v>945</v>
      </c>
      <c r="G60" s="7"/>
      <c r="H60" s="6" t="s">
        <v>946</v>
      </c>
      <c r="I60" s="7" t="s">
        <v>947</v>
      </c>
      <c r="K60" s="10"/>
    </row>
    <row r="61" s="2" customFormat="1" spans="2:11">
      <c r="B61" s="6" t="s">
        <v>948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949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950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951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952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953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954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955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956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957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958</v>
      </c>
      <c r="C71" s="7" t="s">
        <v>959</v>
      </c>
      <c r="D71" s="6" t="s">
        <v>960</v>
      </c>
      <c r="E71" s="7"/>
      <c r="F71" s="6" t="s">
        <v>961</v>
      </c>
      <c r="G71" s="7" t="s">
        <v>962</v>
      </c>
      <c r="H71" s="6" t="s">
        <v>963</v>
      </c>
      <c r="I71" s="7" t="s">
        <v>964</v>
      </c>
      <c r="K71" s="10"/>
    </row>
    <row r="72" s="2" customFormat="1" spans="2:11">
      <c r="B72" s="6" t="s">
        <v>965</v>
      </c>
      <c r="C72" s="7" t="s">
        <v>966</v>
      </c>
      <c r="D72" s="6" t="s">
        <v>967</v>
      </c>
      <c r="E72" s="7"/>
      <c r="F72" s="6" t="s">
        <v>968</v>
      </c>
      <c r="G72" s="7" t="s">
        <v>969</v>
      </c>
      <c r="H72" s="6" t="s">
        <v>970</v>
      </c>
      <c r="I72" s="7" t="s">
        <v>971</v>
      </c>
      <c r="K72" s="10"/>
    </row>
    <row r="73" s="2" customFormat="1" spans="2:11">
      <c r="B73" s="6" t="s">
        <v>972</v>
      </c>
      <c r="C73" s="7"/>
      <c r="D73" s="6"/>
      <c r="E73" s="7"/>
      <c r="F73" s="6"/>
      <c r="G73" s="7"/>
      <c r="H73" s="6"/>
      <c r="I73" s="7" t="s">
        <v>973</v>
      </c>
      <c r="K73" s="10"/>
    </row>
    <row r="74" s="2" customFormat="1" spans="2:11">
      <c r="B74" s="6" t="s">
        <v>974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975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976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977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978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979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980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981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982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983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984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985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986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987</v>
      </c>
      <c r="C87" s="7" t="s">
        <v>988</v>
      </c>
      <c r="D87" s="6" t="s">
        <v>989</v>
      </c>
      <c r="E87" s="7"/>
      <c r="F87" s="6" t="s">
        <v>990</v>
      </c>
      <c r="G87" s="7" t="s">
        <v>991</v>
      </c>
      <c r="H87" s="6" t="s">
        <v>992</v>
      </c>
      <c r="I87" s="7" t="s">
        <v>993</v>
      </c>
    </row>
    <row r="88" s="2" customFormat="1" spans="2:9">
      <c r="B88" s="6" t="s">
        <v>994</v>
      </c>
      <c r="C88" s="7" t="s">
        <v>995</v>
      </c>
      <c r="D88" s="6" t="s">
        <v>996</v>
      </c>
      <c r="E88" s="7"/>
      <c r="F88" s="6" t="s">
        <v>997</v>
      </c>
      <c r="G88" s="7" t="s">
        <v>998</v>
      </c>
      <c r="H88" s="6" t="s">
        <v>999</v>
      </c>
      <c r="I88" s="7" t="s">
        <v>1000</v>
      </c>
    </row>
    <row r="89" s="2" customFormat="1" spans="2:9">
      <c r="B89" s="6" t="s">
        <v>1001</v>
      </c>
      <c r="C89" s="7"/>
      <c r="D89" s="6"/>
      <c r="E89" s="7"/>
      <c r="F89" s="6" t="s">
        <v>1002</v>
      </c>
      <c r="G89" s="7"/>
      <c r="H89" s="6" t="s">
        <v>1003</v>
      </c>
      <c r="I89" s="7" t="s">
        <v>1004</v>
      </c>
    </row>
    <row r="90" s="2" customFormat="1" spans="2:9">
      <c r="B90" s="6" t="s">
        <v>1005</v>
      </c>
      <c r="C90" s="7"/>
      <c r="D90" s="6"/>
      <c r="E90" s="7"/>
      <c r="F90" s="6"/>
      <c r="G90" s="7"/>
      <c r="H90" s="6" t="s">
        <v>1006</v>
      </c>
      <c r="I90" s="7"/>
    </row>
    <row r="91" s="2" customFormat="1" spans="2:9">
      <c r="B91" s="6" t="s">
        <v>1007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1008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1009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1010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1011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1012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1013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1014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1015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1016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1017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1018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1019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1020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1021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1022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1023</v>
      </c>
    </row>
    <row r="2" spans="1:2">
      <c r="A2" t="s">
        <v>1024</v>
      </c>
      <c r="B2" t="s">
        <v>1025</v>
      </c>
    </row>
    <row r="3" spans="1:2">
      <c r="A3" t="s">
        <v>1026</v>
      </c>
      <c r="B3" t="s">
        <v>1027</v>
      </c>
    </row>
    <row r="4" spans="1:2">
      <c r="A4" t="s">
        <v>1028</v>
      </c>
      <c r="B4" t="s">
        <v>1029</v>
      </c>
    </row>
    <row r="5" spans="1:2">
      <c r="A5" t="s">
        <v>1030</v>
      </c>
      <c r="B5" t="s">
        <v>1031</v>
      </c>
    </row>
    <row r="6" spans="1:2">
      <c r="A6" t="s">
        <v>1032</v>
      </c>
      <c r="B6" t="s">
        <v>1033</v>
      </c>
    </row>
    <row r="7" spans="1:2">
      <c r="A7" t="s">
        <v>1034</v>
      </c>
      <c r="B7" t="s">
        <v>1035</v>
      </c>
    </row>
    <row r="8" spans="1:2">
      <c r="A8" t="s">
        <v>1036</v>
      </c>
      <c r="B8" t="s">
        <v>1037</v>
      </c>
    </row>
    <row r="9" spans="1:2">
      <c r="A9" t="s">
        <v>1038</v>
      </c>
      <c r="B9" t="s">
        <v>1039</v>
      </c>
    </row>
    <row r="10" spans="1:2">
      <c r="A10" t="s">
        <v>1040</v>
      </c>
      <c r="B10" t="s">
        <v>1041</v>
      </c>
    </row>
    <row r="11" spans="1:2">
      <c r="A11" t="s">
        <v>1042</v>
      </c>
      <c r="B11" t="s">
        <v>1043</v>
      </c>
    </row>
    <row r="12" spans="1:2">
      <c r="A12" t="s">
        <v>1044</v>
      </c>
      <c r="B12" t="s">
        <v>1045</v>
      </c>
    </row>
    <row r="13" spans="1:2">
      <c r="A13" t="s">
        <v>1046</v>
      </c>
      <c r="B13" t="s">
        <v>1047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5" t="s">
        <v>1</v>
      </c>
      <c r="C1" s="185" t="s">
        <v>68</v>
      </c>
      <c r="D1" s="186" t="s">
        <v>3</v>
      </c>
      <c r="E1" s="186"/>
      <c r="F1" s="186"/>
      <c r="G1" s="185"/>
      <c r="H1" s="186" t="s">
        <v>4</v>
      </c>
      <c r="I1" s="186"/>
      <c r="J1" s="186"/>
      <c r="K1" s="185"/>
      <c r="L1" s="186" t="s">
        <v>5</v>
      </c>
      <c r="M1" s="186"/>
      <c r="N1" s="186"/>
      <c r="O1" s="185"/>
      <c r="P1" s="186" t="s">
        <v>6</v>
      </c>
      <c r="Q1" s="186"/>
      <c r="R1" s="186"/>
      <c r="S1" s="247"/>
      <c r="T1" s="186" t="s">
        <v>7</v>
      </c>
      <c r="U1" s="186"/>
      <c r="V1" s="186"/>
      <c r="W1" s="247"/>
      <c r="X1" s="186" t="s">
        <v>9</v>
      </c>
      <c r="Y1" s="186"/>
      <c r="Z1" s="186"/>
      <c r="AA1" s="185"/>
      <c r="AB1" s="186" t="s">
        <v>11</v>
      </c>
      <c r="AC1" s="186" t="s">
        <v>69</v>
      </c>
      <c r="AD1" s="261" t="s">
        <v>70</v>
      </c>
      <c r="AE1" s="262" t="s">
        <v>68</v>
      </c>
      <c r="AF1" s="110"/>
      <c r="AG1" s="192"/>
    </row>
    <row r="2" customFormat="1" spans="1:31">
      <c r="A2" s="187"/>
      <c r="B2" s="188"/>
      <c r="C2" s="188"/>
      <c r="D2" s="189" t="s">
        <v>71</v>
      </c>
      <c r="E2" s="189" t="s">
        <v>72</v>
      </c>
      <c r="F2" s="189" t="s">
        <v>73</v>
      </c>
      <c r="G2" s="190" t="s">
        <v>74</v>
      </c>
      <c r="H2" s="189" t="s">
        <v>71</v>
      </c>
      <c r="I2" s="189" t="s">
        <v>72</v>
      </c>
      <c r="J2" s="189" t="s">
        <v>73</v>
      </c>
      <c r="K2" s="190" t="s">
        <v>74</v>
      </c>
      <c r="L2" s="202" t="s">
        <v>71</v>
      </c>
      <c r="M2" s="189" t="s">
        <v>72</v>
      </c>
      <c r="N2" s="189" t="s">
        <v>73</v>
      </c>
      <c r="O2" s="188" t="s">
        <v>74</v>
      </c>
      <c r="P2" s="189" t="s">
        <v>71</v>
      </c>
      <c r="Q2" s="189" t="s">
        <v>72</v>
      </c>
      <c r="R2" s="189" t="s">
        <v>73</v>
      </c>
      <c r="S2" s="188" t="s">
        <v>74</v>
      </c>
      <c r="T2" s="189" t="s">
        <v>71</v>
      </c>
      <c r="U2" s="189" t="s">
        <v>72</v>
      </c>
      <c r="V2" s="189" t="s">
        <v>73</v>
      </c>
      <c r="W2" s="188" t="s">
        <v>74</v>
      </c>
      <c r="X2" s="189" t="s">
        <v>71</v>
      </c>
      <c r="Y2" s="189" t="s">
        <v>72</v>
      </c>
      <c r="Z2" s="189" t="s">
        <v>73</v>
      </c>
      <c r="AA2" s="188" t="s">
        <v>74</v>
      </c>
      <c r="AB2" s="189"/>
      <c r="AC2" s="189"/>
      <c r="AD2" s="263"/>
      <c r="AE2" s="264"/>
    </row>
    <row r="3" customFormat="1" spans="1:31">
      <c r="A3" s="191" t="s">
        <v>20</v>
      </c>
      <c r="B3" s="191" t="b">
        <v>1</v>
      </c>
      <c r="C3" s="147">
        <v>0</v>
      </c>
      <c r="D3" s="10">
        <v>3.5</v>
      </c>
      <c r="E3" s="100">
        <v>4</v>
      </c>
      <c r="F3" s="100">
        <v>35</v>
      </c>
      <c r="G3" s="192">
        <f>$C3*E3+F3</f>
        <v>35</v>
      </c>
      <c r="H3">
        <v>55</v>
      </c>
      <c r="I3" s="100">
        <v>1</v>
      </c>
      <c r="J3" s="100">
        <v>55</v>
      </c>
      <c r="K3" s="192">
        <f>$C3*I3+J3</f>
        <v>55</v>
      </c>
      <c r="L3">
        <v>2</v>
      </c>
      <c r="M3" s="100">
        <v>0.1</v>
      </c>
      <c r="N3" s="100">
        <v>2</v>
      </c>
      <c r="O3" s="192">
        <f>$C3*M3+N3</f>
        <v>2</v>
      </c>
      <c r="P3">
        <v>70</v>
      </c>
      <c r="Q3" s="100">
        <v>1</v>
      </c>
      <c r="R3" s="100">
        <v>70</v>
      </c>
      <c r="S3" s="192">
        <f>$C3*Q3+R3</f>
        <v>70</v>
      </c>
      <c r="T3">
        <v>1.5</v>
      </c>
      <c r="U3" s="100">
        <v>-0.05</v>
      </c>
      <c r="V3" s="100">
        <v>1.5</v>
      </c>
      <c r="W3" s="192">
        <f>$C3*U3+V3</f>
        <v>1.5</v>
      </c>
      <c r="X3">
        <v>3</v>
      </c>
      <c r="Y3" s="100">
        <v>0.2</v>
      </c>
      <c r="Z3" s="100">
        <v>3</v>
      </c>
      <c r="AA3" s="192">
        <f>$C3*Y3+Z3</f>
        <v>3</v>
      </c>
      <c r="AB3" s="110">
        <f t="shared" ref="AB3:AB17" si="0">AA3/100*G3*2+(1-AA3/100)*G3</f>
        <v>36.05</v>
      </c>
      <c r="AC3" s="176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91"/>
      <c r="B4" s="191"/>
      <c r="C4" s="147">
        <v>10</v>
      </c>
      <c r="D4" s="10">
        <v>8.5</v>
      </c>
      <c r="E4" s="100"/>
      <c r="F4" s="100"/>
      <c r="G4" s="192">
        <f>$C4*E3+F3</f>
        <v>75</v>
      </c>
      <c r="H4">
        <v>65</v>
      </c>
      <c r="I4" s="100"/>
      <c r="J4" s="100"/>
      <c r="K4" s="192">
        <f>$C4*I3+J3</f>
        <v>65</v>
      </c>
      <c r="L4">
        <v>3</v>
      </c>
      <c r="M4" s="100"/>
      <c r="N4" s="100"/>
      <c r="O4" s="192">
        <f>$C4*M3+N3</f>
        <v>3</v>
      </c>
      <c r="P4">
        <v>80</v>
      </c>
      <c r="Q4" s="100"/>
      <c r="R4" s="100"/>
      <c r="S4" s="192">
        <f>$C4*Q3+R3</f>
        <v>80</v>
      </c>
      <c r="T4">
        <v>1</v>
      </c>
      <c r="U4" s="100"/>
      <c r="V4" s="100"/>
      <c r="W4" s="192">
        <f>$C4*U3+V3</f>
        <v>1</v>
      </c>
      <c r="X4">
        <v>5</v>
      </c>
      <c r="Y4" s="100"/>
      <c r="Z4" s="100"/>
      <c r="AA4" s="192">
        <f>$C4*Y3+Z3</f>
        <v>5</v>
      </c>
      <c r="AB4" s="110">
        <f t="shared" si="0"/>
        <v>78.75</v>
      </c>
      <c r="AC4" s="176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93"/>
      <c r="B5" s="193"/>
      <c r="C5" s="153">
        <v>20</v>
      </c>
      <c r="D5" s="194">
        <v>11.5</v>
      </c>
      <c r="E5" s="195"/>
      <c r="F5" s="195"/>
      <c r="G5" s="196">
        <f>$C5*E3+F3</f>
        <v>115</v>
      </c>
      <c r="H5" s="194">
        <v>75</v>
      </c>
      <c r="I5" s="195"/>
      <c r="J5" s="195"/>
      <c r="K5" s="196">
        <f>$C5*I3+J3</f>
        <v>75</v>
      </c>
      <c r="L5" s="194">
        <v>4</v>
      </c>
      <c r="M5" s="195"/>
      <c r="N5" s="195"/>
      <c r="O5" s="196">
        <f>$C5*M3+N3</f>
        <v>4</v>
      </c>
      <c r="P5" s="194">
        <v>90</v>
      </c>
      <c r="Q5" s="195"/>
      <c r="R5" s="195"/>
      <c r="S5" s="196">
        <f>$C5*Q3+R3</f>
        <v>90</v>
      </c>
      <c r="T5" s="194">
        <v>0.5</v>
      </c>
      <c r="U5" s="195"/>
      <c r="V5" s="195"/>
      <c r="W5" s="196">
        <f>$C5*U3+V3</f>
        <v>0.5</v>
      </c>
      <c r="X5" s="194">
        <v>7</v>
      </c>
      <c r="Y5" s="195"/>
      <c r="Z5" s="195"/>
      <c r="AA5" s="196">
        <f>$C5*Y3+Z3</f>
        <v>7</v>
      </c>
      <c r="AB5" s="265">
        <f t="shared" si="0"/>
        <v>123.05</v>
      </c>
      <c r="AC5" s="265">
        <f t="shared" si="1"/>
        <v>492.2</v>
      </c>
      <c r="AD5" s="194">
        <f t="shared" si="2"/>
        <v>369.15</v>
      </c>
      <c r="AE5" s="153">
        <v>20</v>
      </c>
    </row>
    <row r="6" customFormat="1" spans="1:31">
      <c r="A6" s="191" t="s">
        <v>28</v>
      </c>
      <c r="B6" s="191" t="b">
        <v>1</v>
      </c>
      <c r="C6" s="147">
        <v>0</v>
      </c>
      <c r="D6" s="10">
        <v>12.5</v>
      </c>
      <c r="E6" s="100">
        <v>10</v>
      </c>
      <c r="F6" s="100">
        <v>60</v>
      </c>
      <c r="G6" s="192">
        <f>$C6*E$6+F$6</f>
        <v>60</v>
      </c>
      <c r="H6">
        <v>70</v>
      </c>
      <c r="I6" s="100">
        <v>1</v>
      </c>
      <c r="J6" s="100">
        <v>70</v>
      </c>
      <c r="K6" s="192">
        <f>$C6*I$6+J$6</f>
        <v>70</v>
      </c>
      <c r="L6">
        <v>0.6</v>
      </c>
      <c r="M6" s="100">
        <v>0.04</v>
      </c>
      <c r="N6" s="100">
        <v>0.6</v>
      </c>
      <c r="O6" s="192">
        <f>$C6*M$6+N$6</f>
        <v>0.6</v>
      </c>
      <c r="P6">
        <v>35</v>
      </c>
      <c r="Q6" s="100">
        <v>1</v>
      </c>
      <c r="R6" s="100">
        <v>35</v>
      </c>
      <c r="S6" s="192">
        <f>$C6*Q$6+R$6</f>
        <v>35</v>
      </c>
      <c r="T6">
        <v>2.75</v>
      </c>
      <c r="U6" s="100">
        <v>-0.025</v>
      </c>
      <c r="V6" s="100">
        <v>2.75</v>
      </c>
      <c r="W6" s="192">
        <f>$C6*U$6+V$6</f>
        <v>2.75</v>
      </c>
      <c r="X6">
        <v>10</v>
      </c>
      <c r="Y6" s="100">
        <v>2.5</v>
      </c>
      <c r="Z6" s="100">
        <v>10</v>
      </c>
      <c r="AA6" s="192">
        <f>$C6*Y$6+Z$6</f>
        <v>10</v>
      </c>
      <c r="AB6" s="110">
        <f t="shared" si="0"/>
        <v>66</v>
      </c>
      <c r="AC6" s="176">
        <f t="shared" si="1"/>
        <v>39.6</v>
      </c>
      <c r="AD6">
        <f t="shared" si="2"/>
        <v>27.72</v>
      </c>
      <c r="AE6" s="147">
        <v>0</v>
      </c>
    </row>
    <row r="7" customFormat="1" spans="1:31">
      <c r="A7" s="191"/>
      <c r="B7" s="191"/>
      <c r="C7" s="147">
        <v>10</v>
      </c>
      <c r="D7" s="10">
        <v>37.5</v>
      </c>
      <c r="E7" s="100"/>
      <c r="F7" s="100"/>
      <c r="G7" s="192">
        <f>$C7*E$6+F$6</f>
        <v>160</v>
      </c>
      <c r="H7">
        <v>80</v>
      </c>
      <c r="I7" s="100"/>
      <c r="J7" s="100"/>
      <c r="K7" s="192">
        <f>$C7*I$6+J$6</f>
        <v>80</v>
      </c>
      <c r="L7">
        <v>1</v>
      </c>
      <c r="M7" s="100"/>
      <c r="N7" s="100"/>
      <c r="O7" s="192">
        <f>$C7*M$6+N$6</f>
        <v>1</v>
      </c>
      <c r="P7">
        <v>45</v>
      </c>
      <c r="Q7" s="100"/>
      <c r="R7" s="100"/>
      <c r="S7" s="192">
        <f>$C7*Q$6+R$6</f>
        <v>45</v>
      </c>
      <c r="T7">
        <v>2.5</v>
      </c>
      <c r="U7" s="100"/>
      <c r="V7" s="100"/>
      <c r="W7" s="192">
        <f>$C7*U$6+V$6</f>
        <v>2.5</v>
      </c>
      <c r="X7">
        <v>30</v>
      </c>
      <c r="Y7" s="100"/>
      <c r="Z7" s="100"/>
      <c r="AA7" s="192">
        <f>$C7*Y$6+Z$6</f>
        <v>35</v>
      </c>
      <c r="AB7" s="110">
        <f t="shared" si="0"/>
        <v>216</v>
      </c>
      <c r="AC7" s="176">
        <f t="shared" si="1"/>
        <v>216</v>
      </c>
      <c r="AD7">
        <f t="shared" si="2"/>
        <v>172.8</v>
      </c>
      <c r="AE7" s="147">
        <v>10</v>
      </c>
    </row>
    <row r="8" customFormat="1" spans="1:31">
      <c r="A8" s="191"/>
      <c r="B8" s="191"/>
      <c r="C8" s="147">
        <v>20</v>
      </c>
      <c r="D8" s="10">
        <v>62.5</v>
      </c>
      <c r="E8" s="100"/>
      <c r="F8" s="100"/>
      <c r="G8" s="192">
        <f>$C8*E$6+F$6</f>
        <v>260</v>
      </c>
      <c r="H8">
        <v>90</v>
      </c>
      <c r="I8" s="100"/>
      <c r="J8" s="100"/>
      <c r="K8" s="192">
        <f>$C8*I$6+J$6</f>
        <v>90</v>
      </c>
      <c r="L8">
        <v>1.4</v>
      </c>
      <c r="M8" s="100"/>
      <c r="N8" s="100"/>
      <c r="O8" s="192">
        <f>$C8*M$6+N$6</f>
        <v>1.4</v>
      </c>
      <c r="P8">
        <v>55</v>
      </c>
      <c r="Q8" s="100"/>
      <c r="R8" s="100"/>
      <c r="S8" s="192">
        <f>$C8*Q$6+R$6</f>
        <v>55</v>
      </c>
      <c r="T8">
        <v>2.25</v>
      </c>
      <c r="U8" s="100"/>
      <c r="V8" s="100"/>
      <c r="W8" s="192">
        <f>$C8*U$6+V$6</f>
        <v>2.25</v>
      </c>
      <c r="X8">
        <v>60</v>
      </c>
      <c r="Y8" s="100"/>
      <c r="Z8" s="100"/>
      <c r="AA8" s="192">
        <f>$C8*Y$6+Z$6</f>
        <v>60</v>
      </c>
      <c r="AB8" s="110">
        <f t="shared" si="0"/>
        <v>416</v>
      </c>
      <c r="AC8" s="176">
        <f t="shared" si="1"/>
        <v>582.4</v>
      </c>
      <c r="AD8" s="194">
        <f t="shared" si="2"/>
        <v>524.16</v>
      </c>
      <c r="AE8" s="153">
        <v>20</v>
      </c>
    </row>
    <row r="9" s="10" customFormat="1" spans="1:31">
      <c r="A9" s="197" t="s">
        <v>35</v>
      </c>
      <c r="B9" s="197" t="b">
        <v>0</v>
      </c>
      <c r="C9" s="159">
        <v>0</v>
      </c>
      <c r="D9" s="198">
        <v>1</v>
      </c>
      <c r="E9" s="199">
        <v>0.6</v>
      </c>
      <c r="F9" s="199">
        <v>10</v>
      </c>
      <c r="G9" s="200">
        <f>$C9*E$9+F$9</f>
        <v>10</v>
      </c>
      <c r="H9" s="198">
        <v>10</v>
      </c>
      <c r="I9" s="199">
        <v>0.5</v>
      </c>
      <c r="J9" s="199">
        <v>10</v>
      </c>
      <c r="K9" s="200">
        <f>$C9*I$9+J$9</f>
        <v>10</v>
      </c>
      <c r="L9" s="198">
        <v>0.75</v>
      </c>
      <c r="M9" s="199">
        <v>0.025</v>
      </c>
      <c r="N9" s="199">
        <v>0.75</v>
      </c>
      <c r="O9" s="200">
        <f>$C9*M$9+N$9</f>
        <v>0.75</v>
      </c>
      <c r="P9" s="198">
        <v>40</v>
      </c>
      <c r="Q9" s="199">
        <v>1</v>
      </c>
      <c r="R9" s="199">
        <v>40</v>
      </c>
      <c r="S9" s="200">
        <f>$C9*Q$9+R$9</f>
        <v>40</v>
      </c>
      <c r="T9" s="198">
        <v>3.5</v>
      </c>
      <c r="U9" s="199">
        <v>-0.05</v>
      </c>
      <c r="V9" s="199">
        <v>3.5</v>
      </c>
      <c r="W9" s="200">
        <f>$C9*U$9+V$9</f>
        <v>3.5</v>
      </c>
      <c r="X9" s="198">
        <v>2</v>
      </c>
      <c r="Y9" s="199">
        <v>0</v>
      </c>
      <c r="Z9" s="199">
        <v>2</v>
      </c>
      <c r="AA9" s="200">
        <f>Z9</f>
        <v>2</v>
      </c>
      <c r="AB9" s="266">
        <f t="shared" si="0"/>
        <v>10.2</v>
      </c>
      <c r="AC9" s="266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91"/>
      <c r="B10" s="191"/>
      <c r="C10" s="147">
        <v>10</v>
      </c>
      <c r="D10" s="10">
        <v>1.85</v>
      </c>
      <c r="E10" s="100"/>
      <c r="F10" s="100"/>
      <c r="G10" s="192">
        <f>$C10*E$9+F$9</f>
        <v>16</v>
      </c>
      <c r="H10">
        <v>15</v>
      </c>
      <c r="I10" s="100"/>
      <c r="J10" s="100"/>
      <c r="K10" s="192">
        <f>$C10*I$9+J$9</f>
        <v>15</v>
      </c>
      <c r="L10">
        <v>1</v>
      </c>
      <c r="M10" s="100"/>
      <c r="N10" s="100"/>
      <c r="O10" s="192">
        <f>$C10*M$9+N$9</f>
        <v>1</v>
      </c>
      <c r="P10">
        <v>50</v>
      </c>
      <c r="Q10" s="100"/>
      <c r="R10" s="100"/>
      <c r="S10" s="192">
        <f>$C10*Q$9+R$9</f>
        <v>50</v>
      </c>
      <c r="T10">
        <v>3</v>
      </c>
      <c r="U10" s="100"/>
      <c r="V10" s="100"/>
      <c r="W10" s="192">
        <f>$C10*U$9+V$9</f>
        <v>3</v>
      </c>
      <c r="X10">
        <v>2</v>
      </c>
      <c r="Y10" s="100"/>
      <c r="Z10" s="100"/>
      <c r="AA10" s="192">
        <f>Z9</f>
        <v>2</v>
      </c>
      <c r="AB10" s="110">
        <f t="shared" si="0"/>
        <v>16.32</v>
      </c>
      <c r="AC10" s="176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93"/>
      <c r="B11" s="193"/>
      <c r="C11" s="153">
        <v>20</v>
      </c>
      <c r="D11" s="194">
        <v>2.05</v>
      </c>
      <c r="E11" s="195"/>
      <c r="F11" s="195"/>
      <c r="G11" s="196">
        <f>$C11*E$9+F$9</f>
        <v>22</v>
      </c>
      <c r="H11" s="194">
        <v>20</v>
      </c>
      <c r="I11" s="195"/>
      <c r="J11" s="195"/>
      <c r="K11" s="196">
        <f>$C11*I$9+J$9</f>
        <v>20</v>
      </c>
      <c r="L11" s="194">
        <v>1.25</v>
      </c>
      <c r="M11" s="195"/>
      <c r="N11" s="195"/>
      <c r="O11" s="196">
        <f>$C11*M$9+N$9</f>
        <v>1.25</v>
      </c>
      <c r="P11" s="194">
        <v>60</v>
      </c>
      <c r="Q11" s="195"/>
      <c r="R11" s="195"/>
      <c r="S11" s="196">
        <f>$C11*Q$9+R$9</f>
        <v>60</v>
      </c>
      <c r="T11" s="194">
        <v>2.5</v>
      </c>
      <c r="U11" s="195"/>
      <c r="V11" s="195"/>
      <c r="W11" s="196">
        <f>$C11*U$9+V$9</f>
        <v>2.5</v>
      </c>
      <c r="X11" s="194">
        <v>2</v>
      </c>
      <c r="Y11" s="195"/>
      <c r="Z11" s="195"/>
      <c r="AA11" s="196">
        <f>Z9</f>
        <v>2</v>
      </c>
      <c r="AB11" s="265">
        <f t="shared" si="0"/>
        <v>22.44</v>
      </c>
      <c r="AC11" s="265">
        <f t="shared" si="1"/>
        <v>28.05</v>
      </c>
      <c r="AD11" s="194">
        <f t="shared" si="2"/>
        <v>5.61</v>
      </c>
      <c r="AE11" s="153">
        <v>20</v>
      </c>
    </row>
    <row r="12" customFormat="1" spans="1:31">
      <c r="A12" s="191" t="s">
        <v>42</v>
      </c>
      <c r="B12" s="191" t="b">
        <v>0</v>
      </c>
      <c r="C12" s="147">
        <v>0</v>
      </c>
      <c r="D12" s="10">
        <v>3.3</v>
      </c>
      <c r="E12" s="100">
        <v>1</v>
      </c>
      <c r="F12" s="100">
        <v>21</v>
      </c>
      <c r="G12" s="192">
        <f>$C12*E$12+F$12</f>
        <v>21</v>
      </c>
      <c r="H12">
        <v>60</v>
      </c>
      <c r="I12" s="100">
        <v>0.5</v>
      </c>
      <c r="J12" s="100">
        <v>60</v>
      </c>
      <c r="K12" s="192">
        <f>$C12*I$12+J$12</f>
        <v>60</v>
      </c>
      <c r="L12">
        <v>5.5</v>
      </c>
      <c r="M12" s="100">
        <v>0.2</v>
      </c>
      <c r="N12" s="100">
        <v>5.5</v>
      </c>
      <c r="O12" s="192">
        <f>$C12*M$12+N$12</f>
        <v>5.5</v>
      </c>
      <c r="P12">
        <v>57.5</v>
      </c>
      <c r="Q12" s="100">
        <v>1</v>
      </c>
      <c r="R12" s="100">
        <v>57.5</v>
      </c>
      <c r="S12" s="192">
        <f>$C12*Q$12+R$12</f>
        <v>57.5</v>
      </c>
      <c r="T12">
        <v>2.5</v>
      </c>
      <c r="U12" s="100">
        <v>-0.05</v>
      </c>
      <c r="V12" s="100">
        <v>2.5</v>
      </c>
      <c r="W12" s="192">
        <f>$C12*U$12+V$12</f>
        <v>2.5</v>
      </c>
      <c r="X12">
        <v>1</v>
      </c>
      <c r="Y12" s="100">
        <v>0.05</v>
      </c>
      <c r="Z12" s="100">
        <v>1</v>
      </c>
      <c r="AA12" s="192">
        <f>$C12*Y$12+Z$12</f>
        <v>1</v>
      </c>
      <c r="AB12" s="110">
        <f t="shared" si="0"/>
        <v>21.21</v>
      </c>
      <c r="AC12" s="176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91"/>
      <c r="B13" s="191"/>
      <c r="C13" s="147">
        <v>10</v>
      </c>
      <c r="D13" s="10">
        <v>6.2</v>
      </c>
      <c r="E13" s="100"/>
      <c r="F13" s="100"/>
      <c r="G13" s="192">
        <f>$C13*E$12+F$12</f>
        <v>31</v>
      </c>
      <c r="H13">
        <v>65</v>
      </c>
      <c r="I13" s="100"/>
      <c r="J13" s="100"/>
      <c r="K13" s="192">
        <f>$C13*I$12+J$12</f>
        <v>65</v>
      </c>
      <c r="L13">
        <v>7.5</v>
      </c>
      <c r="M13" s="100"/>
      <c r="N13" s="100"/>
      <c r="O13" s="192">
        <f>$C13*M$12+N$12</f>
        <v>7.5</v>
      </c>
      <c r="P13">
        <v>67.5</v>
      </c>
      <c r="Q13" s="100"/>
      <c r="R13" s="100"/>
      <c r="S13" s="192">
        <f>$C13*Q$12+R$12</f>
        <v>67.5</v>
      </c>
      <c r="T13">
        <v>2</v>
      </c>
      <c r="U13" s="100"/>
      <c r="V13" s="100"/>
      <c r="W13" s="192">
        <f>$C13*U$12+V$12</f>
        <v>2</v>
      </c>
      <c r="X13">
        <v>1.5</v>
      </c>
      <c r="Y13" s="100"/>
      <c r="Z13" s="100"/>
      <c r="AA13" s="192">
        <f>$C13*Y$12+Z$12</f>
        <v>1.5</v>
      </c>
      <c r="AB13" s="110">
        <f t="shared" si="0"/>
        <v>31.465</v>
      </c>
      <c r="AC13" s="176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93"/>
      <c r="B14" s="193"/>
      <c r="C14" s="153">
        <v>20</v>
      </c>
      <c r="D14" s="194">
        <v>9.1</v>
      </c>
      <c r="E14" s="195"/>
      <c r="F14" s="195"/>
      <c r="G14" s="196">
        <f>$C14*E$12+F$12</f>
        <v>41</v>
      </c>
      <c r="H14" s="194">
        <v>70</v>
      </c>
      <c r="I14" s="195"/>
      <c r="J14" s="195"/>
      <c r="K14" s="196">
        <f>$C14*I$12+J$12</f>
        <v>70</v>
      </c>
      <c r="L14" s="194">
        <v>9.5</v>
      </c>
      <c r="M14" s="195"/>
      <c r="N14" s="195"/>
      <c r="O14" s="196">
        <f>$C14*M$12+N$12</f>
        <v>9.5</v>
      </c>
      <c r="P14" s="194">
        <v>77.5</v>
      </c>
      <c r="Q14" s="195"/>
      <c r="R14" s="195"/>
      <c r="S14" s="196">
        <f>$C14*Q$12+R$12</f>
        <v>77.5</v>
      </c>
      <c r="T14" s="194">
        <v>1.5</v>
      </c>
      <c r="U14" s="195"/>
      <c r="V14" s="195"/>
      <c r="W14" s="196">
        <f>$C14*U$12+V$12</f>
        <v>1.5</v>
      </c>
      <c r="X14" s="194">
        <v>2</v>
      </c>
      <c r="Y14" s="195"/>
      <c r="Z14" s="195"/>
      <c r="AA14" s="196">
        <f>$C14*Y$12+Z$12</f>
        <v>2</v>
      </c>
      <c r="AB14" s="265">
        <f t="shared" si="0"/>
        <v>41.82</v>
      </c>
      <c r="AC14" s="265">
        <f t="shared" si="1"/>
        <v>397.29</v>
      </c>
      <c r="AD14" s="194">
        <f t="shared" si="2"/>
        <v>278.103</v>
      </c>
      <c r="AE14" s="153">
        <v>20</v>
      </c>
    </row>
    <row r="15" s="10" customFormat="1" spans="1:31">
      <c r="A15" s="191" t="s">
        <v>49</v>
      </c>
      <c r="B15" s="191" t="b">
        <v>0</v>
      </c>
      <c r="C15" s="147">
        <v>0</v>
      </c>
      <c r="D15" s="10">
        <v>2.75</v>
      </c>
      <c r="E15" s="201">
        <v>4.25</v>
      </c>
      <c r="F15" s="201">
        <v>30</v>
      </c>
      <c r="G15" s="192">
        <f>$C15*E$15+F$15</f>
        <v>30</v>
      </c>
      <c r="H15" s="10">
        <v>30</v>
      </c>
      <c r="I15" s="201">
        <v>0.5</v>
      </c>
      <c r="J15" s="201">
        <v>30</v>
      </c>
      <c r="K15" s="192">
        <f>$C15*I$15+J$15</f>
        <v>30</v>
      </c>
      <c r="L15" s="10">
        <v>2.75</v>
      </c>
      <c r="M15" s="201">
        <v>0.0125</v>
      </c>
      <c r="N15" s="201">
        <v>2.75</v>
      </c>
      <c r="O15" s="192">
        <f>$C15*M$15+N$15</f>
        <v>2.75</v>
      </c>
      <c r="P15" s="10">
        <v>10</v>
      </c>
      <c r="Q15" s="201">
        <v>1</v>
      </c>
      <c r="R15" s="201">
        <v>10</v>
      </c>
      <c r="S15" s="192">
        <f>$C15*Q$15+R$15</f>
        <v>10</v>
      </c>
      <c r="T15" s="10">
        <v>5</v>
      </c>
      <c r="U15" s="201">
        <v>0</v>
      </c>
      <c r="V15" s="201">
        <v>5</v>
      </c>
      <c r="W15" s="192">
        <f>$C15*U$15+V$15</f>
        <v>5</v>
      </c>
      <c r="X15" s="10">
        <v>2</v>
      </c>
      <c r="Y15" s="201">
        <v>0.4</v>
      </c>
      <c r="Z15" s="201">
        <v>2</v>
      </c>
      <c r="AA15" s="192">
        <f>$C15*Y$15+Z$15</f>
        <v>2</v>
      </c>
      <c r="AB15" s="176">
        <f t="shared" si="0"/>
        <v>30.6</v>
      </c>
      <c r="AC15" s="176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91"/>
      <c r="B16" s="191"/>
      <c r="C16" s="147">
        <v>10</v>
      </c>
      <c r="D16" s="10">
        <v>7.5</v>
      </c>
      <c r="E16" s="100"/>
      <c r="F16" s="100"/>
      <c r="G16" s="192">
        <f>$C16*E$15+F$15</f>
        <v>72.5</v>
      </c>
      <c r="H16">
        <v>35</v>
      </c>
      <c r="I16" s="100"/>
      <c r="J16" s="100"/>
      <c r="K16" s="192">
        <f>$C16*I$15+J$15</f>
        <v>35</v>
      </c>
      <c r="L16">
        <v>2.88</v>
      </c>
      <c r="M16" s="100"/>
      <c r="N16" s="100"/>
      <c r="O16" s="192">
        <f>$C16*M$15+N$15</f>
        <v>2.875</v>
      </c>
      <c r="P16">
        <v>20</v>
      </c>
      <c r="Q16" s="100"/>
      <c r="R16" s="100"/>
      <c r="S16" s="192">
        <f>$C16*Q$15+R$15</f>
        <v>20</v>
      </c>
      <c r="T16">
        <v>5</v>
      </c>
      <c r="U16" s="100"/>
      <c r="V16" s="100"/>
      <c r="W16" s="192">
        <f>$C16*U$15+V$15</f>
        <v>5</v>
      </c>
      <c r="X16">
        <v>6</v>
      </c>
      <c r="Y16" s="100"/>
      <c r="Z16" s="100"/>
      <c r="AA16" s="192">
        <f>$C16*Y$15+Z$15</f>
        <v>6</v>
      </c>
      <c r="AB16" s="110">
        <f t="shared" si="0"/>
        <v>76.85</v>
      </c>
      <c r="AC16" s="176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8"/>
      <c r="B17" s="188"/>
      <c r="C17" s="190">
        <v>20</v>
      </c>
      <c r="D17" s="202">
        <v>11.25</v>
      </c>
      <c r="E17" s="189"/>
      <c r="F17" s="189"/>
      <c r="G17" s="203">
        <f>$C17*E$15+F$15</f>
        <v>115</v>
      </c>
      <c r="H17" s="202">
        <v>40</v>
      </c>
      <c r="I17" s="189"/>
      <c r="J17" s="189"/>
      <c r="K17" s="203">
        <f>$C17*I$15+J$15</f>
        <v>40</v>
      </c>
      <c r="L17" s="202">
        <v>3</v>
      </c>
      <c r="M17" s="189"/>
      <c r="N17" s="189"/>
      <c r="O17" s="203">
        <f>$C17*M$15+N$15</f>
        <v>3</v>
      </c>
      <c r="P17" s="202">
        <v>30</v>
      </c>
      <c r="Q17" s="189"/>
      <c r="R17" s="189"/>
      <c r="S17" s="203">
        <f>$C17*Q$15+R$15</f>
        <v>30</v>
      </c>
      <c r="T17" s="202">
        <v>5</v>
      </c>
      <c r="U17" s="189"/>
      <c r="V17" s="189"/>
      <c r="W17" s="203">
        <f>$C17*U$15+V$15</f>
        <v>5</v>
      </c>
      <c r="X17" s="202">
        <v>10</v>
      </c>
      <c r="Y17" s="189"/>
      <c r="Z17" s="189"/>
      <c r="AA17" s="203">
        <f>$C17*Y$15+Z$15</f>
        <v>10</v>
      </c>
      <c r="AB17" s="267">
        <f t="shared" si="0"/>
        <v>126.5</v>
      </c>
      <c r="AC17" s="267">
        <f t="shared" si="1"/>
        <v>379.5</v>
      </c>
      <c r="AD17" s="202">
        <f t="shared" si="2"/>
        <v>151.8</v>
      </c>
      <c r="AE17" s="190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6" t="s">
        <v>75</v>
      </c>
      <c r="C19" s="185"/>
      <c r="D19" s="204" t="s">
        <v>76</v>
      </c>
      <c r="E19" s="204"/>
      <c r="F19" s="204"/>
      <c r="G19" s="204"/>
      <c r="H19" s="204"/>
      <c r="I19" s="204"/>
      <c r="J19" s="231" t="s">
        <v>8</v>
      </c>
      <c r="K19" s="232" t="s">
        <v>10</v>
      </c>
      <c r="L19" s="231" t="s">
        <v>3</v>
      </c>
      <c r="M19" s="231" t="s">
        <v>4</v>
      </c>
      <c r="N19" s="231" t="s">
        <v>5</v>
      </c>
      <c r="O19" s="231" t="s">
        <v>6</v>
      </c>
      <c r="P19" s="231" t="s">
        <v>7</v>
      </c>
      <c r="Q19" s="231" t="s">
        <v>9</v>
      </c>
      <c r="R19" s="248" t="s">
        <v>77</v>
      </c>
      <c r="S19" s="248" t="s">
        <v>11</v>
      </c>
      <c r="T19" s="249" t="s">
        <v>78</v>
      </c>
      <c r="U19" s="248" t="s">
        <v>79</v>
      </c>
      <c r="V19" s="248" t="s">
        <v>80</v>
      </c>
      <c r="W19" s="250" t="s">
        <v>81</v>
      </c>
      <c r="X19" s="251" t="s">
        <v>69</v>
      </c>
      <c r="Y19" s="268" t="s">
        <v>70</v>
      </c>
      <c r="Z19" s="269" t="s">
        <v>82</v>
      </c>
    </row>
    <row r="20" customFormat="1" spans="1:26">
      <c r="A20" s="114"/>
      <c r="B20" s="100"/>
      <c r="C20" s="191"/>
      <c r="D20" s="205" t="s">
        <v>3</v>
      </c>
      <c r="E20" s="206" t="s">
        <v>4</v>
      </c>
      <c r="F20" s="207" t="s">
        <v>5</v>
      </c>
      <c r="G20" s="206" t="s">
        <v>6</v>
      </c>
      <c r="H20" s="207" t="s">
        <v>7</v>
      </c>
      <c r="I20" s="206" t="s">
        <v>9</v>
      </c>
      <c r="J20" s="233"/>
      <c r="K20" s="234"/>
      <c r="L20" s="235"/>
      <c r="M20" s="235"/>
      <c r="N20" s="235"/>
      <c r="O20" s="235"/>
      <c r="P20" s="235"/>
      <c r="Q20" s="235"/>
      <c r="R20" s="252"/>
      <c r="S20" s="252"/>
      <c r="T20" s="253"/>
      <c r="U20" s="252"/>
      <c r="V20" s="252"/>
      <c r="W20" s="254"/>
      <c r="X20" s="255"/>
      <c r="Y20" s="270"/>
      <c r="Z20" s="271"/>
    </row>
    <row r="21" customFormat="1" spans="1:26">
      <c r="A21" s="141" t="s">
        <v>20</v>
      </c>
      <c r="B21" s="186" t="s">
        <v>23</v>
      </c>
      <c r="C21" s="185"/>
      <c r="D21" s="208">
        <v>1</v>
      </c>
      <c r="E21" s="209">
        <v>1</v>
      </c>
      <c r="F21" s="210">
        <v>1.3</v>
      </c>
      <c r="G21" s="211">
        <v>1</v>
      </c>
      <c r="H21" s="210">
        <v>1.5</v>
      </c>
      <c r="I21" s="236">
        <v>1</v>
      </c>
      <c r="J21" s="237">
        <v>10</v>
      </c>
      <c r="K21" s="238">
        <v>1</v>
      </c>
      <c r="L21" s="239">
        <f>G$5*D21</f>
        <v>115</v>
      </c>
      <c r="M21" s="239">
        <f>$K$5*E21</f>
        <v>75</v>
      </c>
      <c r="N21" s="239">
        <f>O$5*F21</f>
        <v>5.2</v>
      </c>
      <c r="O21" s="239">
        <f>S$5*G21</f>
        <v>90</v>
      </c>
      <c r="P21" s="239">
        <f>W$5*H21</f>
        <v>0.75</v>
      </c>
      <c r="Q21" s="239">
        <f>AA$5*I21</f>
        <v>7</v>
      </c>
      <c r="R21" s="170">
        <f t="shared" ref="R21:R45" si="3">Q21/100*L21*2+(1-Q21/100)*L21</f>
        <v>123.05</v>
      </c>
      <c r="S21" s="170">
        <f>R21*K21</f>
        <v>123.05</v>
      </c>
      <c r="T21" s="170">
        <f>J21/N21</f>
        <v>1.92307692307692</v>
      </c>
      <c r="U21" s="170">
        <f t="shared" ref="U21:U45" si="4">J21/N21+P21</f>
        <v>2.67307692307692</v>
      </c>
      <c r="V21" s="170">
        <f t="shared" ref="V21:V45" si="5">R21*K21*J21</f>
        <v>1230.5</v>
      </c>
      <c r="W21" s="170">
        <f t="shared" ref="W21:W45" si="6">V21*M21/100</f>
        <v>922.875</v>
      </c>
      <c r="X21" s="256">
        <f>W21/T21</f>
        <v>479.895</v>
      </c>
      <c r="Y21" s="272">
        <f t="shared" ref="Y21:Y45" si="7">W21/U21</f>
        <v>345.248201438849</v>
      </c>
      <c r="Z21" s="272">
        <f>100/X21*Y21-100</f>
        <v>-28.0575539568345</v>
      </c>
    </row>
    <row r="22" customFormat="1" spans="1:26">
      <c r="A22" s="114"/>
      <c r="B22" s="100" t="s">
        <v>24</v>
      </c>
      <c r="C22" s="191"/>
      <c r="D22" s="205">
        <v>1.7</v>
      </c>
      <c r="E22" s="212">
        <v>0.8</v>
      </c>
      <c r="F22" s="207">
        <v>1</v>
      </c>
      <c r="G22" s="206">
        <v>1</v>
      </c>
      <c r="H22" s="207">
        <v>1</v>
      </c>
      <c r="I22" s="223">
        <v>1</v>
      </c>
      <c r="J22" s="239">
        <v>6</v>
      </c>
      <c r="K22" s="240">
        <v>1</v>
      </c>
      <c r="L22" s="239">
        <f>G$5*D22</f>
        <v>195.5</v>
      </c>
      <c r="M22" s="239">
        <f>$K$5*E22</f>
        <v>60</v>
      </c>
      <c r="N22" s="239">
        <f>O$5*F22</f>
        <v>4</v>
      </c>
      <c r="O22" s="239">
        <f>S$5*G22</f>
        <v>90</v>
      </c>
      <c r="P22" s="239">
        <f>W$5*H22</f>
        <v>0.5</v>
      </c>
      <c r="Q22" s="239">
        <f>AA$5*I22</f>
        <v>7</v>
      </c>
      <c r="R22" s="170">
        <f t="shared" si="3"/>
        <v>209.185</v>
      </c>
      <c r="S22" s="170">
        <f t="shared" ref="S22:S45" si="8">R22*K22</f>
        <v>209.185</v>
      </c>
      <c r="T22" s="170">
        <f t="shared" ref="T22:T45" si="9">J22/N22</f>
        <v>1.5</v>
      </c>
      <c r="U22" s="170">
        <f t="shared" si="4"/>
        <v>2</v>
      </c>
      <c r="V22" s="170">
        <f t="shared" si="5"/>
        <v>1255.11</v>
      </c>
      <c r="W22" s="170">
        <f t="shared" si="6"/>
        <v>753.066</v>
      </c>
      <c r="X22" s="256">
        <f t="shared" ref="X22:X45" si="10">W22/T22</f>
        <v>502.044</v>
      </c>
      <c r="Y22" s="272">
        <f t="shared" si="7"/>
        <v>376.533</v>
      </c>
      <c r="Z22" s="272">
        <f t="shared" ref="Z22:Z45" si="11">100/X22*Y22-100</f>
        <v>-25</v>
      </c>
    </row>
    <row r="23" customFormat="1" spans="1:37">
      <c r="A23" s="114"/>
      <c r="B23" s="100" t="s">
        <v>25</v>
      </c>
      <c r="C23" s="191"/>
      <c r="D23" s="205">
        <v>1</v>
      </c>
      <c r="E23" s="212">
        <v>1</v>
      </c>
      <c r="F23" s="207">
        <v>1</v>
      </c>
      <c r="G23" s="206">
        <v>0.6</v>
      </c>
      <c r="H23" s="207">
        <v>0.2</v>
      </c>
      <c r="I23" s="223">
        <v>1</v>
      </c>
      <c r="J23" s="239">
        <v>12</v>
      </c>
      <c r="K23" s="240">
        <v>1</v>
      </c>
      <c r="L23" s="239">
        <f>G$5*D23</f>
        <v>115</v>
      </c>
      <c r="M23" s="239">
        <f>$K$5*E23</f>
        <v>75</v>
      </c>
      <c r="N23" s="239">
        <f>O$5*F23</f>
        <v>4</v>
      </c>
      <c r="O23" s="239">
        <f>S$5*G23</f>
        <v>54</v>
      </c>
      <c r="P23" s="239">
        <f>W$5*H23</f>
        <v>0.1</v>
      </c>
      <c r="Q23" s="239">
        <f>AA$5*I23</f>
        <v>7</v>
      </c>
      <c r="R23" s="170">
        <f t="shared" si="3"/>
        <v>123.05</v>
      </c>
      <c r="S23" s="170">
        <f t="shared" si="8"/>
        <v>123.05</v>
      </c>
      <c r="T23" s="170">
        <f t="shared" si="9"/>
        <v>3</v>
      </c>
      <c r="U23" s="170">
        <f t="shared" si="4"/>
        <v>3.1</v>
      </c>
      <c r="V23" s="170">
        <f t="shared" si="5"/>
        <v>1476.6</v>
      </c>
      <c r="W23" s="170">
        <f t="shared" si="6"/>
        <v>1107.45</v>
      </c>
      <c r="X23" s="256">
        <f t="shared" si="10"/>
        <v>369.15</v>
      </c>
      <c r="Y23" s="272">
        <f t="shared" si="7"/>
        <v>357.241935483871</v>
      </c>
      <c r="Z23" s="272">
        <f t="shared" si="11"/>
        <v>-3.2258064516129</v>
      </c>
      <c r="AG23" s="175" t="s">
        <v>20</v>
      </c>
      <c r="AH23" s="176" t="s">
        <v>28</v>
      </c>
      <c r="AI23" s="176" t="s">
        <v>42</v>
      </c>
      <c r="AJ23" s="176" t="s">
        <v>35</v>
      </c>
      <c r="AK23" s="176" t="s">
        <v>49</v>
      </c>
    </row>
    <row r="24" customFormat="1" spans="1:37">
      <c r="A24" s="114"/>
      <c r="B24" s="100" t="s">
        <v>26</v>
      </c>
      <c r="C24" s="191"/>
      <c r="D24" s="205">
        <v>1</v>
      </c>
      <c r="E24" s="212">
        <v>1.35</v>
      </c>
      <c r="F24" s="207">
        <v>0.85</v>
      </c>
      <c r="G24" s="206">
        <v>1</v>
      </c>
      <c r="H24" s="207">
        <v>1</v>
      </c>
      <c r="I24" s="223">
        <v>1</v>
      </c>
      <c r="J24" s="239">
        <v>8</v>
      </c>
      <c r="K24" s="240">
        <v>1</v>
      </c>
      <c r="L24" s="239">
        <f>G$5*D24</f>
        <v>115</v>
      </c>
      <c r="M24" s="239">
        <f>$K$5*E24</f>
        <v>101.25</v>
      </c>
      <c r="N24" s="239">
        <f>O$5*F24</f>
        <v>3.4</v>
      </c>
      <c r="O24" s="239">
        <f>S$5*G24</f>
        <v>90</v>
      </c>
      <c r="P24" s="239">
        <f>W$5*H24</f>
        <v>0.5</v>
      </c>
      <c r="Q24" s="239">
        <f>AA$5*I24</f>
        <v>7</v>
      </c>
      <c r="R24" s="170">
        <f t="shared" si="3"/>
        <v>123.05</v>
      </c>
      <c r="S24" s="170">
        <f t="shared" si="8"/>
        <v>123.05</v>
      </c>
      <c r="T24" s="170">
        <f t="shared" si="9"/>
        <v>2.35294117647059</v>
      </c>
      <c r="U24" s="170">
        <f t="shared" si="4"/>
        <v>2.85294117647059</v>
      </c>
      <c r="V24" s="170">
        <f t="shared" si="5"/>
        <v>984.4</v>
      </c>
      <c r="W24" s="170">
        <f t="shared" si="6"/>
        <v>996.705</v>
      </c>
      <c r="X24" s="256">
        <f t="shared" si="10"/>
        <v>423.599625</v>
      </c>
      <c r="Y24" s="272">
        <f t="shared" si="7"/>
        <v>349.360515463917</v>
      </c>
      <c r="Z24" s="272">
        <f t="shared" si="11"/>
        <v>-17.5257731958763</v>
      </c>
      <c r="AF24" s="176">
        <v>0</v>
      </c>
      <c r="AG24" s="110">
        <v>39.655</v>
      </c>
      <c r="AH24" s="110">
        <v>27.72</v>
      </c>
      <c r="AI24" s="110">
        <v>69.993</v>
      </c>
      <c r="AJ24" s="176">
        <f>AD9*10</f>
        <v>7.65</v>
      </c>
      <c r="AK24" s="176">
        <v>25.245</v>
      </c>
    </row>
    <row r="25" customFormat="1" spans="1:37">
      <c r="A25" s="114"/>
      <c r="B25" s="100" t="s">
        <v>27</v>
      </c>
      <c r="C25" s="191"/>
      <c r="D25" s="205">
        <v>1.4</v>
      </c>
      <c r="E25" s="212">
        <v>1</v>
      </c>
      <c r="F25" s="207">
        <v>1</v>
      </c>
      <c r="G25" s="206">
        <v>0.4</v>
      </c>
      <c r="H25" s="207">
        <v>1</v>
      </c>
      <c r="I25" s="223">
        <v>1</v>
      </c>
      <c r="J25" s="239">
        <v>6</v>
      </c>
      <c r="K25" s="240">
        <v>1</v>
      </c>
      <c r="L25" s="239">
        <f>G$5*D25</f>
        <v>161</v>
      </c>
      <c r="M25" s="239">
        <f>$K$5*E25</f>
        <v>75</v>
      </c>
      <c r="N25" s="239">
        <f>O$5*F25</f>
        <v>4</v>
      </c>
      <c r="O25" s="239">
        <f>S$5*G25</f>
        <v>36</v>
      </c>
      <c r="P25" s="239">
        <f>W$5*H25</f>
        <v>0.5</v>
      </c>
      <c r="Q25" s="239">
        <f>AA$5*I25</f>
        <v>7</v>
      </c>
      <c r="R25" s="170">
        <f t="shared" si="3"/>
        <v>172.27</v>
      </c>
      <c r="S25" s="170">
        <f t="shared" si="8"/>
        <v>172.27</v>
      </c>
      <c r="T25" s="172">
        <f t="shared" si="9"/>
        <v>1.5</v>
      </c>
      <c r="U25" s="172">
        <f t="shared" si="4"/>
        <v>2</v>
      </c>
      <c r="V25" s="170">
        <f t="shared" si="5"/>
        <v>1033.62</v>
      </c>
      <c r="W25" s="172">
        <f t="shared" si="6"/>
        <v>775.215</v>
      </c>
      <c r="X25" s="257">
        <f t="shared" si="10"/>
        <v>516.81</v>
      </c>
      <c r="Y25" s="273">
        <f t="shared" si="7"/>
        <v>387.6075</v>
      </c>
      <c r="Z25" s="272">
        <f t="shared" si="11"/>
        <v>-25</v>
      </c>
      <c r="AF25" s="176">
        <v>10</v>
      </c>
      <c r="AG25" s="110">
        <v>153.5625</v>
      </c>
      <c r="AH25" s="110">
        <v>172.8</v>
      </c>
      <c r="AI25" s="110">
        <v>153.391875</v>
      </c>
      <c r="AJ25" s="176">
        <f>AD10*10</f>
        <v>24.48</v>
      </c>
      <c r="AK25" s="110">
        <v>77.3303125</v>
      </c>
    </row>
    <row r="26" customFormat="1" spans="1:37">
      <c r="A26" s="213" t="s">
        <v>28</v>
      </c>
      <c r="B26" s="199" t="s">
        <v>30</v>
      </c>
      <c r="C26" s="197"/>
      <c r="D26" s="214">
        <v>1</v>
      </c>
      <c r="E26" s="215">
        <v>1</v>
      </c>
      <c r="F26" s="216">
        <v>1.5</v>
      </c>
      <c r="G26" s="215">
        <v>1</v>
      </c>
      <c r="H26" s="217">
        <v>1</v>
      </c>
      <c r="I26" s="215">
        <v>0.3</v>
      </c>
      <c r="J26" s="241">
        <v>5</v>
      </c>
      <c r="K26" s="242">
        <v>1</v>
      </c>
      <c r="L26" s="241">
        <f t="shared" ref="L26:L30" si="12">G$8*D26</f>
        <v>260</v>
      </c>
      <c r="M26" s="241">
        <f t="shared" ref="M26:M30" si="13">K$8*E26</f>
        <v>90</v>
      </c>
      <c r="N26" s="241">
        <f t="shared" ref="N26:N30" si="14">O$8*F26</f>
        <v>2.1</v>
      </c>
      <c r="O26" s="241">
        <f t="shared" ref="O26:O30" si="15">S$8*G26</f>
        <v>55</v>
      </c>
      <c r="P26" s="241">
        <f t="shared" ref="P26:P30" si="16">W$8</f>
        <v>2.25</v>
      </c>
      <c r="Q26" s="241">
        <f t="shared" ref="Q26:Q30" si="17">AA$8*I26</f>
        <v>18</v>
      </c>
      <c r="R26" s="258">
        <f t="shared" si="3"/>
        <v>306.8</v>
      </c>
      <c r="S26" s="258">
        <f t="shared" si="8"/>
        <v>306.8</v>
      </c>
      <c r="T26" s="170">
        <f t="shared" si="9"/>
        <v>2.38095238095238</v>
      </c>
      <c r="U26" s="170">
        <f t="shared" si="4"/>
        <v>4.63095238095238</v>
      </c>
      <c r="V26" s="258">
        <f t="shared" si="5"/>
        <v>1534</v>
      </c>
      <c r="W26" s="170">
        <f t="shared" si="6"/>
        <v>1380.6</v>
      </c>
      <c r="X26" s="256">
        <f t="shared" si="10"/>
        <v>579.852</v>
      </c>
      <c r="Y26" s="272">
        <f t="shared" si="7"/>
        <v>298.12442159383</v>
      </c>
      <c r="Z26" s="272">
        <f t="shared" si="11"/>
        <v>-48.586118251928</v>
      </c>
      <c r="AF26" s="176">
        <v>20</v>
      </c>
      <c r="AG26" s="176">
        <v>369.15</v>
      </c>
      <c r="AH26" s="176">
        <v>524.16</v>
      </c>
      <c r="AI26" s="176">
        <v>278.103</v>
      </c>
      <c r="AJ26" s="176">
        <f>AD11*10</f>
        <v>56.1</v>
      </c>
      <c r="AK26" s="176">
        <v>151.8</v>
      </c>
    </row>
    <row r="27" customFormat="1" spans="1:26">
      <c r="A27" s="114"/>
      <c r="B27" s="100" t="s">
        <v>31</v>
      </c>
      <c r="C27" s="191"/>
      <c r="D27" s="205">
        <v>0.8</v>
      </c>
      <c r="E27" s="206">
        <v>1.2</v>
      </c>
      <c r="F27" s="207">
        <v>1</v>
      </c>
      <c r="G27" s="206">
        <v>1</v>
      </c>
      <c r="H27" s="218">
        <v>1</v>
      </c>
      <c r="I27" s="206">
        <v>1</v>
      </c>
      <c r="J27" s="239">
        <v>4</v>
      </c>
      <c r="K27" s="240">
        <v>1</v>
      </c>
      <c r="L27" s="239">
        <f t="shared" si="12"/>
        <v>208</v>
      </c>
      <c r="M27" s="239">
        <f t="shared" si="13"/>
        <v>108</v>
      </c>
      <c r="N27" s="239">
        <f t="shared" si="14"/>
        <v>1.4</v>
      </c>
      <c r="O27" s="239">
        <f t="shared" si="15"/>
        <v>55</v>
      </c>
      <c r="P27" s="239">
        <f t="shared" si="16"/>
        <v>2.25</v>
      </c>
      <c r="Q27" s="239">
        <f t="shared" si="17"/>
        <v>60</v>
      </c>
      <c r="R27" s="170">
        <f t="shared" si="3"/>
        <v>332.8</v>
      </c>
      <c r="S27" s="170">
        <f t="shared" si="8"/>
        <v>332.8</v>
      </c>
      <c r="T27" s="170">
        <f t="shared" si="9"/>
        <v>2.85714285714286</v>
      </c>
      <c r="U27" s="170">
        <f t="shared" si="4"/>
        <v>5.10714285714286</v>
      </c>
      <c r="V27" s="170">
        <f t="shared" si="5"/>
        <v>1331.2</v>
      </c>
      <c r="W27" s="170">
        <f t="shared" si="6"/>
        <v>1437.696</v>
      </c>
      <c r="X27" s="256">
        <f t="shared" si="10"/>
        <v>503.1936</v>
      </c>
      <c r="Y27" s="272">
        <f t="shared" si="7"/>
        <v>281.506909090909</v>
      </c>
      <c r="Z27" s="272">
        <f t="shared" si="11"/>
        <v>-44.0559440559441</v>
      </c>
    </row>
    <row r="28" customFormat="1" spans="1:36">
      <c r="A28" s="114"/>
      <c r="B28" s="100" t="s">
        <v>32</v>
      </c>
      <c r="C28" s="191"/>
      <c r="D28" s="205">
        <v>1</v>
      </c>
      <c r="E28" s="206">
        <v>0.7</v>
      </c>
      <c r="F28" s="207">
        <v>1</v>
      </c>
      <c r="G28" s="206">
        <v>1</v>
      </c>
      <c r="H28" s="218">
        <v>1</v>
      </c>
      <c r="I28" s="206">
        <v>1.4</v>
      </c>
      <c r="J28" s="239">
        <v>8</v>
      </c>
      <c r="K28" s="240">
        <v>1</v>
      </c>
      <c r="L28" s="239">
        <f t="shared" si="12"/>
        <v>260</v>
      </c>
      <c r="M28" s="239">
        <f t="shared" si="13"/>
        <v>63</v>
      </c>
      <c r="N28" s="239">
        <f t="shared" si="14"/>
        <v>1.4</v>
      </c>
      <c r="O28" s="239">
        <f t="shared" si="15"/>
        <v>55</v>
      </c>
      <c r="P28" s="239">
        <f t="shared" si="16"/>
        <v>2.25</v>
      </c>
      <c r="Q28" s="239">
        <f t="shared" si="17"/>
        <v>84</v>
      </c>
      <c r="R28" s="170">
        <f t="shared" si="3"/>
        <v>478.4</v>
      </c>
      <c r="S28" s="170">
        <f t="shared" si="8"/>
        <v>478.4</v>
      </c>
      <c r="T28" s="170">
        <f t="shared" si="9"/>
        <v>5.71428571428571</v>
      </c>
      <c r="U28" s="170">
        <f t="shared" si="4"/>
        <v>7.96428571428571</v>
      </c>
      <c r="V28" s="170">
        <f t="shared" si="5"/>
        <v>3827.2</v>
      </c>
      <c r="W28" s="170">
        <f t="shared" si="6"/>
        <v>2411.136</v>
      </c>
      <c r="X28" s="256">
        <f t="shared" si="10"/>
        <v>421.9488</v>
      </c>
      <c r="Y28" s="272">
        <f t="shared" si="7"/>
        <v>302.743533632287</v>
      </c>
      <c r="Z28" s="272">
        <f t="shared" si="11"/>
        <v>-28.2511210762332</v>
      </c>
      <c r="AH28" s="176"/>
      <c r="AJ28" s="176"/>
    </row>
    <row r="29" customFormat="1" spans="1:36">
      <c r="A29" s="114"/>
      <c r="B29" s="100" t="s">
        <v>33</v>
      </c>
      <c r="C29" s="191"/>
      <c r="D29" s="205">
        <v>1.5</v>
      </c>
      <c r="E29" s="206">
        <v>1</v>
      </c>
      <c r="F29" s="207">
        <v>1</v>
      </c>
      <c r="G29" s="206">
        <v>0.4</v>
      </c>
      <c r="H29" s="218">
        <v>1</v>
      </c>
      <c r="I29" s="206">
        <v>1</v>
      </c>
      <c r="J29" s="239">
        <v>3</v>
      </c>
      <c r="K29" s="240">
        <v>1</v>
      </c>
      <c r="L29" s="239">
        <f t="shared" si="12"/>
        <v>390</v>
      </c>
      <c r="M29" s="239">
        <f t="shared" si="13"/>
        <v>90</v>
      </c>
      <c r="N29" s="239">
        <f t="shared" si="14"/>
        <v>1.4</v>
      </c>
      <c r="O29" s="239">
        <f t="shared" si="15"/>
        <v>22</v>
      </c>
      <c r="P29" s="239">
        <f t="shared" si="16"/>
        <v>2.25</v>
      </c>
      <c r="Q29" s="239">
        <f t="shared" si="17"/>
        <v>60</v>
      </c>
      <c r="R29" s="170">
        <f t="shared" si="3"/>
        <v>624</v>
      </c>
      <c r="S29" s="170">
        <f t="shared" si="8"/>
        <v>624</v>
      </c>
      <c r="T29" s="170">
        <f t="shared" si="9"/>
        <v>2.14285714285714</v>
      </c>
      <c r="U29" s="170">
        <f t="shared" si="4"/>
        <v>4.39285714285714</v>
      </c>
      <c r="V29" s="170">
        <f t="shared" si="5"/>
        <v>1872</v>
      </c>
      <c r="W29" s="170">
        <f t="shared" si="6"/>
        <v>1684.8</v>
      </c>
      <c r="X29" s="256">
        <f t="shared" si="10"/>
        <v>786.24</v>
      </c>
      <c r="Y29" s="272">
        <f t="shared" si="7"/>
        <v>383.531707317073</v>
      </c>
      <c r="Z29" s="272">
        <f t="shared" si="11"/>
        <v>-51.219512195122</v>
      </c>
      <c r="AC29" s="110"/>
      <c r="AD29" s="175"/>
      <c r="AH29" s="176"/>
      <c r="AJ29" s="176"/>
    </row>
    <row r="30" customFormat="1" spans="1:36">
      <c r="A30" s="152"/>
      <c r="B30" s="195" t="s">
        <v>34</v>
      </c>
      <c r="C30" s="193"/>
      <c r="D30" s="219">
        <v>1</v>
      </c>
      <c r="E30" s="220">
        <v>1</v>
      </c>
      <c r="F30" s="221">
        <v>1</v>
      </c>
      <c r="G30" s="220">
        <v>2</v>
      </c>
      <c r="H30" s="222">
        <v>1</v>
      </c>
      <c r="I30" s="220">
        <v>0.5</v>
      </c>
      <c r="J30" s="243">
        <v>8</v>
      </c>
      <c r="K30" s="244">
        <v>1</v>
      </c>
      <c r="L30" s="243">
        <f t="shared" si="12"/>
        <v>260</v>
      </c>
      <c r="M30" s="243">
        <f t="shared" si="13"/>
        <v>90</v>
      </c>
      <c r="N30" s="243">
        <f t="shared" si="14"/>
        <v>1.4</v>
      </c>
      <c r="O30" s="243">
        <f t="shared" si="15"/>
        <v>110</v>
      </c>
      <c r="P30" s="243">
        <f t="shared" si="16"/>
        <v>2.25</v>
      </c>
      <c r="Q30" s="243">
        <f t="shared" si="17"/>
        <v>30</v>
      </c>
      <c r="R30" s="172">
        <f t="shared" si="3"/>
        <v>338</v>
      </c>
      <c r="S30" s="172">
        <f t="shared" si="8"/>
        <v>338</v>
      </c>
      <c r="T30" s="172">
        <f t="shared" si="9"/>
        <v>5.71428571428571</v>
      </c>
      <c r="U30" s="172">
        <f t="shared" si="4"/>
        <v>7.96428571428571</v>
      </c>
      <c r="V30" s="172">
        <f t="shared" si="5"/>
        <v>2704</v>
      </c>
      <c r="W30" s="172">
        <f t="shared" si="6"/>
        <v>2433.6</v>
      </c>
      <c r="X30" s="257">
        <f t="shared" si="10"/>
        <v>425.88</v>
      </c>
      <c r="Y30" s="273">
        <f t="shared" si="7"/>
        <v>305.564125560538</v>
      </c>
      <c r="Z30" s="272">
        <f t="shared" si="11"/>
        <v>-28.2511210762332</v>
      </c>
      <c r="AC30" s="110"/>
      <c r="AH30" s="176"/>
      <c r="AJ30" s="176"/>
    </row>
    <row r="31" customFormat="1" spans="1:29">
      <c r="A31" s="114" t="s">
        <v>35</v>
      </c>
      <c r="B31" s="100" t="s">
        <v>37</v>
      </c>
      <c r="C31" s="191"/>
      <c r="D31" s="205">
        <v>1</v>
      </c>
      <c r="E31" s="223">
        <v>1</v>
      </c>
      <c r="F31" s="207">
        <v>1</v>
      </c>
      <c r="G31" s="206">
        <v>1</v>
      </c>
      <c r="H31" s="207">
        <v>0.5</v>
      </c>
      <c r="I31" s="212">
        <v>0.8</v>
      </c>
      <c r="J31" s="239">
        <v>14</v>
      </c>
      <c r="K31" s="240">
        <v>20</v>
      </c>
      <c r="L31" s="239">
        <f t="shared" ref="L31:L35" si="18">G$11*D31</f>
        <v>22</v>
      </c>
      <c r="M31" s="239">
        <f t="shared" ref="M31:M35" si="19">K$11*E31</f>
        <v>20</v>
      </c>
      <c r="N31" s="239">
        <f t="shared" ref="N31:N35" si="20">O$11*F31</f>
        <v>1.25</v>
      </c>
      <c r="O31" s="239">
        <f t="shared" ref="O31:O35" si="21">S$11*G31</f>
        <v>60</v>
      </c>
      <c r="P31" s="239">
        <f t="shared" ref="P31:P35" si="22">W$11*H31</f>
        <v>1.25</v>
      </c>
      <c r="Q31" s="239">
        <f t="shared" ref="Q31:Q35" si="23">AA$11*I31</f>
        <v>1.6</v>
      </c>
      <c r="R31" s="170">
        <f t="shared" si="3"/>
        <v>22.352</v>
      </c>
      <c r="S31" s="170">
        <f t="shared" si="8"/>
        <v>447.04</v>
      </c>
      <c r="T31" s="170">
        <f t="shared" si="9"/>
        <v>11.2</v>
      </c>
      <c r="U31" s="170">
        <f t="shared" si="4"/>
        <v>12.45</v>
      </c>
      <c r="V31" s="170">
        <f t="shared" si="5"/>
        <v>6258.56</v>
      </c>
      <c r="W31" s="170">
        <f t="shared" si="6"/>
        <v>1251.712</v>
      </c>
      <c r="X31" s="256">
        <f t="shared" si="10"/>
        <v>111.76</v>
      </c>
      <c r="Y31" s="272">
        <f t="shared" si="7"/>
        <v>100.539116465863</v>
      </c>
      <c r="Z31" s="272">
        <f t="shared" si="11"/>
        <v>-10.0401606425703</v>
      </c>
      <c r="AC31" s="176"/>
    </row>
    <row r="32" customFormat="1" spans="1:34">
      <c r="A32" s="114"/>
      <c r="B32" s="100" t="s">
        <v>38</v>
      </c>
      <c r="C32" s="191"/>
      <c r="D32" s="205">
        <v>0.7</v>
      </c>
      <c r="E32" s="223">
        <v>1</v>
      </c>
      <c r="F32" s="207">
        <v>2</v>
      </c>
      <c r="G32" s="206">
        <v>1</v>
      </c>
      <c r="H32" s="207">
        <v>1</v>
      </c>
      <c r="I32" s="212">
        <v>1</v>
      </c>
      <c r="J32" s="239">
        <v>10</v>
      </c>
      <c r="K32" s="240">
        <v>20</v>
      </c>
      <c r="L32" s="239">
        <f t="shared" si="18"/>
        <v>15.4</v>
      </c>
      <c r="M32" s="239">
        <f t="shared" si="19"/>
        <v>20</v>
      </c>
      <c r="N32" s="239">
        <f t="shared" si="20"/>
        <v>2.5</v>
      </c>
      <c r="O32" s="239">
        <f t="shared" si="21"/>
        <v>60</v>
      </c>
      <c r="P32" s="239">
        <f t="shared" si="22"/>
        <v>2.5</v>
      </c>
      <c r="Q32" s="239">
        <f t="shared" si="23"/>
        <v>2</v>
      </c>
      <c r="R32" s="170">
        <f t="shared" si="3"/>
        <v>15.708</v>
      </c>
      <c r="S32" s="170">
        <f t="shared" si="8"/>
        <v>314.16</v>
      </c>
      <c r="T32" s="170">
        <f t="shared" si="9"/>
        <v>4</v>
      </c>
      <c r="U32" s="170">
        <f t="shared" si="4"/>
        <v>6.5</v>
      </c>
      <c r="V32" s="170">
        <f t="shared" si="5"/>
        <v>3141.6</v>
      </c>
      <c r="W32" s="170">
        <f t="shared" si="6"/>
        <v>628.32</v>
      </c>
      <c r="X32" s="256">
        <f t="shared" si="10"/>
        <v>157.08</v>
      </c>
      <c r="Y32" s="272">
        <f t="shared" si="7"/>
        <v>96.6646153846154</v>
      </c>
      <c r="Z32" s="272">
        <f t="shared" si="11"/>
        <v>-38.4615384615385</v>
      </c>
      <c r="AC32" s="176"/>
      <c r="AH32" s="176"/>
    </row>
    <row r="33" customFormat="1" spans="1:34">
      <c r="A33" s="114"/>
      <c r="B33" s="100" t="s">
        <v>39</v>
      </c>
      <c r="C33" s="191"/>
      <c r="D33" s="205">
        <v>1.75</v>
      </c>
      <c r="E33" s="223">
        <v>1</v>
      </c>
      <c r="F33" s="207">
        <v>1</v>
      </c>
      <c r="G33" s="206">
        <v>1</v>
      </c>
      <c r="H33" s="207">
        <v>2</v>
      </c>
      <c r="I33" s="212">
        <v>1</v>
      </c>
      <c r="J33" s="239">
        <v>12</v>
      </c>
      <c r="K33" s="240">
        <v>15</v>
      </c>
      <c r="L33" s="239">
        <f t="shared" si="18"/>
        <v>38.5</v>
      </c>
      <c r="M33" s="239">
        <f t="shared" si="19"/>
        <v>20</v>
      </c>
      <c r="N33" s="239">
        <f t="shared" si="20"/>
        <v>1.25</v>
      </c>
      <c r="O33" s="239">
        <f t="shared" si="21"/>
        <v>60</v>
      </c>
      <c r="P33" s="239">
        <f t="shared" si="22"/>
        <v>5</v>
      </c>
      <c r="Q33" s="239">
        <f t="shared" si="23"/>
        <v>2</v>
      </c>
      <c r="R33" s="170">
        <f t="shared" si="3"/>
        <v>39.27</v>
      </c>
      <c r="S33" s="170">
        <f t="shared" si="8"/>
        <v>589.05</v>
      </c>
      <c r="T33" s="170">
        <f t="shared" si="9"/>
        <v>9.6</v>
      </c>
      <c r="U33" s="170">
        <f t="shared" si="4"/>
        <v>14.6</v>
      </c>
      <c r="V33" s="170">
        <f t="shared" si="5"/>
        <v>7068.6</v>
      </c>
      <c r="W33" s="170">
        <f t="shared" si="6"/>
        <v>1413.72</v>
      </c>
      <c r="X33" s="256">
        <f t="shared" si="10"/>
        <v>147.2625</v>
      </c>
      <c r="Y33" s="272">
        <f t="shared" si="7"/>
        <v>96.8301369863014</v>
      </c>
      <c r="Z33" s="272">
        <f t="shared" si="11"/>
        <v>-34.2465753424658</v>
      </c>
      <c r="AC33" s="176"/>
      <c r="AH33" s="176"/>
    </row>
    <row r="34" customFormat="1" spans="1:34">
      <c r="A34" s="114"/>
      <c r="B34" s="100" t="s">
        <v>40</v>
      </c>
      <c r="C34" s="191"/>
      <c r="D34" s="205">
        <v>1</v>
      </c>
      <c r="E34" s="223">
        <v>1</v>
      </c>
      <c r="F34" s="207">
        <v>1</v>
      </c>
      <c r="G34" s="206">
        <v>0.5</v>
      </c>
      <c r="H34" s="207">
        <v>1</v>
      </c>
      <c r="I34" s="212">
        <v>1.2</v>
      </c>
      <c r="J34" s="239">
        <v>8</v>
      </c>
      <c r="K34" s="240">
        <v>24</v>
      </c>
      <c r="L34" s="239">
        <f t="shared" si="18"/>
        <v>22</v>
      </c>
      <c r="M34" s="239">
        <f t="shared" si="19"/>
        <v>20</v>
      </c>
      <c r="N34" s="239">
        <f t="shared" si="20"/>
        <v>1.25</v>
      </c>
      <c r="O34" s="239">
        <f t="shared" si="21"/>
        <v>30</v>
      </c>
      <c r="P34" s="239">
        <f t="shared" si="22"/>
        <v>2.5</v>
      </c>
      <c r="Q34" s="239">
        <f t="shared" si="23"/>
        <v>2.4</v>
      </c>
      <c r="R34" s="170">
        <f t="shared" si="3"/>
        <v>22.528</v>
      </c>
      <c r="S34" s="170">
        <f t="shared" si="8"/>
        <v>540.672</v>
      </c>
      <c r="T34" s="170">
        <f t="shared" si="9"/>
        <v>6.4</v>
      </c>
      <c r="U34" s="170">
        <f t="shared" si="4"/>
        <v>8.9</v>
      </c>
      <c r="V34" s="170">
        <f t="shared" si="5"/>
        <v>4325.376</v>
      </c>
      <c r="W34" s="170">
        <f t="shared" si="6"/>
        <v>865.0752</v>
      </c>
      <c r="X34" s="256">
        <f t="shared" si="10"/>
        <v>135.168</v>
      </c>
      <c r="Y34" s="272">
        <f t="shared" si="7"/>
        <v>97.1994606741573</v>
      </c>
      <c r="Z34" s="272">
        <f t="shared" si="11"/>
        <v>-28.0898876404494</v>
      </c>
      <c r="AH34" s="176"/>
    </row>
    <row r="35" customFormat="1" spans="1:29">
      <c r="A35" s="114"/>
      <c r="B35" s="100" t="s">
        <v>41</v>
      </c>
      <c r="C35" s="191"/>
      <c r="D35" s="205">
        <v>1</v>
      </c>
      <c r="E35" s="223">
        <v>1</v>
      </c>
      <c r="F35" s="207">
        <v>0.6</v>
      </c>
      <c r="G35" s="206">
        <v>2</v>
      </c>
      <c r="H35" s="207">
        <v>1</v>
      </c>
      <c r="I35" s="212">
        <v>1</v>
      </c>
      <c r="J35" s="239">
        <v>20</v>
      </c>
      <c r="K35" s="240">
        <v>30</v>
      </c>
      <c r="L35" s="239">
        <f t="shared" si="18"/>
        <v>22</v>
      </c>
      <c r="M35" s="239">
        <f t="shared" si="19"/>
        <v>20</v>
      </c>
      <c r="N35" s="239">
        <f t="shared" si="20"/>
        <v>0.75</v>
      </c>
      <c r="O35" s="239">
        <f t="shared" si="21"/>
        <v>120</v>
      </c>
      <c r="P35" s="239">
        <f t="shared" si="22"/>
        <v>2.5</v>
      </c>
      <c r="Q35" s="239">
        <f t="shared" si="23"/>
        <v>2</v>
      </c>
      <c r="R35" s="170">
        <f t="shared" si="3"/>
        <v>22.44</v>
      </c>
      <c r="S35" s="170">
        <f t="shared" si="8"/>
        <v>673.2</v>
      </c>
      <c r="T35" s="172">
        <f t="shared" si="9"/>
        <v>26.6666666666667</v>
      </c>
      <c r="U35" s="172">
        <f t="shared" si="4"/>
        <v>29.1666666666667</v>
      </c>
      <c r="V35" s="170">
        <f t="shared" si="5"/>
        <v>13464</v>
      </c>
      <c r="W35" s="172">
        <f t="shared" si="6"/>
        <v>2692.8</v>
      </c>
      <c r="X35" s="257">
        <f t="shared" si="10"/>
        <v>100.98</v>
      </c>
      <c r="Y35" s="273">
        <f t="shared" si="7"/>
        <v>92.3245714285714</v>
      </c>
      <c r="Z35" s="272">
        <f t="shared" si="11"/>
        <v>-8.57142857142857</v>
      </c>
      <c r="AC35" s="176"/>
    </row>
    <row r="36" customFormat="1" spans="1:29">
      <c r="A36" s="213" t="s">
        <v>42</v>
      </c>
      <c r="B36" s="199" t="s">
        <v>51</v>
      </c>
      <c r="C36" s="197"/>
      <c r="D36" s="224">
        <v>1</v>
      </c>
      <c r="E36" s="215">
        <v>1.5</v>
      </c>
      <c r="F36" s="216">
        <v>1</v>
      </c>
      <c r="G36" s="215">
        <v>1</v>
      </c>
      <c r="H36" s="216">
        <v>1.5</v>
      </c>
      <c r="I36" s="215">
        <v>1</v>
      </c>
      <c r="J36" s="241">
        <v>30</v>
      </c>
      <c r="K36" s="242">
        <v>1</v>
      </c>
      <c r="L36" s="241">
        <f t="shared" ref="L36:L40" si="24">G$14*D36</f>
        <v>41</v>
      </c>
      <c r="M36" s="241">
        <f t="shared" ref="M36:M40" si="25">K$14*E36</f>
        <v>105</v>
      </c>
      <c r="N36" s="241">
        <f t="shared" ref="N36:N40" si="26">O$14*F36</f>
        <v>9.5</v>
      </c>
      <c r="O36" s="241">
        <f t="shared" ref="O36:O40" si="27">S$14*G36</f>
        <v>77.5</v>
      </c>
      <c r="P36" s="241">
        <f t="shared" ref="P36:P40" si="28">W$14*H36</f>
        <v>2.25</v>
      </c>
      <c r="Q36" s="241">
        <f t="shared" ref="Q36:Q40" si="29">AA$14*I36</f>
        <v>2</v>
      </c>
      <c r="R36" s="258">
        <f t="shared" si="3"/>
        <v>41.82</v>
      </c>
      <c r="S36" s="258">
        <f t="shared" si="8"/>
        <v>41.82</v>
      </c>
      <c r="T36" s="170">
        <f t="shared" si="9"/>
        <v>3.15789473684211</v>
      </c>
      <c r="U36" s="170">
        <f t="shared" si="4"/>
        <v>5.40789473684211</v>
      </c>
      <c r="V36" s="258">
        <f t="shared" si="5"/>
        <v>1254.6</v>
      </c>
      <c r="W36" s="170">
        <f t="shared" si="6"/>
        <v>1317.33</v>
      </c>
      <c r="X36" s="256">
        <f t="shared" si="10"/>
        <v>417.1545</v>
      </c>
      <c r="Y36" s="272">
        <f t="shared" si="7"/>
        <v>243.593868613139</v>
      </c>
      <c r="Z36" s="272">
        <f t="shared" si="11"/>
        <v>-41.6058394160584</v>
      </c>
      <c r="AC36" s="176"/>
    </row>
    <row r="37" customFormat="1" spans="1:26">
      <c r="A37" s="114"/>
      <c r="B37" s="100" t="s">
        <v>45</v>
      </c>
      <c r="C37" s="191"/>
      <c r="D37" s="225">
        <v>1</v>
      </c>
      <c r="E37" s="206">
        <v>1</v>
      </c>
      <c r="F37" s="207">
        <v>1.4</v>
      </c>
      <c r="G37" s="206">
        <v>0.5</v>
      </c>
      <c r="H37" s="207">
        <v>1</v>
      </c>
      <c r="I37" s="206">
        <v>1</v>
      </c>
      <c r="J37" s="239">
        <v>40</v>
      </c>
      <c r="K37" s="240">
        <v>1</v>
      </c>
      <c r="L37" s="239">
        <f t="shared" si="24"/>
        <v>41</v>
      </c>
      <c r="M37" s="239">
        <f t="shared" si="25"/>
        <v>70</v>
      </c>
      <c r="N37" s="239">
        <f t="shared" si="26"/>
        <v>13.3</v>
      </c>
      <c r="O37" s="239">
        <f t="shared" si="27"/>
        <v>38.75</v>
      </c>
      <c r="P37" s="239">
        <f t="shared" si="28"/>
        <v>1.5</v>
      </c>
      <c r="Q37" s="239">
        <f t="shared" si="29"/>
        <v>2</v>
      </c>
      <c r="R37" s="170">
        <f t="shared" si="3"/>
        <v>41.82</v>
      </c>
      <c r="S37" s="170">
        <f t="shared" si="8"/>
        <v>41.82</v>
      </c>
      <c r="T37" s="170">
        <f t="shared" si="9"/>
        <v>3.00751879699248</v>
      </c>
      <c r="U37" s="170">
        <f t="shared" si="4"/>
        <v>4.50751879699248</v>
      </c>
      <c r="V37" s="170">
        <f t="shared" si="5"/>
        <v>1672.8</v>
      </c>
      <c r="W37" s="170">
        <f t="shared" si="6"/>
        <v>1170.96</v>
      </c>
      <c r="X37" s="256">
        <f t="shared" si="10"/>
        <v>389.3442</v>
      </c>
      <c r="Y37" s="272">
        <f t="shared" si="7"/>
        <v>259.779282735613</v>
      </c>
      <c r="Z37" s="272">
        <f t="shared" si="11"/>
        <v>-33.2777314428691</v>
      </c>
    </row>
    <row r="38" customFormat="1" spans="1:29">
      <c r="A38" s="114"/>
      <c r="B38" s="100" t="s">
        <v>46</v>
      </c>
      <c r="C38" s="191"/>
      <c r="D38" s="225">
        <v>1</v>
      </c>
      <c r="E38" s="206">
        <v>1</v>
      </c>
      <c r="F38" s="207">
        <v>0.8</v>
      </c>
      <c r="G38" s="206">
        <v>1</v>
      </c>
      <c r="H38" s="207">
        <v>1</v>
      </c>
      <c r="I38" s="206">
        <v>25</v>
      </c>
      <c r="J38" s="239">
        <v>35</v>
      </c>
      <c r="K38" s="240">
        <v>1</v>
      </c>
      <c r="L38" s="239">
        <f t="shared" si="24"/>
        <v>41</v>
      </c>
      <c r="M38" s="239">
        <f t="shared" si="25"/>
        <v>70</v>
      </c>
      <c r="N38" s="239">
        <f t="shared" si="26"/>
        <v>7.6</v>
      </c>
      <c r="O38" s="239">
        <f t="shared" si="27"/>
        <v>77.5</v>
      </c>
      <c r="P38" s="239">
        <f t="shared" si="28"/>
        <v>1.5</v>
      </c>
      <c r="Q38" s="239">
        <f t="shared" si="29"/>
        <v>50</v>
      </c>
      <c r="R38" s="170">
        <f t="shared" si="3"/>
        <v>61.5</v>
      </c>
      <c r="S38" s="170">
        <f t="shared" si="8"/>
        <v>61.5</v>
      </c>
      <c r="T38" s="170">
        <f t="shared" si="9"/>
        <v>4.60526315789474</v>
      </c>
      <c r="U38" s="170">
        <f t="shared" si="4"/>
        <v>6.10526315789474</v>
      </c>
      <c r="V38" s="170">
        <f t="shared" si="5"/>
        <v>2152.5</v>
      </c>
      <c r="W38" s="170">
        <f t="shared" si="6"/>
        <v>1506.75</v>
      </c>
      <c r="X38" s="256">
        <f t="shared" si="10"/>
        <v>327.18</v>
      </c>
      <c r="Y38" s="272">
        <f t="shared" si="7"/>
        <v>246.79525862069</v>
      </c>
      <c r="Z38" s="272">
        <f t="shared" si="11"/>
        <v>-24.5689655172414</v>
      </c>
      <c r="AC38" s="176"/>
    </row>
    <row r="39" customFormat="1" spans="1:29">
      <c r="A39" s="114"/>
      <c r="B39" s="100" t="s">
        <v>47</v>
      </c>
      <c r="C39" s="191"/>
      <c r="D39" s="225">
        <v>1</v>
      </c>
      <c r="E39" s="206">
        <v>0.6</v>
      </c>
      <c r="F39" s="207">
        <v>1</v>
      </c>
      <c r="G39" s="206">
        <v>1</v>
      </c>
      <c r="H39" s="207">
        <v>0.5</v>
      </c>
      <c r="I39" s="206">
        <v>1</v>
      </c>
      <c r="J39" s="239">
        <v>20</v>
      </c>
      <c r="K39" s="240">
        <v>2</v>
      </c>
      <c r="L39" s="239">
        <f t="shared" si="24"/>
        <v>41</v>
      </c>
      <c r="M39" s="239">
        <f t="shared" si="25"/>
        <v>42</v>
      </c>
      <c r="N39" s="239">
        <f t="shared" si="26"/>
        <v>9.5</v>
      </c>
      <c r="O39" s="239">
        <f t="shared" si="27"/>
        <v>77.5</v>
      </c>
      <c r="P39" s="239">
        <f t="shared" si="28"/>
        <v>0.75</v>
      </c>
      <c r="Q39" s="239">
        <f t="shared" si="29"/>
        <v>2</v>
      </c>
      <c r="R39" s="170">
        <f t="shared" si="3"/>
        <v>41.82</v>
      </c>
      <c r="S39" s="170">
        <f t="shared" si="8"/>
        <v>83.64</v>
      </c>
      <c r="T39" s="170">
        <f t="shared" si="9"/>
        <v>2.10526315789474</v>
      </c>
      <c r="U39" s="170">
        <f t="shared" si="4"/>
        <v>2.85526315789474</v>
      </c>
      <c r="V39" s="170">
        <f t="shared" si="5"/>
        <v>1672.8</v>
      </c>
      <c r="W39" s="170">
        <f t="shared" si="6"/>
        <v>702.576</v>
      </c>
      <c r="X39" s="256">
        <f t="shared" si="10"/>
        <v>333.7236</v>
      </c>
      <c r="Y39" s="272">
        <f t="shared" si="7"/>
        <v>246.063483870968</v>
      </c>
      <c r="Z39" s="272">
        <f t="shared" si="11"/>
        <v>-26.2672811059908</v>
      </c>
      <c r="AC39" s="176"/>
    </row>
    <row r="40" customFormat="1" spans="1:26">
      <c r="A40" s="152"/>
      <c r="B40" s="195" t="s">
        <v>48</v>
      </c>
      <c r="C40" s="193"/>
      <c r="D40" s="226">
        <v>1</v>
      </c>
      <c r="E40" s="220">
        <v>1</v>
      </c>
      <c r="F40" s="221">
        <v>1</v>
      </c>
      <c r="G40" s="220">
        <v>2</v>
      </c>
      <c r="H40" s="221">
        <v>1</v>
      </c>
      <c r="I40" s="220">
        <v>0</v>
      </c>
      <c r="J40" s="243">
        <v>80</v>
      </c>
      <c r="K40" s="244">
        <v>1</v>
      </c>
      <c r="L40" s="243">
        <f t="shared" si="24"/>
        <v>41</v>
      </c>
      <c r="M40" s="243">
        <f t="shared" si="25"/>
        <v>70</v>
      </c>
      <c r="N40" s="243">
        <f t="shared" si="26"/>
        <v>9.5</v>
      </c>
      <c r="O40" s="243">
        <f t="shared" si="27"/>
        <v>155</v>
      </c>
      <c r="P40" s="243">
        <f t="shared" si="28"/>
        <v>1.5</v>
      </c>
      <c r="Q40" s="243">
        <f t="shared" si="29"/>
        <v>0</v>
      </c>
      <c r="R40" s="172">
        <f t="shared" si="3"/>
        <v>41</v>
      </c>
      <c r="S40" s="172">
        <f t="shared" si="8"/>
        <v>41</v>
      </c>
      <c r="T40" s="172">
        <f t="shared" si="9"/>
        <v>8.42105263157895</v>
      </c>
      <c r="U40" s="172">
        <f t="shared" si="4"/>
        <v>9.92105263157895</v>
      </c>
      <c r="V40" s="172">
        <f t="shared" si="5"/>
        <v>3280</v>
      </c>
      <c r="W40" s="172">
        <f t="shared" si="6"/>
        <v>2296</v>
      </c>
      <c r="X40" s="257">
        <f t="shared" si="10"/>
        <v>272.65</v>
      </c>
      <c r="Y40" s="273">
        <f t="shared" si="7"/>
        <v>231.427055702918</v>
      </c>
      <c r="Z40" s="272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91"/>
      <c r="D41" s="205">
        <v>1</v>
      </c>
      <c r="E41" s="206">
        <v>1</v>
      </c>
      <c r="F41" s="207">
        <v>1</v>
      </c>
      <c r="G41" s="223">
        <v>1</v>
      </c>
      <c r="H41" s="207">
        <v>1.3</v>
      </c>
      <c r="I41" s="206">
        <v>5</v>
      </c>
      <c r="J41" s="239">
        <v>70</v>
      </c>
      <c r="K41" s="240">
        <v>1</v>
      </c>
      <c r="L41" s="239">
        <f t="shared" ref="L41:L45" si="30">G$17*D41</f>
        <v>115</v>
      </c>
      <c r="M41" s="239">
        <f t="shared" ref="M41:M45" si="31">K$17*E41</f>
        <v>40</v>
      </c>
      <c r="N41" s="239">
        <f t="shared" ref="N41:N45" si="32">O$17*F41</f>
        <v>3</v>
      </c>
      <c r="O41" s="239">
        <f t="shared" ref="O41:O45" si="33">S$17*G41</f>
        <v>30</v>
      </c>
      <c r="P41" s="239">
        <f t="shared" ref="P41:P45" si="34">W$17*H41</f>
        <v>6.5</v>
      </c>
      <c r="Q41" s="239">
        <f t="shared" ref="Q41:Q45" si="35">AA$17*I41</f>
        <v>50</v>
      </c>
      <c r="R41" s="170">
        <f t="shared" si="3"/>
        <v>172.5</v>
      </c>
      <c r="S41" s="170">
        <f t="shared" si="8"/>
        <v>172.5</v>
      </c>
      <c r="T41" s="170">
        <f t="shared" si="9"/>
        <v>23.3333333333333</v>
      </c>
      <c r="U41" s="170">
        <f t="shared" si="4"/>
        <v>29.8333333333333</v>
      </c>
      <c r="V41" s="170">
        <f t="shared" si="5"/>
        <v>12075</v>
      </c>
      <c r="W41" s="170">
        <f t="shared" si="6"/>
        <v>4830</v>
      </c>
      <c r="X41" s="256">
        <f t="shared" si="10"/>
        <v>207</v>
      </c>
      <c r="Y41" s="272">
        <f t="shared" si="7"/>
        <v>161.899441340782</v>
      </c>
      <c r="Z41" s="272">
        <f t="shared" si="11"/>
        <v>-21.7877094972067</v>
      </c>
      <c r="AC41" s="176"/>
    </row>
    <row r="42" customFormat="1" spans="1:29">
      <c r="A42" s="114"/>
      <c r="B42" s="100" t="s">
        <v>52</v>
      </c>
      <c r="C42" s="191"/>
      <c r="D42" s="205">
        <v>0.8</v>
      </c>
      <c r="E42" s="206">
        <v>1</v>
      </c>
      <c r="F42" s="207">
        <v>3</v>
      </c>
      <c r="G42" s="223">
        <v>1</v>
      </c>
      <c r="H42" s="207">
        <v>1</v>
      </c>
      <c r="I42" s="206">
        <v>1</v>
      </c>
      <c r="J42" s="239">
        <v>60</v>
      </c>
      <c r="K42" s="240">
        <v>1</v>
      </c>
      <c r="L42" s="239">
        <f t="shared" si="30"/>
        <v>92</v>
      </c>
      <c r="M42" s="239">
        <f t="shared" si="31"/>
        <v>40</v>
      </c>
      <c r="N42" s="239">
        <f t="shared" si="32"/>
        <v>9</v>
      </c>
      <c r="O42" s="239">
        <f t="shared" si="33"/>
        <v>30</v>
      </c>
      <c r="P42" s="239">
        <f t="shared" si="34"/>
        <v>5</v>
      </c>
      <c r="Q42" s="239">
        <f t="shared" si="35"/>
        <v>10</v>
      </c>
      <c r="R42" s="170">
        <f t="shared" si="3"/>
        <v>101.2</v>
      </c>
      <c r="S42" s="170">
        <f t="shared" si="8"/>
        <v>101.2</v>
      </c>
      <c r="T42" s="170">
        <f t="shared" si="9"/>
        <v>6.66666666666667</v>
      </c>
      <c r="U42" s="170">
        <f t="shared" si="4"/>
        <v>11.6666666666667</v>
      </c>
      <c r="V42" s="170">
        <f t="shared" si="5"/>
        <v>6072</v>
      </c>
      <c r="W42" s="170">
        <f t="shared" si="6"/>
        <v>2428.8</v>
      </c>
      <c r="X42" s="256">
        <f t="shared" si="10"/>
        <v>364.32</v>
      </c>
      <c r="Y42" s="272">
        <f t="shared" si="7"/>
        <v>208.182857142857</v>
      </c>
      <c r="Z42" s="272">
        <f t="shared" si="11"/>
        <v>-42.8571428571429</v>
      </c>
      <c r="AC42" s="176"/>
    </row>
    <row r="43" customFormat="1" spans="1:26">
      <c r="A43" s="114"/>
      <c r="B43" s="100" t="s">
        <v>53</v>
      </c>
      <c r="C43" s="191"/>
      <c r="D43" s="205">
        <v>1</v>
      </c>
      <c r="E43" s="206">
        <v>1.6</v>
      </c>
      <c r="F43" s="207">
        <v>0.8</v>
      </c>
      <c r="G43" s="223">
        <v>1</v>
      </c>
      <c r="H43" s="207">
        <v>1</v>
      </c>
      <c r="I43" s="206">
        <v>1</v>
      </c>
      <c r="J43" s="239">
        <v>60</v>
      </c>
      <c r="K43" s="240">
        <v>1</v>
      </c>
      <c r="L43" s="239">
        <f t="shared" si="30"/>
        <v>115</v>
      </c>
      <c r="M43" s="239">
        <f t="shared" si="31"/>
        <v>64</v>
      </c>
      <c r="N43" s="239">
        <f t="shared" si="32"/>
        <v>2.4</v>
      </c>
      <c r="O43" s="239">
        <f t="shared" si="33"/>
        <v>30</v>
      </c>
      <c r="P43" s="239">
        <f t="shared" si="34"/>
        <v>5</v>
      </c>
      <c r="Q43" s="239">
        <f t="shared" si="35"/>
        <v>10</v>
      </c>
      <c r="R43" s="170">
        <f t="shared" si="3"/>
        <v>126.5</v>
      </c>
      <c r="S43" s="170">
        <f t="shared" si="8"/>
        <v>126.5</v>
      </c>
      <c r="T43" s="170">
        <f t="shared" si="9"/>
        <v>25</v>
      </c>
      <c r="U43" s="170">
        <f t="shared" si="4"/>
        <v>30</v>
      </c>
      <c r="V43" s="170">
        <f t="shared" si="5"/>
        <v>7590</v>
      </c>
      <c r="W43" s="170">
        <f t="shared" si="6"/>
        <v>4857.6</v>
      </c>
      <c r="X43" s="256">
        <f t="shared" si="10"/>
        <v>194.304</v>
      </c>
      <c r="Y43" s="272">
        <f t="shared" si="7"/>
        <v>161.92</v>
      </c>
      <c r="Z43" s="272">
        <f t="shared" si="11"/>
        <v>-16.6666666666667</v>
      </c>
    </row>
    <row r="44" customFormat="1" spans="1:29">
      <c r="A44" s="114"/>
      <c r="B44" s="100" t="s">
        <v>54</v>
      </c>
      <c r="C44" s="191"/>
      <c r="D44" s="205">
        <v>1.6</v>
      </c>
      <c r="E44" s="206">
        <v>1</v>
      </c>
      <c r="F44" s="207">
        <v>1</v>
      </c>
      <c r="G44" s="223">
        <v>1</v>
      </c>
      <c r="H44" s="207">
        <v>1</v>
      </c>
      <c r="I44" s="206">
        <v>0.2</v>
      </c>
      <c r="J44" s="239">
        <v>50</v>
      </c>
      <c r="K44" s="240">
        <v>1</v>
      </c>
      <c r="L44" s="239">
        <f t="shared" si="30"/>
        <v>184</v>
      </c>
      <c r="M44" s="239">
        <f t="shared" si="31"/>
        <v>40</v>
      </c>
      <c r="N44" s="239">
        <f t="shared" si="32"/>
        <v>3</v>
      </c>
      <c r="O44" s="239">
        <f t="shared" si="33"/>
        <v>30</v>
      </c>
      <c r="P44" s="239">
        <f t="shared" si="34"/>
        <v>5</v>
      </c>
      <c r="Q44" s="239">
        <f t="shared" si="35"/>
        <v>2</v>
      </c>
      <c r="R44" s="170">
        <f t="shared" si="3"/>
        <v>187.68</v>
      </c>
      <c r="S44" s="170">
        <f t="shared" si="8"/>
        <v>187.68</v>
      </c>
      <c r="T44" s="170">
        <f t="shared" si="9"/>
        <v>16.6666666666667</v>
      </c>
      <c r="U44" s="170">
        <f t="shared" si="4"/>
        <v>21.6666666666667</v>
      </c>
      <c r="V44" s="170">
        <f t="shared" si="5"/>
        <v>9384</v>
      </c>
      <c r="W44" s="170">
        <f t="shared" si="6"/>
        <v>3753.6</v>
      </c>
      <c r="X44" s="256">
        <f t="shared" si="10"/>
        <v>225.216</v>
      </c>
      <c r="Y44" s="272">
        <f t="shared" si="7"/>
        <v>173.243076923077</v>
      </c>
      <c r="Z44" s="272">
        <f t="shared" si="11"/>
        <v>-23.0769230769231</v>
      </c>
      <c r="AC44" s="176"/>
    </row>
    <row r="45" customFormat="1" spans="1:29">
      <c r="A45" s="187"/>
      <c r="B45" s="189" t="s">
        <v>55</v>
      </c>
      <c r="C45" s="188"/>
      <c r="D45" s="227">
        <v>1</v>
      </c>
      <c r="E45" s="228">
        <v>0.7</v>
      </c>
      <c r="F45" s="229">
        <v>1</v>
      </c>
      <c r="G45" s="230">
        <v>1</v>
      </c>
      <c r="H45" s="229">
        <v>0.6</v>
      </c>
      <c r="I45" s="228">
        <v>1</v>
      </c>
      <c r="J45" s="245">
        <v>40</v>
      </c>
      <c r="K45" s="246">
        <v>2</v>
      </c>
      <c r="L45" s="245">
        <f t="shared" si="30"/>
        <v>115</v>
      </c>
      <c r="M45" s="245">
        <f t="shared" si="31"/>
        <v>28</v>
      </c>
      <c r="N45" s="245">
        <f t="shared" si="32"/>
        <v>3</v>
      </c>
      <c r="O45" s="245">
        <f t="shared" si="33"/>
        <v>30</v>
      </c>
      <c r="P45" s="245">
        <f t="shared" si="34"/>
        <v>3</v>
      </c>
      <c r="Q45" s="245">
        <f t="shared" si="35"/>
        <v>10</v>
      </c>
      <c r="R45" s="259">
        <f t="shared" si="3"/>
        <v>126.5</v>
      </c>
      <c r="S45" s="259">
        <f t="shared" si="8"/>
        <v>253</v>
      </c>
      <c r="T45" s="259">
        <f t="shared" si="9"/>
        <v>13.3333333333333</v>
      </c>
      <c r="U45" s="259">
        <f t="shared" si="4"/>
        <v>16.3333333333333</v>
      </c>
      <c r="V45" s="259">
        <f t="shared" si="5"/>
        <v>10120</v>
      </c>
      <c r="W45" s="259">
        <f t="shared" si="6"/>
        <v>2833.6</v>
      </c>
      <c r="X45" s="260">
        <f t="shared" si="10"/>
        <v>212.52</v>
      </c>
      <c r="Y45" s="274">
        <f t="shared" si="7"/>
        <v>173.485714285714</v>
      </c>
      <c r="Z45" s="272">
        <f t="shared" si="11"/>
        <v>-18.3673469387755</v>
      </c>
      <c r="AC45" s="176"/>
    </row>
    <row r="46" spans="1:11">
      <c r="A46" s="100" t="s">
        <v>83</v>
      </c>
      <c r="B46" s="191" t="s">
        <v>84</v>
      </c>
      <c r="C46" s="114"/>
      <c r="D46" s="207">
        <v>1.2</v>
      </c>
      <c r="E46" s="207">
        <v>0.8</v>
      </c>
      <c r="F46" s="207"/>
      <c r="G46" s="207"/>
      <c r="H46" s="207"/>
      <c r="I46" s="207"/>
      <c r="J46" s="239"/>
      <c r="K46" s="239"/>
    </row>
    <row r="47" spans="1:11">
      <c r="A47" s="100"/>
      <c r="B47" s="191" t="s">
        <v>85</v>
      </c>
      <c r="C47" s="114"/>
      <c r="D47" s="207"/>
      <c r="E47" s="207"/>
      <c r="F47" s="207"/>
      <c r="G47" s="207"/>
      <c r="H47" s="207"/>
      <c r="I47" s="207"/>
      <c r="J47" s="239">
        <v>1.25</v>
      </c>
      <c r="K47" s="239"/>
    </row>
    <row r="48" spans="1:11">
      <c r="A48" s="100"/>
      <c r="B48" s="191" t="s">
        <v>86</v>
      </c>
      <c r="C48" s="114"/>
      <c r="D48" s="207"/>
      <c r="E48" s="207">
        <v>1.2</v>
      </c>
      <c r="F48" s="207"/>
      <c r="G48" s="207"/>
      <c r="H48" s="207"/>
      <c r="I48" s="207"/>
      <c r="J48" s="239">
        <v>0.75</v>
      </c>
      <c r="K48" s="239"/>
    </row>
    <row r="49" spans="1:11">
      <c r="A49" s="100"/>
      <c r="B49" s="191" t="s">
        <v>87</v>
      </c>
      <c r="C49" s="114"/>
      <c r="D49" s="207"/>
      <c r="E49" s="207"/>
      <c r="F49" s="207"/>
      <c r="G49" s="207">
        <v>0.75</v>
      </c>
      <c r="H49" s="207"/>
      <c r="I49" s="207">
        <v>1.5</v>
      </c>
      <c r="J49" s="239"/>
      <c r="K49" s="239"/>
    </row>
    <row r="50" spans="1:11">
      <c r="A50" s="100"/>
      <c r="B50" s="191" t="s">
        <v>88</v>
      </c>
      <c r="C50" s="114"/>
      <c r="D50" s="207"/>
      <c r="E50" s="207"/>
      <c r="F50" s="207">
        <v>1.25</v>
      </c>
      <c r="G50" s="207"/>
      <c r="H50" s="207"/>
      <c r="I50" s="207">
        <v>0.8</v>
      </c>
      <c r="J50" s="239"/>
      <c r="K50" s="239"/>
    </row>
    <row r="51" spans="1:11">
      <c r="A51" s="100"/>
      <c r="B51" s="191" t="s">
        <v>89</v>
      </c>
      <c r="C51" s="114"/>
      <c r="D51" s="207"/>
      <c r="E51" s="207"/>
      <c r="F51" s="207"/>
      <c r="G51" s="207"/>
      <c r="H51" s="207">
        <v>0.6</v>
      </c>
      <c r="I51" s="207"/>
      <c r="J51" s="239">
        <v>0.75</v>
      </c>
      <c r="K51" s="239"/>
    </row>
    <row r="52" spans="1:11">
      <c r="A52" s="100"/>
      <c r="B52" s="191" t="s">
        <v>90</v>
      </c>
      <c r="C52" s="114"/>
      <c r="D52" s="207">
        <v>0.9</v>
      </c>
      <c r="E52" s="207"/>
      <c r="F52" s="207"/>
      <c r="G52" s="207">
        <v>1.5</v>
      </c>
      <c r="H52" s="207"/>
      <c r="I52" s="207"/>
      <c r="J52" s="239"/>
      <c r="K52" s="239"/>
    </row>
    <row r="53" spans="1:11">
      <c r="A53" s="100"/>
      <c r="B53" s="191" t="s">
        <v>91</v>
      </c>
      <c r="C53" s="114"/>
      <c r="D53" s="207"/>
      <c r="E53" s="207">
        <v>0.75</v>
      </c>
      <c r="F53" s="207"/>
      <c r="G53" s="207"/>
      <c r="H53" s="207"/>
      <c r="I53" s="207"/>
      <c r="J53" s="239"/>
      <c r="K53" s="239">
        <v>2</v>
      </c>
    </row>
    <row r="54" spans="1:11">
      <c r="A54" s="100"/>
      <c r="B54" s="100" t="s">
        <v>92</v>
      </c>
      <c r="C54" s="100"/>
      <c r="D54" s="207"/>
      <c r="E54" s="207"/>
      <c r="F54" s="207">
        <v>1.5</v>
      </c>
      <c r="G54" s="207">
        <v>0.5</v>
      </c>
      <c r="H54" s="207">
        <v>0.5</v>
      </c>
      <c r="I54" s="207">
        <v>0.1</v>
      </c>
      <c r="J54" s="239">
        <v>1.5</v>
      </c>
      <c r="K54" s="239"/>
    </row>
    <row r="55" spans="1:11">
      <c r="A55" s="100"/>
      <c r="B55" s="201" t="s">
        <v>93</v>
      </c>
      <c r="C55" s="201"/>
      <c r="D55" s="207">
        <v>1.5</v>
      </c>
      <c r="E55" s="207"/>
      <c r="F55" s="207">
        <v>0.8</v>
      </c>
      <c r="G55" s="207"/>
      <c r="H55" s="207"/>
      <c r="I55" s="207">
        <v>1.5</v>
      </c>
      <c r="J55" s="239">
        <v>0.8</v>
      </c>
      <c r="K55" s="239"/>
    </row>
    <row r="56" spans="1:11">
      <c r="A56" s="100"/>
      <c r="B56" s="191" t="s">
        <v>94</v>
      </c>
      <c r="C56" s="114"/>
      <c r="D56" s="207"/>
      <c r="E56" s="207">
        <v>1.5</v>
      </c>
      <c r="F56" s="207">
        <v>0.3</v>
      </c>
      <c r="G56" s="207"/>
      <c r="H56" s="207"/>
      <c r="I56" s="207">
        <v>1.5</v>
      </c>
      <c r="J56" s="239"/>
      <c r="K56" s="239"/>
    </row>
    <row r="57" spans="1:11">
      <c r="A57" s="100"/>
      <c r="B57" s="191" t="s">
        <v>95</v>
      </c>
      <c r="C57" s="114"/>
      <c r="D57" s="207">
        <v>2</v>
      </c>
      <c r="E57" s="207">
        <v>1.2</v>
      </c>
      <c r="F57" s="207">
        <v>0.8</v>
      </c>
      <c r="G57" s="207"/>
      <c r="H57" s="207">
        <v>2</v>
      </c>
      <c r="I57" s="207">
        <v>1.2</v>
      </c>
      <c r="J57" s="239">
        <v>1.2</v>
      </c>
      <c r="K57" s="239"/>
    </row>
    <row r="58" spans="1:11">
      <c r="A58" s="100"/>
      <c r="B58" s="191" t="s">
        <v>96</v>
      </c>
      <c r="C58" s="114"/>
      <c r="D58" s="207"/>
      <c r="E58" s="207">
        <v>0.1</v>
      </c>
      <c r="F58" s="207"/>
      <c r="G58" s="207"/>
      <c r="H58" s="207"/>
      <c r="I58" s="207"/>
      <c r="J58" s="239"/>
      <c r="K58" s="239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2" t="s">
        <v>99</v>
      </c>
      <c r="H1" s="163" t="s">
        <v>12</v>
      </c>
      <c r="I1" s="162" t="s">
        <v>100</v>
      </c>
      <c r="J1" s="162" t="s">
        <v>13</v>
      </c>
      <c r="K1" s="164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6"/>
      <c r="H2" s="167"/>
      <c r="I2" s="166"/>
      <c r="J2" s="166"/>
      <c r="K2" s="168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70">
        <f t="shared" ref="G3:G13" si="0">A3*1</f>
        <v>10</v>
      </c>
      <c r="H3" s="170">
        <f t="shared" ref="H3:H13" si="1">F3/B3</f>
        <v>10</v>
      </c>
      <c r="I3" s="170">
        <f t="shared" ref="I3:I13" si="2">H3+C3</f>
        <v>11</v>
      </c>
      <c r="J3" s="170">
        <f t="shared" ref="J3:J13" si="3">G3*F3</f>
        <v>100</v>
      </c>
      <c r="K3" s="171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70">
        <f t="shared" si="0"/>
        <v>11</v>
      </c>
      <c r="H4" s="170">
        <f t="shared" si="1"/>
        <v>10</v>
      </c>
      <c r="I4" s="170">
        <f t="shared" si="2"/>
        <v>11</v>
      </c>
      <c r="J4" s="170">
        <f t="shared" si="3"/>
        <v>110</v>
      </c>
      <c r="K4" s="171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70">
        <f t="shared" si="0"/>
        <v>12</v>
      </c>
      <c r="H5" s="170">
        <f t="shared" si="1"/>
        <v>10</v>
      </c>
      <c r="I5" s="170">
        <f t="shared" si="2"/>
        <v>11</v>
      </c>
      <c r="J5" s="170">
        <f t="shared" si="3"/>
        <v>120</v>
      </c>
      <c r="K5" s="171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70">
        <f t="shared" si="0"/>
        <v>13</v>
      </c>
      <c r="H6" s="170">
        <f t="shared" si="1"/>
        <v>10</v>
      </c>
      <c r="I6" s="170">
        <f t="shared" si="2"/>
        <v>11</v>
      </c>
      <c r="J6" s="170">
        <f t="shared" si="3"/>
        <v>130</v>
      </c>
      <c r="K6" s="171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70">
        <f t="shared" si="0"/>
        <v>14</v>
      </c>
      <c r="H7" s="170">
        <f t="shared" si="1"/>
        <v>10</v>
      </c>
      <c r="I7" s="170">
        <f t="shared" si="2"/>
        <v>11</v>
      </c>
      <c r="J7" s="170">
        <f t="shared" si="3"/>
        <v>140</v>
      </c>
      <c r="K7" s="171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70">
        <f t="shared" si="0"/>
        <v>15</v>
      </c>
      <c r="H8" s="170">
        <f t="shared" si="1"/>
        <v>10</v>
      </c>
      <c r="I8" s="170">
        <f t="shared" si="2"/>
        <v>11</v>
      </c>
      <c r="J8" s="170">
        <f t="shared" si="3"/>
        <v>150</v>
      </c>
      <c r="K8" s="171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70">
        <f t="shared" si="0"/>
        <v>16</v>
      </c>
      <c r="H9" s="170">
        <f t="shared" si="1"/>
        <v>10</v>
      </c>
      <c r="I9" s="170">
        <f t="shared" si="2"/>
        <v>11</v>
      </c>
      <c r="J9" s="170">
        <f t="shared" si="3"/>
        <v>160</v>
      </c>
      <c r="K9" s="171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70">
        <f t="shared" si="0"/>
        <v>17</v>
      </c>
      <c r="H10" s="170">
        <f t="shared" si="1"/>
        <v>10</v>
      </c>
      <c r="I10" s="170">
        <f t="shared" si="2"/>
        <v>11</v>
      </c>
      <c r="J10" s="170">
        <f t="shared" si="3"/>
        <v>170</v>
      </c>
      <c r="K10" s="171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70">
        <f t="shared" si="0"/>
        <v>18</v>
      </c>
      <c r="H11" s="170">
        <f t="shared" si="1"/>
        <v>10</v>
      </c>
      <c r="I11" s="170">
        <f t="shared" si="2"/>
        <v>11</v>
      </c>
      <c r="J11" s="170">
        <f t="shared" si="3"/>
        <v>180</v>
      </c>
      <c r="K11" s="171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70">
        <f t="shared" si="0"/>
        <v>19</v>
      </c>
      <c r="H12" s="170">
        <f t="shared" si="1"/>
        <v>10</v>
      </c>
      <c r="I12" s="170">
        <f t="shared" si="2"/>
        <v>11</v>
      </c>
      <c r="J12" s="170">
        <f t="shared" si="3"/>
        <v>190</v>
      </c>
      <c r="K12" s="171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70">
        <f t="shared" si="0"/>
        <v>20</v>
      </c>
      <c r="H13" s="170">
        <f t="shared" si="1"/>
        <v>10</v>
      </c>
      <c r="I13" s="170">
        <f t="shared" si="2"/>
        <v>11</v>
      </c>
      <c r="J13" s="170">
        <f t="shared" si="3"/>
        <v>200</v>
      </c>
      <c r="K13" s="171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2" t="s">
        <v>99</v>
      </c>
      <c r="H18" s="163" t="s">
        <v>12</v>
      </c>
      <c r="I18" s="162" t="s">
        <v>100</v>
      </c>
      <c r="J18" s="162" t="s">
        <v>13</v>
      </c>
      <c r="K18" s="164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6"/>
      <c r="H19" s="167"/>
      <c r="I19" s="166"/>
      <c r="J19" s="166"/>
      <c r="K19" s="168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70">
        <f t="shared" ref="G20:G30" si="6">A20*1</f>
        <v>10</v>
      </c>
      <c r="H20" s="170">
        <f t="shared" ref="H20:H30" si="7">F20/B20</f>
        <v>10</v>
      </c>
      <c r="I20" s="170">
        <f t="shared" ref="I20:I30" si="8">H20+C20</f>
        <v>11</v>
      </c>
      <c r="J20" s="170">
        <f t="shared" ref="J20:J30" si="9">G20*F20</f>
        <v>100</v>
      </c>
      <c r="K20" s="171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70">
        <f t="shared" si="6"/>
        <v>10</v>
      </c>
      <c r="H21" s="170">
        <f t="shared" si="7"/>
        <v>9.09090909090909</v>
      </c>
      <c r="I21" s="170">
        <f t="shared" si="8"/>
        <v>10.0909090909091</v>
      </c>
      <c r="J21" s="170">
        <f t="shared" si="9"/>
        <v>100</v>
      </c>
      <c r="K21" s="171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70">
        <f t="shared" si="6"/>
        <v>10</v>
      </c>
      <c r="H22" s="170">
        <f t="shared" si="7"/>
        <v>8.33333333333333</v>
      </c>
      <c r="I22" s="170">
        <f t="shared" si="8"/>
        <v>9.33333333333333</v>
      </c>
      <c r="J22" s="170">
        <f t="shared" si="9"/>
        <v>100</v>
      </c>
      <c r="K22" s="171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70">
        <f t="shared" si="6"/>
        <v>10</v>
      </c>
      <c r="H23" s="170">
        <f t="shared" si="7"/>
        <v>7.69230769230769</v>
      </c>
      <c r="I23" s="170">
        <f t="shared" si="8"/>
        <v>8.69230769230769</v>
      </c>
      <c r="J23" s="170">
        <f t="shared" si="9"/>
        <v>100</v>
      </c>
      <c r="K23" s="171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70">
        <f t="shared" si="6"/>
        <v>10</v>
      </c>
      <c r="H24" s="170">
        <f t="shared" si="7"/>
        <v>7.14285714285714</v>
      </c>
      <c r="I24" s="170">
        <f t="shared" si="8"/>
        <v>8.14285714285714</v>
      </c>
      <c r="J24" s="170">
        <f t="shared" si="9"/>
        <v>100</v>
      </c>
      <c r="K24" s="171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70">
        <f t="shared" si="6"/>
        <v>10</v>
      </c>
      <c r="H25" s="170">
        <f t="shared" si="7"/>
        <v>6.66666666666667</v>
      </c>
      <c r="I25" s="170">
        <f t="shared" si="8"/>
        <v>7.66666666666667</v>
      </c>
      <c r="J25" s="170">
        <f t="shared" si="9"/>
        <v>100</v>
      </c>
      <c r="K25" s="171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70">
        <f t="shared" si="6"/>
        <v>10</v>
      </c>
      <c r="H26" s="170">
        <f t="shared" si="7"/>
        <v>6.25</v>
      </c>
      <c r="I26" s="170">
        <f t="shared" si="8"/>
        <v>7.25</v>
      </c>
      <c r="J26" s="170">
        <f t="shared" si="9"/>
        <v>100</v>
      </c>
      <c r="K26" s="171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70">
        <f t="shared" si="6"/>
        <v>10</v>
      </c>
      <c r="H27" s="170">
        <f t="shared" si="7"/>
        <v>5.88235294117647</v>
      </c>
      <c r="I27" s="170">
        <f t="shared" si="8"/>
        <v>6.88235294117647</v>
      </c>
      <c r="J27" s="170">
        <f t="shared" si="9"/>
        <v>100</v>
      </c>
      <c r="K27" s="171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70">
        <f t="shared" si="6"/>
        <v>10</v>
      </c>
      <c r="H28" s="170">
        <f t="shared" si="7"/>
        <v>5.55555555555556</v>
      </c>
      <c r="I28" s="170">
        <f t="shared" si="8"/>
        <v>6.55555555555556</v>
      </c>
      <c r="J28" s="170">
        <f t="shared" si="9"/>
        <v>100</v>
      </c>
      <c r="K28" s="171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70">
        <f t="shared" si="6"/>
        <v>10</v>
      </c>
      <c r="H29" s="170">
        <f t="shared" si="7"/>
        <v>5.26315789473684</v>
      </c>
      <c r="I29" s="170">
        <f t="shared" si="8"/>
        <v>6.26315789473684</v>
      </c>
      <c r="J29" s="170">
        <f t="shared" si="9"/>
        <v>100</v>
      </c>
      <c r="K29" s="171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70">
        <f t="shared" si="6"/>
        <v>10</v>
      </c>
      <c r="H30" s="170">
        <f t="shared" si="7"/>
        <v>5</v>
      </c>
      <c r="I30" s="170">
        <f t="shared" si="8"/>
        <v>6</v>
      </c>
      <c r="J30" s="170">
        <f t="shared" si="9"/>
        <v>100</v>
      </c>
      <c r="K30" s="171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2" t="s">
        <v>99</v>
      </c>
      <c r="H34" s="163" t="s">
        <v>12</v>
      </c>
      <c r="I34" s="162" t="s">
        <v>100</v>
      </c>
      <c r="J34" s="162" t="s">
        <v>13</v>
      </c>
      <c r="K34" s="164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6"/>
      <c r="H35" s="167"/>
      <c r="I35" s="166"/>
      <c r="J35" s="166"/>
      <c r="K35" s="168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70">
        <f t="shared" ref="G36:G46" si="13">A36*1</f>
        <v>10</v>
      </c>
      <c r="H36" s="170">
        <f t="shared" ref="H36:H46" si="14">F36/B36</f>
        <v>10</v>
      </c>
      <c r="I36" s="170">
        <f t="shared" ref="I36:I46" si="15">H36+C36</f>
        <v>10.9</v>
      </c>
      <c r="J36" s="170">
        <f t="shared" ref="J36:J46" si="16">G36*F36</f>
        <v>100</v>
      </c>
      <c r="K36" s="171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70">
        <f t="shared" si="13"/>
        <v>10</v>
      </c>
      <c r="H37" s="170">
        <f t="shared" si="14"/>
        <v>10</v>
      </c>
      <c r="I37" s="170">
        <f t="shared" si="15"/>
        <v>10.8</v>
      </c>
      <c r="J37" s="170">
        <f t="shared" si="16"/>
        <v>100</v>
      </c>
      <c r="K37" s="171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70">
        <f t="shared" si="13"/>
        <v>10</v>
      </c>
      <c r="H38" s="170">
        <f t="shared" si="14"/>
        <v>10</v>
      </c>
      <c r="I38" s="170">
        <f t="shared" si="15"/>
        <v>10.7</v>
      </c>
      <c r="J38" s="170">
        <f t="shared" si="16"/>
        <v>100</v>
      </c>
      <c r="K38" s="171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70">
        <f t="shared" si="13"/>
        <v>10</v>
      </c>
      <c r="H39" s="170">
        <f t="shared" si="14"/>
        <v>10</v>
      </c>
      <c r="I39" s="170">
        <f t="shared" si="15"/>
        <v>10.6</v>
      </c>
      <c r="J39" s="170">
        <f t="shared" si="16"/>
        <v>100</v>
      </c>
      <c r="K39" s="171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70">
        <f t="shared" si="13"/>
        <v>10</v>
      </c>
      <c r="H40" s="170">
        <f t="shared" si="14"/>
        <v>10</v>
      </c>
      <c r="I40" s="170">
        <f t="shared" si="15"/>
        <v>10.5</v>
      </c>
      <c r="J40" s="170">
        <f t="shared" si="16"/>
        <v>100</v>
      </c>
      <c r="K40" s="171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70">
        <f t="shared" si="13"/>
        <v>10</v>
      </c>
      <c r="H41" s="170">
        <f t="shared" si="14"/>
        <v>10</v>
      </c>
      <c r="I41" s="170">
        <f t="shared" si="15"/>
        <v>10.4</v>
      </c>
      <c r="J41" s="170">
        <f t="shared" si="16"/>
        <v>100</v>
      </c>
      <c r="K41" s="171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70">
        <f t="shared" si="13"/>
        <v>10</v>
      </c>
      <c r="H42" s="170">
        <f t="shared" si="14"/>
        <v>10</v>
      </c>
      <c r="I42" s="170">
        <f t="shared" si="15"/>
        <v>10.3</v>
      </c>
      <c r="J42" s="170">
        <f t="shared" si="16"/>
        <v>100</v>
      </c>
      <c r="K42" s="171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70">
        <f t="shared" si="13"/>
        <v>10</v>
      </c>
      <c r="H43" s="170">
        <f t="shared" si="14"/>
        <v>10</v>
      </c>
      <c r="I43" s="170">
        <f t="shared" si="15"/>
        <v>10.2</v>
      </c>
      <c r="J43" s="170">
        <f t="shared" si="16"/>
        <v>100</v>
      </c>
      <c r="K43" s="171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70">
        <f t="shared" si="13"/>
        <v>10</v>
      </c>
      <c r="H44" s="170">
        <f t="shared" si="14"/>
        <v>10</v>
      </c>
      <c r="I44" s="170">
        <f t="shared" si="15"/>
        <v>10.1</v>
      </c>
      <c r="J44" s="170">
        <f t="shared" si="16"/>
        <v>100</v>
      </c>
      <c r="K44" s="171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70">
        <f t="shared" si="13"/>
        <v>10</v>
      </c>
      <c r="H45" s="170">
        <f t="shared" si="14"/>
        <v>10</v>
      </c>
      <c r="I45" s="170">
        <f t="shared" si="15"/>
        <v>10</v>
      </c>
      <c r="J45" s="170">
        <f t="shared" si="16"/>
        <v>100</v>
      </c>
      <c r="K45" s="171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70">
        <f t="shared" si="13"/>
        <v>10</v>
      </c>
      <c r="H46" s="170">
        <f t="shared" si="14"/>
        <v>10</v>
      </c>
      <c r="I46" s="170">
        <f t="shared" si="15"/>
        <v>9.9</v>
      </c>
      <c r="J46" s="170">
        <f t="shared" si="16"/>
        <v>100</v>
      </c>
      <c r="K46" s="171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2" t="s">
        <v>99</v>
      </c>
      <c r="H52" s="163" t="s">
        <v>12</v>
      </c>
      <c r="I52" s="162" t="s">
        <v>100</v>
      </c>
      <c r="J52" s="162" t="s">
        <v>13</v>
      </c>
      <c r="K52" s="164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6"/>
      <c r="H53" s="167"/>
      <c r="I53" s="166"/>
      <c r="J53" s="166"/>
      <c r="K53" s="168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70">
        <f t="shared" ref="G54:G64" si="20">A54*1</f>
        <v>10</v>
      </c>
      <c r="H54" s="170">
        <f t="shared" ref="H54:H64" si="21">F54/B54</f>
        <v>1</v>
      </c>
      <c r="I54" s="170">
        <f t="shared" ref="I54:I64" si="22">H54+C54</f>
        <v>2</v>
      </c>
      <c r="J54" s="170">
        <f t="shared" ref="J54:J64" si="23">G54*F54</f>
        <v>10</v>
      </c>
      <c r="K54" s="171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70">
        <f t="shared" si="20"/>
        <v>10</v>
      </c>
      <c r="H55" s="170">
        <f t="shared" si="21"/>
        <v>2</v>
      </c>
      <c r="I55" s="170">
        <f t="shared" si="22"/>
        <v>3</v>
      </c>
      <c r="J55" s="170">
        <f t="shared" si="23"/>
        <v>20</v>
      </c>
      <c r="K55" s="171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70">
        <f t="shared" si="20"/>
        <v>10</v>
      </c>
      <c r="H56" s="170">
        <f t="shared" si="21"/>
        <v>3</v>
      </c>
      <c r="I56" s="170">
        <f t="shared" si="22"/>
        <v>4</v>
      </c>
      <c r="J56" s="170">
        <f t="shared" si="23"/>
        <v>30</v>
      </c>
      <c r="K56" s="171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70">
        <f t="shared" si="20"/>
        <v>10</v>
      </c>
      <c r="H57" s="170">
        <f t="shared" si="21"/>
        <v>4</v>
      </c>
      <c r="I57" s="170">
        <f t="shared" si="22"/>
        <v>5</v>
      </c>
      <c r="J57" s="170">
        <f t="shared" si="23"/>
        <v>40</v>
      </c>
      <c r="K57" s="171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70">
        <f t="shared" si="20"/>
        <v>10</v>
      </c>
      <c r="H58" s="170">
        <f t="shared" si="21"/>
        <v>5</v>
      </c>
      <c r="I58" s="170">
        <f t="shared" si="22"/>
        <v>6</v>
      </c>
      <c r="J58" s="170">
        <f t="shared" si="23"/>
        <v>50</v>
      </c>
      <c r="K58" s="171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70">
        <f t="shared" si="20"/>
        <v>10</v>
      </c>
      <c r="H59" s="170">
        <f t="shared" si="21"/>
        <v>6</v>
      </c>
      <c r="I59" s="170">
        <f t="shared" si="22"/>
        <v>7</v>
      </c>
      <c r="J59" s="170">
        <f t="shared" si="23"/>
        <v>60</v>
      </c>
      <c r="K59" s="171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70">
        <f t="shared" si="20"/>
        <v>10</v>
      </c>
      <c r="H60" s="170">
        <f t="shared" si="21"/>
        <v>7</v>
      </c>
      <c r="I60" s="170">
        <f t="shared" si="22"/>
        <v>8</v>
      </c>
      <c r="J60" s="170">
        <f t="shared" si="23"/>
        <v>70</v>
      </c>
      <c r="K60" s="171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70">
        <f t="shared" si="20"/>
        <v>10</v>
      </c>
      <c r="H61" s="170">
        <f t="shared" si="21"/>
        <v>8</v>
      </c>
      <c r="I61" s="170">
        <f t="shared" si="22"/>
        <v>9</v>
      </c>
      <c r="J61" s="170">
        <f t="shared" si="23"/>
        <v>80</v>
      </c>
      <c r="K61" s="171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70">
        <f t="shared" si="20"/>
        <v>10</v>
      </c>
      <c r="H62" s="170">
        <f t="shared" si="21"/>
        <v>9</v>
      </c>
      <c r="I62" s="170">
        <f t="shared" si="22"/>
        <v>10</v>
      </c>
      <c r="J62" s="170">
        <f t="shared" si="23"/>
        <v>90</v>
      </c>
      <c r="K62" s="171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70">
        <f t="shared" si="20"/>
        <v>10</v>
      </c>
      <c r="H63" s="170">
        <f t="shared" si="21"/>
        <v>10</v>
      </c>
      <c r="I63" s="170">
        <f t="shared" si="22"/>
        <v>11</v>
      </c>
      <c r="J63" s="170">
        <f t="shared" si="23"/>
        <v>100</v>
      </c>
      <c r="K63" s="171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70">
        <f t="shared" si="20"/>
        <v>10</v>
      </c>
      <c r="H64" s="170">
        <f t="shared" si="21"/>
        <v>11</v>
      </c>
      <c r="I64" s="170">
        <f t="shared" si="22"/>
        <v>12</v>
      </c>
      <c r="J64" s="170">
        <f t="shared" si="23"/>
        <v>110</v>
      </c>
      <c r="K64" s="171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7" t="s">
        <v>3</v>
      </c>
      <c r="C73" s="178" t="s">
        <v>5</v>
      </c>
      <c r="D73" s="178" t="s">
        <v>97</v>
      </c>
      <c r="E73" s="178" t="s">
        <v>4</v>
      </c>
      <c r="F73" s="178" t="s">
        <v>98</v>
      </c>
      <c r="G73" s="178" t="s">
        <v>8</v>
      </c>
      <c r="H73" s="178" t="s">
        <v>104</v>
      </c>
    </row>
    <row r="74" spans="2:8">
      <c r="B74" s="179"/>
      <c r="C74" s="180"/>
      <c r="D74" s="180"/>
      <c r="E74" s="180"/>
      <c r="F74" s="180"/>
      <c r="G74" s="180"/>
      <c r="H74" s="180"/>
    </row>
    <row r="75" spans="2:8">
      <c r="B75" s="181" t="s">
        <v>105</v>
      </c>
      <c r="C75" s="182"/>
      <c r="D75" s="182"/>
      <c r="E75" s="183"/>
      <c r="F75" s="184" t="s">
        <v>105</v>
      </c>
      <c r="G75" s="182"/>
      <c r="H75" s="182"/>
    </row>
    <row r="76" spans="2:8">
      <c r="B76" s="181"/>
      <c r="C76" s="182" t="s">
        <v>106</v>
      </c>
      <c r="D76" s="182"/>
      <c r="E76" s="183" t="s">
        <v>105</v>
      </c>
      <c r="F76" s="184"/>
      <c r="G76" s="182"/>
      <c r="H76" s="182"/>
    </row>
    <row r="77" spans="2:8">
      <c r="B77" s="181"/>
      <c r="C77" s="182"/>
      <c r="D77" s="182"/>
      <c r="E77" s="183"/>
      <c r="F77" s="184"/>
      <c r="G77" s="182"/>
      <c r="H77" s="182" t="s">
        <v>105</v>
      </c>
    </row>
    <row r="78" spans="2:8">
      <c r="B78" s="181"/>
      <c r="C78" s="182" t="s">
        <v>105</v>
      </c>
      <c r="D78" s="182"/>
      <c r="E78" s="183"/>
      <c r="F78" s="184" t="s">
        <v>105</v>
      </c>
      <c r="G78" s="182"/>
      <c r="H78" s="182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workbookViewId="0">
      <selection activeCell="J13" sqref="J1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10" width="9.42727272727273" customWidth="1"/>
    <col min="11" max="11" width="7.71818181818182" customWidth="1"/>
    <col min="12" max="12" width="10.2818181818182" customWidth="1"/>
    <col min="13" max="13" width="17" customWidth="1"/>
    <col min="14" max="14" width="9" customWidth="1"/>
    <col min="15" max="15" width="6.14545454545455" customWidth="1"/>
    <col min="16" max="17" width="26.1818181818182" customWidth="1"/>
    <col min="18" max="18" width="8.57272727272727" customWidth="1"/>
    <col min="19" max="19" width="7.42727272727273" customWidth="1"/>
    <col min="20" max="20" width="37.1454545454545" customWidth="1"/>
    <col min="21" max="21" width="9" customWidth="1"/>
    <col min="22" max="22" width="10.1454545454545" customWidth="1"/>
    <col min="23" max="23" width="11" customWidth="1"/>
    <col min="24" max="24" width="12.2818181818182" customWidth="1"/>
    <col min="25" max="25" width="14" customWidth="1"/>
    <col min="26" max="26" width="15.2818181818182" customWidth="1"/>
    <col min="27" max="27" width="13.8545454545455" customWidth="1"/>
    <col min="28" max="28" width="15" customWidth="1"/>
    <col min="29" max="30" width="16.8545454545455" customWidth="1"/>
    <col min="31" max="31" width="12.2818181818182" customWidth="1"/>
    <col min="32" max="32" width="11.7181818181818"/>
  </cols>
  <sheetData>
    <row r="1" customFormat="1" spans="1:18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61" t="s">
        <v>104</v>
      </c>
      <c r="K1" s="162" t="s">
        <v>99</v>
      </c>
      <c r="L1" s="163" t="s">
        <v>12</v>
      </c>
      <c r="M1" s="162" t="s">
        <v>100</v>
      </c>
      <c r="N1" s="162" t="s">
        <v>13</v>
      </c>
      <c r="O1" s="164" t="s">
        <v>14</v>
      </c>
      <c r="P1" s="15" t="s">
        <v>108</v>
      </c>
      <c r="Q1" s="15" t="s">
        <v>109</v>
      </c>
      <c r="R1" t="s">
        <v>110</v>
      </c>
    </row>
    <row r="2" customFormat="1" spans="1:17">
      <c r="A2" s="137"/>
      <c r="B2" s="138"/>
      <c r="C2" s="137"/>
      <c r="D2" s="139"/>
      <c r="E2" s="140"/>
      <c r="F2" s="140"/>
      <c r="G2" s="140"/>
      <c r="H2" s="140"/>
      <c r="I2" s="140"/>
      <c r="J2" s="165"/>
      <c r="K2" s="166"/>
      <c r="L2" s="167"/>
      <c r="M2" s="166"/>
      <c r="N2" s="166"/>
      <c r="O2" s="168"/>
      <c r="P2" s="15"/>
      <c r="Q2" s="15"/>
    </row>
    <row r="3" customFormat="1" spans="1:20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69">
        <v>0.6</v>
      </c>
      <c r="K3" s="170">
        <f>D3*1</f>
        <v>27</v>
      </c>
      <c r="L3" s="170">
        <f>I3/E3</f>
        <v>3.33333333333333</v>
      </c>
      <c r="M3" s="170">
        <f>L3+F3</f>
        <v>4.18333333333333</v>
      </c>
      <c r="N3" s="170">
        <f>K3*I3</f>
        <v>270</v>
      </c>
      <c r="O3" s="171">
        <f>N3/M3</f>
        <v>64.5418326693228</v>
      </c>
      <c r="P3" t="s">
        <v>107</v>
      </c>
      <c r="Q3" t="s">
        <v>111</v>
      </c>
      <c r="R3">
        <f>(K3/E3)/200</f>
        <v>0.045</v>
      </c>
      <c r="T3" t="s">
        <v>112</v>
      </c>
    </row>
    <row r="4" customFormat="1" spans="1:20">
      <c r="A4" s="114"/>
      <c r="B4" s="147" t="b">
        <v>0</v>
      </c>
      <c r="C4" s="114" t="s">
        <v>24</v>
      </c>
      <c r="D4" s="148">
        <v>27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49">
        <v>0.6</v>
      </c>
      <c r="K4" s="170">
        <f>D4</f>
        <v>27</v>
      </c>
      <c r="L4" s="170">
        <f t="shared" ref="L4:L17" si="0">I4/E4</f>
        <v>6</v>
      </c>
      <c r="M4" s="170">
        <f t="shared" ref="M4:M17" si="1">L4+F4</f>
        <v>6.7</v>
      </c>
      <c r="N4" s="170">
        <f t="shared" ref="N4:N17" si="2">K4*I4</f>
        <v>324</v>
      </c>
      <c r="O4" s="171">
        <f t="shared" ref="O4:O17" si="3">N4/M4</f>
        <v>48.3582089552239</v>
      </c>
      <c r="P4" t="s">
        <v>113</v>
      </c>
      <c r="Q4" t="s">
        <v>114</v>
      </c>
      <c r="R4">
        <f t="shared" ref="R4:R17" si="4">(K4/E4)/200</f>
        <v>0.0675</v>
      </c>
      <c r="T4" t="s">
        <v>115</v>
      </c>
    </row>
    <row r="5" customFormat="1" ht="15" customHeight="1" spans="1:27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55">
        <v>0.7</v>
      </c>
      <c r="K5" s="172">
        <f t="shared" ref="K4:K17" si="5">D5*1</f>
        <v>34</v>
      </c>
      <c r="L5" s="172">
        <f t="shared" si="0"/>
        <v>1</v>
      </c>
      <c r="M5" s="172">
        <f t="shared" si="1"/>
        <v>3</v>
      </c>
      <c r="N5" s="172">
        <f t="shared" si="2"/>
        <v>204</v>
      </c>
      <c r="O5" s="173">
        <f t="shared" si="3"/>
        <v>68</v>
      </c>
      <c r="P5" t="s">
        <v>116</v>
      </c>
      <c r="Q5" t="s">
        <v>1</v>
      </c>
      <c r="R5">
        <f t="shared" si="4"/>
        <v>0.0283333333333333</v>
      </c>
      <c r="T5" t="s">
        <v>117</v>
      </c>
      <c r="W5" s="175"/>
      <c r="X5" s="176"/>
      <c r="Y5" s="176"/>
      <c r="Z5" s="176"/>
      <c r="AA5" s="176"/>
    </row>
    <row r="6" customFormat="1" spans="1:27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49">
        <v>0.8</v>
      </c>
      <c r="K6" s="170">
        <f t="shared" si="5"/>
        <v>88</v>
      </c>
      <c r="L6" s="170">
        <f t="shared" si="0"/>
        <v>6</v>
      </c>
      <c r="M6" s="170">
        <f t="shared" si="1"/>
        <v>8</v>
      </c>
      <c r="N6" s="170">
        <f t="shared" si="2"/>
        <v>528</v>
      </c>
      <c r="O6" s="171">
        <f t="shared" si="3"/>
        <v>66</v>
      </c>
      <c r="P6" t="s">
        <v>118</v>
      </c>
      <c r="Q6" t="s">
        <v>1</v>
      </c>
      <c r="R6">
        <f t="shared" si="4"/>
        <v>0.44</v>
      </c>
      <c r="T6" t="s">
        <v>119</v>
      </c>
      <c r="V6" s="176"/>
      <c r="W6" s="176"/>
      <c r="X6" s="176"/>
      <c r="Y6" s="176"/>
      <c r="Z6" s="176"/>
      <c r="AA6" s="176"/>
    </row>
    <row r="7" customFormat="1" spans="1:26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49">
        <v>0.7</v>
      </c>
      <c r="K7" s="170">
        <f t="shared" si="5"/>
        <v>60</v>
      </c>
      <c r="L7" s="170">
        <f t="shared" si="0"/>
        <v>3</v>
      </c>
      <c r="M7" s="170">
        <f t="shared" si="1"/>
        <v>5</v>
      </c>
      <c r="N7" s="170">
        <f t="shared" si="2"/>
        <v>360</v>
      </c>
      <c r="O7" s="171">
        <f t="shared" si="3"/>
        <v>72</v>
      </c>
      <c r="P7" t="s">
        <v>107</v>
      </c>
      <c r="Q7" t="s">
        <v>111</v>
      </c>
      <c r="R7">
        <f t="shared" si="4"/>
        <v>0.15</v>
      </c>
      <c r="T7" t="s">
        <v>120</v>
      </c>
      <c r="X7" s="176"/>
      <c r="Z7" s="176"/>
    </row>
    <row r="8" customFormat="1" spans="1:26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55">
        <v>0.8</v>
      </c>
      <c r="K8" s="172">
        <f t="shared" si="5"/>
        <v>72</v>
      </c>
      <c r="L8" s="172">
        <f t="shared" si="0"/>
        <v>6</v>
      </c>
      <c r="M8" s="172">
        <f t="shared" si="1"/>
        <v>9</v>
      </c>
      <c r="N8" s="172">
        <f t="shared" si="2"/>
        <v>432</v>
      </c>
      <c r="O8" s="173">
        <f t="shared" si="3"/>
        <v>48</v>
      </c>
      <c r="P8" t="s">
        <v>87</v>
      </c>
      <c r="Q8" t="s">
        <v>1</v>
      </c>
      <c r="R8">
        <f t="shared" si="4"/>
        <v>0.36</v>
      </c>
      <c r="T8" t="s">
        <v>121</v>
      </c>
      <c r="X8" s="176"/>
      <c r="Z8" s="176"/>
    </row>
    <row r="9" customFormat="1" spans="1:20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50</v>
      </c>
      <c r="H9" s="151">
        <v>75</v>
      </c>
      <c r="I9" s="149">
        <v>6</v>
      </c>
      <c r="J9" s="149">
        <v>0</v>
      </c>
      <c r="K9" s="170">
        <f>D9*10</f>
        <v>40</v>
      </c>
      <c r="L9" s="170">
        <f t="shared" si="0"/>
        <v>1.5</v>
      </c>
      <c r="M9" s="170">
        <f t="shared" si="1"/>
        <v>3.5</v>
      </c>
      <c r="N9" s="170">
        <f t="shared" si="2"/>
        <v>240</v>
      </c>
      <c r="O9" s="171">
        <f t="shared" si="3"/>
        <v>68.5714285714286</v>
      </c>
      <c r="P9" t="s">
        <v>107</v>
      </c>
      <c r="Q9" t="s">
        <v>111</v>
      </c>
      <c r="R9">
        <f t="shared" si="4"/>
        <v>0.05</v>
      </c>
      <c r="T9" t="s">
        <v>122</v>
      </c>
    </row>
    <row r="10" customFormat="1" spans="1:24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49">
        <v>0.25</v>
      </c>
      <c r="K10" s="170">
        <f>D10*10</f>
        <v>60</v>
      </c>
      <c r="L10" s="170">
        <f t="shared" si="0"/>
        <v>7.14285714285714</v>
      </c>
      <c r="M10" s="170">
        <f t="shared" si="1"/>
        <v>9.94285714285714</v>
      </c>
      <c r="N10" s="170">
        <f t="shared" si="2"/>
        <v>600</v>
      </c>
      <c r="O10" s="171">
        <f t="shared" si="3"/>
        <v>60.3448275862069</v>
      </c>
      <c r="P10" t="s">
        <v>123</v>
      </c>
      <c r="Q10" t="s">
        <v>1</v>
      </c>
      <c r="R10">
        <f t="shared" si="4"/>
        <v>0.214285714285714</v>
      </c>
      <c r="T10" t="s">
        <v>124</v>
      </c>
      <c r="X10" s="176"/>
    </row>
    <row r="11" customFormat="1" spans="1:24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55">
        <v>0.1</v>
      </c>
      <c r="K11" s="172">
        <f>D11*10</f>
        <v>80</v>
      </c>
      <c r="L11" s="172">
        <f t="shared" si="0"/>
        <v>0.333333333333333</v>
      </c>
      <c r="M11" s="172">
        <f t="shared" si="1"/>
        <v>1.93333333333333</v>
      </c>
      <c r="N11" s="172">
        <f t="shared" si="2"/>
        <v>160</v>
      </c>
      <c r="O11" s="173">
        <f t="shared" si="3"/>
        <v>82.7586206896552</v>
      </c>
      <c r="P11" t="s">
        <v>125</v>
      </c>
      <c r="Q11" t="s">
        <v>114</v>
      </c>
      <c r="R11">
        <f t="shared" si="4"/>
        <v>0.0666666666666667</v>
      </c>
      <c r="T11" t="s">
        <v>126</v>
      </c>
      <c r="X11" s="176"/>
    </row>
    <row r="12" customFormat="1" spans="1:20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49">
        <v>0.6</v>
      </c>
      <c r="K12" s="170">
        <f t="shared" si="5"/>
        <v>8</v>
      </c>
      <c r="L12" s="170">
        <f t="shared" si="0"/>
        <v>2.5</v>
      </c>
      <c r="M12" s="170">
        <f t="shared" si="1"/>
        <v>3.6</v>
      </c>
      <c r="N12" s="170">
        <f t="shared" si="2"/>
        <v>240</v>
      </c>
      <c r="O12" s="171">
        <f t="shared" si="3"/>
        <v>66.6666666666667</v>
      </c>
      <c r="P12" t="s">
        <v>127</v>
      </c>
      <c r="Q12" t="s">
        <v>114</v>
      </c>
      <c r="R12">
        <f t="shared" si="4"/>
        <v>0.00333333333333333</v>
      </c>
      <c r="T12" t="s">
        <v>128</v>
      </c>
    </row>
    <row r="13" customFormat="1" spans="1:20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49">
        <v>0.6</v>
      </c>
      <c r="K13" s="170">
        <f t="shared" si="5"/>
        <v>10</v>
      </c>
      <c r="L13" s="170">
        <f t="shared" si="0"/>
        <v>6.25</v>
      </c>
      <c r="M13" s="170">
        <f t="shared" si="1"/>
        <v>7.65</v>
      </c>
      <c r="N13" s="170">
        <f t="shared" si="2"/>
        <v>500</v>
      </c>
      <c r="O13" s="171">
        <f t="shared" si="3"/>
        <v>65.359477124183</v>
      </c>
      <c r="P13" t="s">
        <v>107</v>
      </c>
      <c r="Q13" t="s">
        <v>111</v>
      </c>
      <c r="R13">
        <f t="shared" si="4"/>
        <v>0.00625</v>
      </c>
      <c r="T13" t="s">
        <v>119</v>
      </c>
    </row>
    <row r="14" customFormat="1" spans="1:20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55">
        <v>0.6</v>
      </c>
      <c r="K14" s="172">
        <f t="shared" si="5"/>
        <v>13</v>
      </c>
      <c r="L14" s="172">
        <f t="shared" si="0"/>
        <v>4.16666666666667</v>
      </c>
      <c r="M14" s="172">
        <f t="shared" si="1"/>
        <v>4.96666666666667</v>
      </c>
      <c r="N14" s="172">
        <f t="shared" si="2"/>
        <v>325</v>
      </c>
      <c r="O14" s="173">
        <f t="shared" si="3"/>
        <v>65.4362416107382</v>
      </c>
      <c r="P14" t="s">
        <v>129</v>
      </c>
      <c r="Q14" t="s">
        <v>111</v>
      </c>
      <c r="R14">
        <f t="shared" si="4"/>
        <v>0.0108333333333333</v>
      </c>
      <c r="T14" t="s">
        <v>130</v>
      </c>
    </row>
    <row r="15" customFormat="1" spans="2:2">
      <c r="B15" s="110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5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36"/>
      <c r="K19" s="162" t="s">
        <v>99</v>
      </c>
      <c r="L19" s="163" t="s">
        <v>12</v>
      </c>
      <c r="M19" s="162" t="s">
        <v>100</v>
      </c>
      <c r="N19" s="162" t="s">
        <v>13</v>
      </c>
      <c r="O19" s="164" t="s">
        <v>14</v>
      </c>
    </row>
    <row r="20" spans="1:15">
      <c r="A20" s="137"/>
      <c r="B20" s="138"/>
      <c r="C20" s="137"/>
      <c r="D20" s="139"/>
      <c r="E20" s="140"/>
      <c r="F20" s="140"/>
      <c r="G20" s="140"/>
      <c r="H20" s="140"/>
      <c r="I20" s="140"/>
      <c r="J20" s="174"/>
      <c r="K20" s="166"/>
      <c r="L20" s="167"/>
      <c r="M20" s="166"/>
      <c r="N20" s="166"/>
      <c r="O20" s="168"/>
    </row>
    <row r="21" spans="1:15">
      <c r="A21" s="141" t="s">
        <v>20</v>
      </c>
      <c r="B21" s="142" t="b">
        <v>1</v>
      </c>
      <c r="C21" s="141" t="s">
        <v>23</v>
      </c>
      <c r="D21" s="143">
        <f>D3*D$18</f>
        <v>54</v>
      </c>
      <c r="E21" s="144">
        <f>E3*E$18</f>
        <v>4.2</v>
      </c>
      <c r="F21" s="144">
        <f>F3*F$18</f>
        <v>0.68</v>
      </c>
      <c r="G21" s="145">
        <f>G3*G$18</f>
        <v>66</v>
      </c>
      <c r="H21" s="146">
        <v>20</v>
      </c>
      <c r="I21" s="144">
        <v>10</v>
      </c>
      <c r="J21" s="169"/>
      <c r="K21" s="170">
        <f t="shared" ref="K21:K26" si="6">D21*1</f>
        <v>54</v>
      </c>
      <c r="L21" s="170">
        <f t="shared" ref="L21:L35" si="7">I21/E21</f>
        <v>2.38095238095238</v>
      </c>
      <c r="M21" s="170">
        <f t="shared" ref="M21:M35" si="8">L21+F21</f>
        <v>3.06095238095238</v>
      </c>
      <c r="N21" s="170">
        <f t="shared" ref="N21:N35" si="9">K21*I21</f>
        <v>540</v>
      </c>
      <c r="O21" s="171">
        <f t="shared" ref="O21:O35" si="10">N21/M21</f>
        <v>176.415681393902</v>
      </c>
    </row>
    <row r="22" spans="1:15">
      <c r="A22" s="114"/>
      <c r="B22" s="147" t="b">
        <v>0</v>
      </c>
      <c r="C22" s="114" t="s">
        <v>24</v>
      </c>
      <c r="D22" s="148">
        <f t="shared" ref="D22:D35" si="11">D4*D$18</f>
        <v>54</v>
      </c>
      <c r="E22" s="149">
        <f t="shared" ref="E22:E35" si="12">E4*E$18</f>
        <v>2.8</v>
      </c>
      <c r="F22" s="149">
        <f t="shared" ref="F22:F35" si="13">F4*F$18</f>
        <v>0.56</v>
      </c>
      <c r="G22" s="150">
        <f t="shared" ref="G22:G35" si="14">G4*G$18</f>
        <v>72</v>
      </c>
      <c r="H22" s="151">
        <v>20</v>
      </c>
      <c r="I22" s="149">
        <v>12</v>
      </c>
      <c r="J22" s="149"/>
      <c r="K22" s="170">
        <f t="shared" si="6"/>
        <v>54</v>
      </c>
      <c r="L22" s="170">
        <f t="shared" si="7"/>
        <v>4.28571428571429</v>
      </c>
      <c r="M22" s="170">
        <f t="shared" si="8"/>
        <v>4.84571428571429</v>
      </c>
      <c r="N22" s="170">
        <f t="shared" si="9"/>
        <v>648</v>
      </c>
      <c r="O22" s="171">
        <f t="shared" si="10"/>
        <v>133.72641509434</v>
      </c>
    </row>
    <row r="23" spans="1:15">
      <c r="A23" s="152"/>
      <c r="B23" s="153" t="b">
        <v>0</v>
      </c>
      <c r="C23" s="152" t="s">
        <v>32</v>
      </c>
      <c r="D23" s="154">
        <f t="shared" si="11"/>
        <v>68</v>
      </c>
      <c r="E23" s="155">
        <f t="shared" si="12"/>
        <v>8.4</v>
      </c>
      <c r="F23" s="155">
        <f t="shared" si="13"/>
        <v>1.6</v>
      </c>
      <c r="G23" s="156">
        <f t="shared" si="14"/>
        <v>78</v>
      </c>
      <c r="H23" s="157">
        <v>40</v>
      </c>
      <c r="I23" s="155">
        <v>6</v>
      </c>
      <c r="J23" s="155"/>
      <c r="K23" s="172">
        <f t="shared" si="6"/>
        <v>68</v>
      </c>
      <c r="L23" s="172">
        <f t="shared" si="7"/>
        <v>0.714285714285714</v>
      </c>
      <c r="M23" s="172">
        <f t="shared" si="8"/>
        <v>2.31428571428571</v>
      </c>
      <c r="N23" s="172">
        <f t="shared" si="9"/>
        <v>408</v>
      </c>
      <c r="O23" s="173">
        <f t="shared" si="10"/>
        <v>176.296296296296</v>
      </c>
    </row>
    <row r="24" spans="1:15">
      <c r="A24" s="114" t="s">
        <v>28</v>
      </c>
      <c r="B24" s="147" t="b">
        <v>0</v>
      </c>
      <c r="C24" s="114" t="s">
        <v>30</v>
      </c>
      <c r="D24" s="148">
        <f t="shared" si="11"/>
        <v>176</v>
      </c>
      <c r="E24" s="149">
        <f t="shared" si="12"/>
        <v>1.4</v>
      </c>
      <c r="F24" s="149">
        <f t="shared" si="13"/>
        <v>1.6</v>
      </c>
      <c r="G24" s="158">
        <f t="shared" si="14"/>
        <v>84</v>
      </c>
      <c r="H24" s="151">
        <v>80</v>
      </c>
      <c r="I24" s="149">
        <v>6</v>
      </c>
      <c r="J24" s="149"/>
      <c r="K24" s="170">
        <f t="shared" si="6"/>
        <v>176</v>
      </c>
      <c r="L24" s="170">
        <f t="shared" si="7"/>
        <v>4.28571428571429</v>
      </c>
      <c r="M24" s="170">
        <f t="shared" si="8"/>
        <v>5.88571428571429</v>
      </c>
      <c r="N24" s="170">
        <f t="shared" si="9"/>
        <v>1056</v>
      </c>
      <c r="O24" s="171">
        <f t="shared" si="10"/>
        <v>179.417475728155</v>
      </c>
    </row>
    <row r="25" spans="1:15">
      <c r="A25" s="114"/>
      <c r="B25" s="147" t="b">
        <v>1</v>
      </c>
      <c r="C25" s="114" t="s">
        <v>33</v>
      </c>
      <c r="D25" s="148">
        <f t="shared" si="11"/>
        <v>120</v>
      </c>
      <c r="E25" s="149">
        <f t="shared" si="12"/>
        <v>2.8</v>
      </c>
      <c r="F25" s="149">
        <f t="shared" si="13"/>
        <v>1.6</v>
      </c>
      <c r="G25" s="150">
        <f t="shared" si="14"/>
        <v>84</v>
      </c>
      <c r="H25" s="151">
        <v>50</v>
      </c>
      <c r="I25" s="149">
        <v>6</v>
      </c>
      <c r="J25" s="149"/>
      <c r="K25" s="170">
        <f t="shared" si="6"/>
        <v>120</v>
      </c>
      <c r="L25" s="170">
        <f t="shared" si="7"/>
        <v>2.14285714285714</v>
      </c>
      <c r="M25" s="170">
        <f t="shared" si="8"/>
        <v>3.74285714285714</v>
      </c>
      <c r="N25" s="170">
        <f t="shared" si="9"/>
        <v>720</v>
      </c>
      <c r="O25" s="171">
        <f t="shared" si="10"/>
        <v>192.366412213741</v>
      </c>
    </row>
    <row r="26" spans="1:15">
      <c r="A26" s="152"/>
      <c r="B26" s="153" t="b">
        <v>0</v>
      </c>
      <c r="C26" s="152" t="s">
        <v>34</v>
      </c>
      <c r="D26" s="154">
        <f t="shared" si="11"/>
        <v>144</v>
      </c>
      <c r="E26" s="155">
        <f t="shared" si="12"/>
        <v>1.4</v>
      </c>
      <c r="F26" s="155">
        <f t="shared" si="13"/>
        <v>2.4</v>
      </c>
      <c r="G26" s="156">
        <f t="shared" si="14"/>
        <v>84</v>
      </c>
      <c r="H26" s="157">
        <v>80</v>
      </c>
      <c r="I26" s="155">
        <v>6</v>
      </c>
      <c r="J26" s="155"/>
      <c r="K26" s="172">
        <f t="shared" si="6"/>
        <v>144</v>
      </c>
      <c r="L26" s="172">
        <f t="shared" si="7"/>
        <v>4.28571428571429</v>
      </c>
      <c r="M26" s="172">
        <f t="shared" si="8"/>
        <v>6.68571428571429</v>
      </c>
      <c r="N26" s="172">
        <f t="shared" si="9"/>
        <v>864</v>
      </c>
      <c r="O26" s="173">
        <f t="shared" si="10"/>
        <v>129.230769230769</v>
      </c>
    </row>
    <row r="27" spans="1:15">
      <c r="A27" s="114" t="s">
        <v>35</v>
      </c>
      <c r="B27" s="147" t="b">
        <v>1</v>
      </c>
      <c r="C27" s="114" t="s">
        <v>37</v>
      </c>
      <c r="D27" s="148">
        <f t="shared" si="11"/>
        <v>8</v>
      </c>
      <c r="E27" s="149">
        <f t="shared" si="12"/>
        <v>5.6</v>
      </c>
      <c r="F27" s="149">
        <f t="shared" si="13"/>
        <v>1.6</v>
      </c>
      <c r="G27" s="150">
        <f t="shared" si="14"/>
        <v>60</v>
      </c>
      <c r="H27" s="151">
        <v>75</v>
      </c>
      <c r="I27" s="149">
        <v>6</v>
      </c>
      <c r="J27" s="149"/>
      <c r="K27" s="170">
        <f t="shared" ref="K27:K29" si="15">D27*10</f>
        <v>80</v>
      </c>
      <c r="L27" s="170">
        <f t="shared" si="7"/>
        <v>1.07142857142857</v>
      </c>
      <c r="M27" s="170">
        <f t="shared" si="8"/>
        <v>2.67142857142857</v>
      </c>
      <c r="N27" s="170">
        <f t="shared" si="9"/>
        <v>480</v>
      </c>
      <c r="O27" s="171">
        <f t="shared" si="10"/>
        <v>179.679144385027</v>
      </c>
    </row>
    <row r="28" spans="1:15">
      <c r="A28" s="114"/>
      <c r="B28" s="147" t="b">
        <v>0</v>
      </c>
      <c r="C28" s="114" t="s">
        <v>39</v>
      </c>
      <c r="D28" s="148">
        <f t="shared" si="11"/>
        <v>12</v>
      </c>
      <c r="E28" s="149">
        <f t="shared" si="12"/>
        <v>1.96</v>
      </c>
      <c r="F28" s="149">
        <f t="shared" si="13"/>
        <v>2.24</v>
      </c>
      <c r="G28" s="150">
        <f t="shared" si="14"/>
        <v>36</v>
      </c>
      <c r="H28" s="151">
        <v>75</v>
      </c>
      <c r="I28" s="149">
        <v>10</v>
      </c>
      <c r="J28" s="149"/>
      <c r="K28" s="170">
        <f t="shared" si="15"/>
        <v>120</v>
      </c>
      <c r="L28" s="170">
        <f t="shared" si="7"/>
        <v>5.10204081632653</v>
      </c>
      <c r="M28" s="170">
        <f t="shared" si="8"/>
        <v>7.34204081632653</v>
      </c>
      <c r="N28" s="170">
        <f t="shared" si="9"/>
        <v>1200</v>
      </c>
      <c r="O28" s="171">
        <f t="shared" si="10"/>
        <v>163.442294863242</v>
      </c>
    </row>
    <row r="29" spans="1:15">
      <c r="A29" s="152"/>
      <c r="B29" s="153" t="b">
        <v>0</v>
      </c>
      <c r="C29" s="152" t="s">
        <v>40</v>
      </c>
      <c r="D29" s="154">
        <f t="shared" si="11"/>
        <v>16</v>
      </c>
      <c r="E29" s="155">
        <f t="shared" si="12"/>
        <v>8.4</v>
      </c>
      <c r="F29" s="155">
        <f t="shared" si="13"/>
        <v>1.28</v>
      </c>
      <c r="G29" s="156">
        <f t="shared" si="14"/>
        <v>48</v>
      </c>
      <c r="H29" s="157">
        <v>50</v>
      </c>
      <c r="I29" s="155">
        <v>2</v>
      </c>
      <c r="J29" s="155"/>
      <c r="K29" s="172">
        <f t="shared" si="15"/>
        <v>160</v>
      </c>
      <c r="L29" s="172">
        <f t="shared" si="7"/>
        <v>0.238095238095238</v>
      </c>
      <c r="M29" s="172">
        <f t="shared" si="8"/>
        <v>1.51809523809524</v>
      </c>
      <c r="N29" s="172">
        <f t="shared" si="9"/>
        <v>320</v>
      </c>
      <c r="O29" s="173">
        <f t="shared" si="10"/>
        <v>210.790464240903</v>
      </c>
    </row>
    <row r="30" spans="1:15">
      <c r="A30" s="114" t="s">
        <v>42</v>
      </c>
      <c r="B30" s="147" t="b">
        <v>0</v>
      </c>
      <c r="C30" s="114" t="s">
        <v>51</v>
      </c>
      <c r="D30" s="148">
        <f t="shared" si="11"/>
        <v>16</v>
      </c>
      <c r="E30" s="149">
        <f t="shared" si="12"/>
        <v>16.8</v>
      </c>
      <c r="F30" s="149">
        <f t="shared" si="13"/>
        <v>0.88</v>
      </c>
      <c r="G30" s="158">
        <f t="shared" si="14"/>
        <v>54</v>
      </c>
      <c r="H30" s="151">
        <v>6</v>
      </c>
      <c r="I30" s="149">
        <v>30</v>
      </c>
      <c r="J30" s="149"/>
      <c r="K30" s="170">
        <f>D30*1</f>
        <v>16</v>
      </c>
      <c r="L30" s="170">
        <f t="shared" si="7"/>
        <v>1.78571428571429</v>
      </c>
      <c r="M30" s="170">
        <f t="shared" si="8"/>
        <v>2.66571428571429</v>
      </c>
      <c r="N30" s="170">
        <f t="shared" si="9"/>
        <v>480</v>
      </c>
      <c r="O30" s="171">
        <f t="shared" si="10"/>
        <v>180.064308681672</v>
      </c>
    </row>
    <row r="31" spans="1:15">
      <c r="A31" s="114"/>
      <c r="B31" s="159" t="b">
        <v>1</v>
      </c>
      <c r="C31" s="114" t="s">
        <v>54</v>
      </c>
      <c r="D31" s="148">
        <f t="shared" si="11"/>
        <v>20</v>
      </c>
      <c r="E31" s="149">
        <f t="shared" si="12"/>
        <v>11.2</v>
      </c>
      <c r="F31" s="149">
        <f t="shared" si="13"/>
        <v>1.12</v>
      </c>
      <c r="G31" s="150">
        <f t="shared" si="14"/>
        <v>54</v>
      </c>
      <c r="H31" s="151">
        <v>6</v>
      </c>
      <c r="I31" s="149">
        <v>50</v>
      </c>
      <c r="J31" s="149"/>
      <c r="K31" s="170">
        <f>D31*1</f>
        <v>20</v>
      </c>
      <c r="L31" s="170">
        <f t="shared" si="7"/>
        <v>4.46428571428571</v>
      </c>
      <c r="M31" s="170">
        <f t="shared" si="8"/>
        <v>5.58428571428571</v>
      </c>
      <c r="N31" s="170">
        <f t="shared" si="9"/>
        <v>1000</v>
      </c>
      <c r="O31" s="171">
        <f t="shared" si="10"/>
        <v>179.073931951906</v>
      </c>
    </row>
    <row r="32" spans="1:15">
      <c r="A32" s="152"/>
      <c r="B32" s="160" t="b">
        <v>1</v>
      </c>
      <c r="C32" s="152" t="s">
        <v>53</v>
      </c>
      <c r="D32" s="154">
        <f t="shared" si="11"/>
        <v>26</v>
      </c>
      <c r="E32" s="155">
        <f t="shared" si="12"/>
        <v>8.4</v>
      </c>
      <c r="F32" s="155">
        <f t="shared" si="13"/>
        <v>0.64</v>
      </c>
      <c r="G32" s="156">
        <f t="shared" si="14"/>
        <v>54</v>
      </c>
      <c r="H32" s="157">
        <v>15</v>
      </c>
      <c r="I32" s="155">
        <v>25</v>
      </c>
      <c r="J32" s="155"/>
      <c r="K32" s="172">
        <f>D32*1</f>
        <v>26</v>
      </c>
      <c r="L32" s="172">
        <f t="shared" si="7"/>
        <v>2.97619047619048</v>
      </c>
      <c r="M32" s="172">
        <f t="shared" si="8"/>
        <v>3.61619047619048</v>
      </c>
      <c r="N32" s="172">
        <f t="shared" si="9"/>
        <v>650</v>
      </c>
      <c r="O32" s="173">
        <f t="shared" si="10"/>
        <v>179.747168817487</v>
      </c>
    </row>
  </sheetData>
  <mergeCells count="39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O19:O20"/>
    <mergeCell ref="P1:P2"/>
    <mergeCell ref="Q1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C24" sqref="C24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100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15" spans="1:8">
      <c r="A15" s="92" t="s">
        <v>450</v>
      </c>
      <c r="B15" s="92" t="s">
        <v>451</v>
      </c>
      <c r="C15" s="92" t="s">
        <v>452</v>
      </c>
      <c r="D15" s="93">
        <v>200</v>
      </c>
      <c r="E15" s="94" t="s">
        <v>453</v>
      </c>
      <c r="F15" s="94" t="s">
        <v>454</v>
      </c>
      <c r="G15" s="95" t="s">
        <v>404</v>
      </c>
      <c r="H15" s="95" t="s">
        <v>261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2019-06-01T20:01:14Z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