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185" firstSheet="4" activeTab="8"/>
  </bookViews>
  <sheets>
    <sheet name="Weapon Data v1" sheetId="2" state="hidden" r:id="rId1"/>
    <sheet name="Weapon Data V2" sheetId="12" state="hidden" r:id="rId2"/>
    <sheet name="Weapon Data V5" sheetId="26" r:id="rId3"/>
    <sheet name="Weather" sheetId="4" r:id="rId4"/>
    <sheet name="Regions" sheetId="7" r:id="rId5"/>
    <sheet name="Environments" sheetId="9" r:id="rId6"/>
    <sheet name="Classes" sheetId="6" r:id="rId7"/>
    <sheet name="Skills" sheetId="14" r:id="rId8"/>
    <sheet name="Unlockables" sheetId="19" r:id="rId9"/>
    <sheet name="Gear" sheetId="13" r:id="rId10"/>
    <sheet name="Enemy Types" sheetId="16" r:id="rId11"/>
    <sheet name="Inscriptions" sheetId="22" r:id="rId12"/>
    <sheet name="Recipes" sheetId="24" r:id="rId13"/>
    <sheet name="Resources" sheetId="25" r:id="rId14"/>
    <sheet name="Sounds" sheetId="27" r:id="rId15"/>
    <sheet name="Sheet1" sheetId="28" r:id="rId16"/>
    <sheet name="Sheet2" sheetId="29" r:id="rId17"/>
  </sheets>
  <calcPr calcId="144525"/>
</workbook>
</file>

<file path=xl/sharedStrings.xml><?xml version="1.0" encoding="utf-8"?>
<sst xmlns="http://schemas.openxmlformats.org/spreadsheetml/2006/main" count="994">
  <si>
    <t>Type</t>
  </si>
  <si>
    <t>Manual</t>
  </si>
  <si>
    <t>Base Stats</t>
  </si>
  <si>
    <t>Damage</t>
  </si>
  <si>
    <t>Accuracy</t>
  </si>
  <si>
    <t>Fire Rate</t>
  </si>
  <si>
    <t>Handling</t>
  </si>
  <si>
    <t>Reload Speed</t>
  </si>
  <si>
    <t>Capacity</t>
  </si>
  <si>
    <t>Critical Chance</t>
  </si>
  <si>
    <t>Pellets</t>
  </si>
  <si>
    <t>Shot Damage</t>
  </si>
  <si>
    <t>Mag Time</t>
  </si>
  <si>
    <t>Mag Dam</t>
  </si>
  <si>
    <t>DPS</t>
  </si>
  <si>
    <t>Target DPS</t>
  </si>
  <si>
    <t>DPS No Reload</t>
  </si>
  <si>
    <t>Min</t>
  </si>
  <si>
    <t>Max</t>
  </si>
  <si>
    <t>Ave</t>
  </si>
  <si>
    <t>Pistol</t>
  </si>
  <si>
    <t>No Change</t>
  </si>
  <si>
    <t>Consistant dps, medium shot damage, quick reload</t>
  </si>
  <si>
    <t>Slinger</t>
  </si>
  <si>
    <t>Shortshooter</t>
  </si>
  <si>
    <t>Handsnapper</t>
  </si>
  <si>
    <t>Saltscraper</t>
  </si>
  <si>
    <t>Deathgrip</t>
  </si>
  <si>
    <t>Rifle</t>
  </si>
  <si>
    <t>Variable dps, high shot damage, long reload</t>
  </si>
  <si>
    <t>Groundrider</t>
  </si>
  <si>
    <t>Longstrider</t>
  </si>
  <si>
    <t>Deepdriver</t>
  </si>
  <si>
    <t>Shoulderbreaker</t>
  </si>
  <si>
    <t>Voidwalker</t>
  </si>
  <si>
    <t>Shotgun</t>
  </si>
  <si>
    <t>Variable dps, low shot damage, medium reload</t>
  </si>
  <si>
    <t>Leadspreader</t>
  </si>
  <si>
    <t>Steelsweeper</t>
  </si>
  <si>
    <t>Bonebreaker</t>
  </si>
  <si>
    <t>Skullcrusher</t>
  </si>
  <si>
    <t>Hellsmasher</t>
  </si>
  <si>
    <t>SMG</t>
  </si>
  <si>
    <t>Consistant dps, low shot damage, quick reload</t>
  </si>
  <si>
    <t>Rattler</t>
  </si>
  <si>
    <t>Gripshaker</t>
  </si>
  <si>
    <t>Fulminator</t>
  </si>
  <si>
    <t>Skyscatterer</t>
  </si>
  <si>
    <t>Beastbreaker</t>
  </si>
  <si>
    <t>LMG</t>
  </si>
  <si>
    <t>Consistant dps, high shot damage, long reload</t>
  </si>
  <si>
    <t>Spitter</t>
  </si>
  <si>
    <t>Spewer</t>
  </si>
  <si>
    <t>Gouger</t>
  </si>
  <si>
    <t>Annihilator</t>
  </si>
  <si>
    <t>Godgrinder</t>
  </si>
  <si>
    <t>Explosive</t>
  </si>
  <si>
    <t>Splitter</t>
  </si>
  <si>
    <t>Breacher</t>
  </si>
  <si>
    <t>Rupturer</t>
  </si>
  <si>
    <t>Divider</t>
  </si>
  <si>
    <t>Heavencracker</t>
  </si>
  <si>
    <t>Power Comparison</t>
  </si>
  <si>
    <t>Rusty</t>
  </si>
  <si>
    <t>Tarnished</t>
  </si>
  <si>
    <t>Shiny</t>
  </si>
  <si>
    <t>Gleaming</t>
  </si>
  <si>
    <t>Radiant</t>
  </si>
  <si>
    <t>Durability</t>
  </si>
  <si>
    <t>DPS Raw</t>
  </si>
  <si>
    <t>DPS Final</t>
  </si>
  <si>
    <t>Target</t>
  </si>
  <si>
    <t>x Coeff</t>
  </si>
  <si>
    <t>Intercept</t>
  </si>
  <si>
    <t>Actual</t>
  </si>
  <si>
    <t>Subtype</t>
  </si>
  <si>
    <t>Modifier</t>
  </si>
  <si>
    <t>Pellet Damage</t>
  </si>
  <si>
    <t>Magazine Time</t>
  </si>
  <si>
    <t>Magazine Time w/Reload</t>
  </si>
  <si>
    <t>Magazine Damage</t>
  </si>
  <si>
    <t>Mag Damage + Accuracy</t>
  </si>
  <si>
    <t>DPS Difference (%)</t>
  </si>
  <si>
    <t>All</t>
  </si>
  <si>
    <t>Murdering</t>
  </si>
  <si>
    <t>Bottomless</t>
  </si>
  <si>
    <t>Vigilant</t>
  </si>
  <si>
    <t>Piercing</t>
  </si>
  <si>
    <t>Hasty</t>
  </si>
  <si>
    <t>Swift</t>
  </si>
  <si>
    <t>Light</t>
  </si>
  <si>
    <t>Twofold</t>
  </si>
  <si>
    <t>Unrelenting</t>
  </si>
  <si>
    <t>Oppressive</t>
  </si>
  <si>
    <t>Absolute</t>
  </si>
  <si>
    <t>Terrifying</t>
  </si>
  <si>
    <t>Splintered</t>
  </si>
  <si>
    <t>Automatic</t>
  </si>
  <si>
    <t>Reload</t>
  </si>
  <si>
    <t>Shot Dam</t>
  </si>
  <si>
    <t>Mag Time + reload</t>
  </si>
  <si>
    <t>Durability Loss Per Shot</t>
  </si>
  <si>
    <t>normal, 10 shots</t>
  </si>
  <si>
    <t>double fire, 12 shots</t>
  </si>
  <si>
    <t>revolver, manual, 6 shots</t>
  </si>
  <si>
    <t>normal</t>
  </si>
  <si>
    <t>automatic</t>
  </si>
  <si>
    <t>charged shot</t>
  </si>
  <si>
    <t>6 shot capacity, fully automatic</t>
  </si>
  <si>
    <t>10 shot capacity, non-automatic</t>
  </si>
  <si>
    <t>2 shot capacity, 2 shots per click</t>
  </si>
  <si>
    <t>burst fire</t>
  </si>
  <si>
    <t>increase accuracy during continuous fire</t>
  </si>
  <si>
    <t>increases fire rate during continuous fire</t>
  </si>
  <si>
    <t>unpredictable fire rate</t>
  </si>
  <si>
    <t>d</t>
  </si>
  <si>
    <t>d/10</t>
  </si>
  <si>
    <t>d/25</t>
  </si>
  <si>
    <t>d/33</t>
  </si>
  <si>
    <t>Name</t>
  </si>
  <si>
    <t>Display Name</t>
  </si>
  <si>
    <t>Temperature</t>
  </si>
  <si>
    <t>Visibility</t>
  </si>
  <si>
    <t>Water</t>
  </si>
  <si>
    <t>Fog</t>
  </si>
  <si>
    <t>Ice</t>
  </si>
  <si>
    <t>Duration</t>
  </si>
  <si>
    <t>Thunder</t>
  </si>
  <si>
    <t>Particles</t>
  </si>
  <si>
    <t>t</t>
  </si>
  <si>
    <t>v</t>
  </si>
  <si>
    <t>Rain</t>
  </si>
  <si>
    <t>Dust</t>
  </si>
  <si>
    <t>Hail</t>
  </si>
  <si>
    <t>Wind</t>
  </si>
  <si>
    <t>Sun</t>
  </si>
  <si>
    <t>Drizzle</t>
  </si>
  <si>
    <t>it is drizzling</t>
  </si>
  <si>
    <t>it it raining</t>
  </si>
  <si>
    <t>Downpour</t>
  </si>
  <si>
    <t>it is pouring</t>
  </si>
  <si>
    <t>Haze</t>
  </si>
  <si>
    <t>there is a haze</t>
  </si>
  <si>
    <t>Mist</t>
  </si>
  <si>
    <t>there is a light mist</t>
  </si>
  <si>
    <t>there is thick fog</t>
  </si>
  <si>
    <t>Clear</t>
  </si>
  <si>
    <t>the sky is clear</t>
  </si>
  <si>
    <t>Cloudy</t>
  </si>
  <si>
    <t>the sky is cloudy</t>
  </si>
  <si>
    <t>Overcast</t>
  </si>
  <si>
    <t>the sky is grey</t>
  </si>
  <si>
    <t>it is hailing</t>
  </si>
  <si>
    <t>Dust Storm</t>
  </si>
  <si>
    <t>a dust storm rages</t>
  </si>
  <si>
    <t>desert</t>
  </si>
  <si>
    <t>Lightning</t>
  </si>
  <si>
    <t>lightning strikes all around</t>
  </si>
  <si>
    <t>ruins</t>
  </si>
  <si>
    <t>Heat Wave</t>
  </si>
  <si>
    <t>the heat is unbearable</t>
  </si>
  <si>
    <t>wasteland</t>
  </si>
  <si>
    <t>Ice storm</t>
  </si>
  <si>
    <t>an icey wind passes</t>
  </si>
  <si>
    <t>mountains</t>
  </si>
  <si>
    <t>Hurricane</t>
  </si>
  <si>
    <t>hurricane winds blow</t>
  </si>
  <si>
    <t>salt sea</t>
  </si>
  <si>
    <t>Freq</t>
  </si>
  <si>
    <t>%</t>
  </si>
  <si>
    <t>Freq2</t>
  </si>
  <si>
    <t>Danger</t>
  </si>
  <si>
    <t>Animal</t>
  </si>
  <si>
    <t>Temple</t>
  </si>
  <si>
    <t>Shelter</t>
  </si>
  <si>
    <t>Shrine</t>
  </si>
  <si>
    <t>Monument</t>
  </si>
  <si>
    <t>Fountain</t>
  </si>
  <si>
    <t>Region Suffixes</t>
  </si>
  <si>
    <t>Prefix</t>
  </si>
  <si>
    <t>Suffix</t>
  </si>
  <si>
    <t>Oasis</t>
  </si>
  <si>
    <t>Steppe</t>
  </si>
  <si>
    <t>Defiles</t>
  </si>
  <si>
    <t>Ruins</t>
  </si>
  <si>
    <t>Wasteland</t>
  </si>
  <si>
    <t>Savage</t>
  </si>
  <si>
    <t>Burden</t>
  </si>
  <si>
    <t>Pursuit</t>
  </si>
  <si>
    <t>Sustenance</t>
  </si>
  <si>
    <t>Prosperity</t>
  </si>
  <si>
    <t>Dream</t>
  </si>
  <si>
    <t>Drifter</t>
  </si>
  <si>
    <t>Lenience</t>
  </si>
  <si>
    <t>Struggle</t>
  </si>
  <si>
    <t>Bounty</t>
  </si>
  <si>
    <t>Marker</t>
  </si>
  <si>
    <t>Memory</t>
  </si>
  <si>
    <t>Faithful</t>
  </si>
  <si>
    <t>Escape</t>
  </si>
  <si>
    <t>Dune</t>
  </si>
  <si>
    <t>Tor</t>
  </si>
  <si>
    <t>Cliff</t>
  </si>
  <si>
    <t>Vaults</t>
  </si>
  <si>
    <t>Gulch</t>
  </si>
  <si>
    <t>Execrator</t>
  </si>
  <si>
    <t>Cessation</t>
  </si>
  <si>
    <t>Chaser</t>
  </si>
  <si>
    <t>Fruit</t>
  </si>
  <si>
    <t>Victory</t>
  </si>
  <si>
    <t>Sleep</t>
  </si>
  <si>
    <t>Vagrant</t>
  </si>
  <si>
    <t>Quarter</t>
  </si>
  <si>
    <t>Contest</t>
  </si>
  <si>
    <t>Hoard</t>
  </si>
  <si>
    <t>Stele</t>
  </si>
  <si>
    <t>Legend</t>
  </si>
  <si>
    <t>Heavenly</t>
  </si>
  <si>
    <t>Rapture</t>
  </si>
  <si>
    <t>Creek</t>
  </si>
  <si>
    <t>Hillside</t>
  </si>
  <si>
    <t>Valley</t>
  </si>
  <si>
    <t>Pillars</t>
  </si>
  <si>
    <t>Hamada</t>
  </si>
  <si>
    <t>Mortal</t>
  </si>
  <si>
    <t>Blight</t>
  </si>
  <si>
    <t>Stalker</t>
  </si>
  <si>
    <t>Bloom</t>
  </si>
  <si>
    <t>Triumph</t>
  </si>
  <si>
    <t>Slumber</t>
  </si>
  <si>
    <t>Beggar</t>
  </si>
  <si>
    <t>Reprieve</t>
  </si>
  <si>
    <t>Trial</t>
  </si>
  <si>
    <t>Tablet</t>
  </si>
  <si>
    <t>Deeds</t>
  </si>
  <si>
    <t>Defending</t>
  </si>
  <si>
    <t>Balm</t>
  </si>
  <si>
    <t>Outcrop</t>
  </si>
  <si>
    <t>Slope</t>
  </si>
  <si>
    <t>Crest</t>
  </si>
  <si>
    <t>Rubble</t>
  </si>
  <si>
    <t>Erg</t>
  </si>
  <si>
    <t>Cripple</t>
  </si>
  <si>
    <t>Agony</t>
  </si>
  <si>
    <t>Huntress</t>
  </si>
  <si>
    <t>Blessing</t>
  </si>
  <si>
    <t>Endurance</t>
  </si>
  <si>
    <t>Solace</t>
  </si>
  <si>
    <t>Destitute</t>
  </si>
  <si>
    <t>Station</t>
  </si>
  <si>
    <t>Strife</t>
  </si>
  <si>
    <t>Success</t>
  </si>
  <si>
    <t>Plaque</t>
  </si>
  <si>
    <t>Fables</t>
  </si>
  <si>
    <t>Protecting</t>
  </si>
  <si>
    <t>Virtue</t>
  </si>
  <si>
    <t>Bank</t>
  </si>
  <si>
    <t>Ridge</t>
  </si>
  <si>
    <t>Pinnacle</t>
  </si>
  <si>
    <t>Tower</t>
  </si>
  <si>
    <t>Civilisation</t>
  </si>
  <si>
    <t>Anguish</t>
  </si>
  <si>
    <t>Hunter</t>
  </si>
  <si>
    <t>Range</t>
  </si>
  <si>
    <t>Devotion</t>
  </si>
  <si>
    <t>Sunset</t>
  </si>
  <si>
    <t>Strider</t>
  </si>
  <si>
    <t>Post</t>
  </si>
  <si>
    <t>Toil</t>
  </si>
  <si>
    <t>Temptation</t>
  </si>
  <si>
    <t>Column</t>
  </si>
  <si>
    <t>Lore</t>
  </si>
  <si>
    <t>Salving</t>
  </si>
  <si>
    <t>Grace</t>
  </si>
  <si>
    <t>Marsh</t>
  </si>
  <si>
    <t>Knoll</t>
  </si>
  <si>
    <t>Precipice</t>
  </si>
  <si>
    <t>Drome</t>
  </si>
  <si>
    <t>Menhir</t>
  </si>
  <si>
    <t>Anger</t>
  </si>
  <si>
    <t>Bane</t>
  </si>
  <si>
    <t>Pursuer</t>
  </si>
  <si>
    <t>Wild</t>
  </si>
  <si>
    <t>Hope</t>
  </si>
  <si>
    <t>Rest</t>
  </si>
  <si>
    <t>Suppliant</t>
  </si>
  <si>
    <t>Den</t>
  </si>
  <si>
    <t>Labour</t>
  </si>
  <si>
    <t>Jewel</t>
  </si>
  <si>
    <t>Monolith</t>
  </si>
  <si>
    <t>Myth</t>
  </si>
  <si>
    <t>Delivering</t>
  </si>
  <si>
    <t>Ease</t>
  </si>
  <si>
    <t>Cenote</t>
  </si>
  <si>
    <t>Bog</t>
  </si>
  <si>
    <t>Scar</t>
  </si>
  <si>
    <t>Fragments</t>
  </si>
  <si>
    <t>Aquifer</t>
  </si>
  <si>
    <t>Hatred</t>
  </si>
  <si>
    <t>Curse</t>
  </si>
  <si>
    <t>Trapper</t>
  </si>
  <si>
    <t>Dell</t>
  </si>
  <si>
    <t>Piety</t>
  </si>
  <si>
    <t>Torpor</t>
  </si>
  <si>
    <t>Scavenger</t>
  </si>
  <si>
    <t>Abode</t>
  </si>
  <si>
    <t>Grind</t>
  </si>
  <si>
    <t>Advantage</t>
  </si>
  <si>
    <t>Testament</t>
  </si>
  <si>
    <t>Sagas</t>
  </si>
  <si>
    <t>Guarding</t>
  </si>
  <si>
    <t>Promise</t>
  </si>
  <si>
    <t>Brook</t>
  </si>
  <si>
    <t>Hoarfrost</t>
  </si>
  <si>
    <t>Bluff</t>
  </si>
  <si>
    <t>Citadel</t>
  </si>
  <si>
    <t>Channel</t>
  </si>
  <si>
    <t>Betrayer</t>
  </si>
  <si>
    <t>Woe</t>
  </si>
  <si>
    <t>Tracker</t>
  </si>
  <si>
    <t>Dale</t>
  </si>
  <si>
    <t>Love</t>
  </si>
  <si>
    <t>Repose</t>
  </si>
  <si>
    <t>Diligence</t>
  </si>
  <si>
    <t>Reward</t>
  </si>
  <si>
    <t>Cenotaph</t>
  </si>
  <si>
    <t>Acts</t>
  </si>
  <si>
    <t>Exalting</t>
  </si>
  <si>
    <t>Kindness</t>
  </si>
  <si>
    <t>Spring</t>
  </si>
  <si>
    <t>Taiga</t>
  </si>
  <si>
    <t>Escarpment</t>
  </si>
  <si>
    <t>Drift</t>
  </si>
  <si>
    <t>Maverick</t>
  </si>
  <si>
    <t>Grief</t>
  </si>
  <si>
    <t>Prowler</t>
  </si>
  <si>
    <t>Vale</t>
  </si>
  <si>
    <t>Beauty</t>
  </si>
  <si>
    <t>Stupor</t>
  </si>
  <si>
    <t>Endeavour</t>
  </si>
  <si>
    <t>Boon</t>
  </si>
  <si>
    <t>Obelisk</t>
  </si>
  <si>
    <t>Crusades</t>
  </si>
  <si>
    <t>Benevolent</t>
  </si>
  <si>
    <t>Clemency</t>
  </si>
  <si>
    <t>Edge</t>
  </si>
  <si>
    <t>Crag</t>
  </si>
  <si>
    <t>Talus</t>
  </si>
  <si>
    <t>Crater</t>
  </si>
  <si>
    <t>Failure</t>
  </si>
  <si>
    <t>Affliction</t>
  </si>
  <si>
    <t>Predator</t>
  </si>
  <si>
    <t>Remission</t>
  </si>
  <si>
    <t>Duty</t>
  </si>
  <si>
    <t>Coma</t>
  </si>
  <si>
    <t>Ache</t>
  </si>
  <si>
    <t>Caritas</t>
  </si>
  <si>
    <t>Chronicle</t>
  </si>
  <si>
    <t>Devoted</t>
  </si>
  <si>
    <t>Pardon</t>
  </si>
  <si>
    <t>Drink</t>
  </si>
  <si>
    <t>Gorge</t>
  </si>
  <si>
    <t>Deceiver</t>
  </si>
  <si>
    <t>Damnation</t>
  </si>
  <si>
    <t>Restitution</t>
  </si>
  <si>
    <t>Faith</t>
  </si>
  <si>
    <t>Languor</t>
  </si>
  <si>
    <t>Record</t>
  </si>
  <si>
    <t>Appeasing</t>
  </si>
  <si>
    <t>Reverence</t>
  </si>
  <si>
    <t>Font</t>
  </si>
  <si>
    <t>Trench</t>
  </si>
  <si>
    <t>Downfall</t>
  </si>
  <si>
    <t>Haunt</t>
  </si>
  <si>
    <t>Relief</t>
  </si>
  <si>
    <t>Passion</t>
  </si>
  <si>
    <t>Lethargy</t>
  </si>
  <si>
    <t>Testimony</t>
  </si>
  <si>
    <t>Elating</t>
  </si>
  <si>
    <t>Benevolence</t>
  </si>
  <si>
    <t>Flow</t>
  </si>
  <si>
    <t>Hell</t>
  </si>
  <si>
    <t>Seeker</t>
  </si>
  <si>
    <t>Succour</t>
  </si>
  <si>
    <t>Latancy</t>
  </si>
  <si>
    <t>Resolution</t>
  </si>
  <si>
    <t>Vandal</t>
  </si>
  <si>
    <t>Carcass</t>
  </si>
  <si>
    <t>Comfort</t>
  </si>
  <si>
    <t>Dignity</t>
  </si>
  <si>
    <t>Juggernaut</t>
  </si>
  <si>
    <t>Remains</t>
  </si>
  <si>
    <t>Rescue</t>
  </si>
  <si>
    <t>Leviathan</t>
  </si>
  <si>
    <t>Loss</t>
  </si>
  <si>
    <t>Seraph</t>
  </si>
  <si>
    <t>Decay</t>
  </si>
  <si>
    <t>Angel</t>
  </si>
  <si>
    <t>Behemoth</t>
  </si>
  <si>
    <t>Hulk</t>
  </si>
  <si>
    <t>Paragon</t>
  </si>
  <si>
    <t>Glutton</t>
  </si>
  <si>
    <t>Shell</t>
  </si>
  <si>
    <t>Hellion</t>
  </si>
  <si>
    <t>Wreck</t>
  </si>
  <si>
    <t>Demon</t>
  </si>
  <si>
    <t>Waste</t>
  </si>
  <si>
    <t>Beast</t>
  </si>
  <si>
    <t>Devil</t>
  </si>
  <si>
    <t>Collapse</t>
  </si>
  <si>
    <t>Monstrosity</t>
  </si>
  <si>
    <t>Sorrow</t>
  </si>
  <si>
    <t>Titan</t>
  </si>
  <si>
    <t>Carrion</t>
  </si>
  <si>
    <t>Heartache</t>
  </si>
  <si>
    <t>Gargantua</t>
  </si>
  <si>
    <t>Pity</t>
  </si>
  <si>
    <t>Fiend</t>
  </si>
  <si>
    <t>Heresy</t>
  </si>
  <si>
    <t>Demagogue</t>
  </si>
  <si>
    <t>Torment</t>
  </si>
  <si>
    <t>Dissident</t>
  </si>
  <si>
    <t>Terminus</t>
  </si>
  <si>
    <t>Apostate</t>
  </si>
  <si>
    <t>Dusk</t>
  </si>
  <si>
    <t>Pit</t>
  </si>
  <si>
    <t>Root</t>
  </si>
  <si>
    <t>Ruin</t>
  </si>
  <si>
    <t>End</t>
  </si>
  <si>
    <t>Level No</t>
  </si>
  <si>
    <t>Temples</t>
  </si>
  <si>
    <t>Total</t>
  </si>
  <si>
    <t>Wastelands</t>
  </si>
  <si>
    <t>Time</t>
  </si>
  <si>
    <t>Storm Distance</t>
  </si>
  <si>
    <t>Environment</t>
  </si>
  <si>
    <t>Weather</t>
  </si>
  <si>
    <t>5-7</t>
  </si>
  <si>
    <t>Dawn</t>
  </si>
  <si>
    <t>&gt;7</t>
  </si>
  <si>
    <t>just a distant shadow</t>
  </si>
  <si>
    <t>Drizzle caresses the dry ground</t>
  </si>
  <si>
    <t>7-11</t>
  </si>
  <si>
    <t>Morning</t>
  </si>
  <si>
    <t>6</t>
  </si>
  <si>
    <t>a whisper on the wind</t>
  </si>
  <si>
    <t>Rain patters on the car bonnet</t>
  </si>
  <si>
    <t>11-13</t>
  </si>
  <si>
    <t>Noon</t>
  </si>
  <si>
    <t>5</t>
  </si>
  <si>
    <t>Downpours cleanse the landscape</t>
  </si>
  <si>
    <t>Location</t>
  </si>
  <si>
    <t>Object</t>
  </si>
  <si>
    <t>Descriptor</t>
  </si>
  <si>
    <t>Subject</t>
  </si>
  <si>
    <t>13-17</t>
  </si>
  <si>
    <t>Afternoon</t>
  </si>
  <si>
    <t>4</t>
  </si>
  <si>
    <t>a bloom on the horizon</t>
  </si>
  <si>
    <t>A dusty haze drifts lazily across the ground</t>
  </si>
  <si>
    <t>Visible</t>
  </si>
  <si>
    <t>Audible</t>
  </si>
  <si>
    <t>17-19</t>
  </si>
  <si>
    <t>3</t>
  </si>
  <si>
    <t>Mist blankets the camp</t>
  </si>
  <si>
    <t>To the east</t>
  </si>
  <si>
    <t>the setting sun</t>
  </si>
  <si>
    <t>outlines</t>
  </si>
  <si>
    <t>echoes</t>
  </si>
  <si>
    <t>animals</t>
  </si>
  <si>
    <t>roaring engines</t>
  </si>
  <si>
    <t>19-23</t>
  </si>
  <si>
    <t>Evening</t>
  </si>
  <si>
    <t>2</t>
  </si>
  <si>
    <t>a grey anvil above us</t>
  </si>
  <si>
    <t>A fog obscures the world</t>
  </si>
  <si>
    <t>To the west</t>
  </si>
  <si>
    <t>the shadow of</t>
  </si>
  <si>
    <t>reflects off the body of</t>
  </si>
  <si>
    <t>rings out</t>
  </si>
  <si>
    <t>a hatch</t>
  </si>
  <si>
    <t>braying creatures</t>
  </si>
  <si>
    <t>23-1</t>
  </si>
  <si>
    <t>Midnight</t>
  </si>
  <si>
    <t>1</t>
  </si>
  <si>
    <t>here</t>
  </si>
  <si>
    <t>The sun beats down from above</t>
  </si>
  <si>
    <t>To the north</t>
  </si>
  <si>
    <t>a glimpse of</t>
  </si>
  <si>
    <t>highlights</t>
  </si>
  <si>
    <t>thunders</t>
  </si>
  <si>
    <t>a flag</t>
  </si>
  <si>
    <t>gunshots</t>
  </si>
  <si>
    <t>1-5</t>
  </si>
  <si>
    <t>Predawn</t>
  </si>
  <si>
    <t>Clouds dapple the landscape in shadow</t>
  </si>
  <si>
    <t>To the south</t>
  </si>
  <si>
    <t>distant</t>
  </si>
  <si>
    <t>glints on</t>
  </si>
  <si>
    <t>a wreck</t>
  </si>
  <si>
    <t>small animals</t>
  </si>
  <si>
    <t>The sky turns to iron</t>
  </si>
  <si>
    <t>In the distance</t>
  </si>
  <si>
    <t>the outline of</t>
  </si>
  <si>
    <t>illuminates</t>
  </si>
  <si>
    <t>metal box</t>
  </si>
  <si>
    <t>gentle stream</t>
  </si>
  <si>
    <t>Icy rain falls from the sky</t>
  </si>
  <si>
    <t>On the horizon</t>
  </si>
  <si>
    <t>the glint of</t>
  </si>
  <si>
    <t>rusted hatch</t>
  </si>
  <si>
    <t>Dust laden winds scour the land</t>
  </si>
  <si>
    <t>At the top of a hill</t>
  </si>
  <si>
    <t>the sound of</t>
  </si>
  <si>
    <t>charred vehicle</t>
  </si>
  <si>
    <t>Lightning crackles in the sky above</t>
  </si>
  <si>
    <t>Resting on the slope of a hill</t>
  </si>
  <si>
    <t>roar</t>
  </si>
  <si>
    <t>ancient statue</t>
  </si>
  <si>
    <t xml:space="preserve">It is a hot dawn in the wasteland. </t>
  </si>
  <si>
    <t>Perched precariously on a cliff</t>
  </si>
  <si>
    <t>thundering</t>
  </si>
  <si>
    <t>fortified camp</t>
  </si>
  <si>
    <t>Fire storm</t>
  </si>
  <si>
    <t>Catching your breath</t>
  </si>
  <si>
    <t>group of tents</t>
  </si>
  <si>
    <t>Drizzle caresses the dry ground, and the storm is just a distant shadow.</t>
  </si>
  <si>
    <t>Freezing rain lashes at exposed skin</t>
  </si>
  <si>
    <t>You can just make out</t>
  </si>
  <si>
    <t>an overturned car</t>
  </si>
  <si>
    <t>Nestled in a shallow basin</t>
  </si>
  <si>
    <t>puddle</t>
  </si>
  <si>
    <t>resting vehicles</t>
  </si>
  <si>
    <t>Attribute Modifiers</t>
  </si>
  <si>
    <t>Attribute Sum</t>
  </si>
  <si>
    <t>Max Health (Strength)</t>
  </si>
  <si>
    <t>Cooldown Modifier (Willpower)</t>
  </si>
  <si>
    <t>Adrenaline Recovery (Perception)</t>
  </si>
  <si>
    <t>Speed (Endurance)</t>
  </si>
  <si>
    <t>Story</t>
  </si>
  <si>
    <t>Strength</t>
  </si>
  <si>
    <t>Willpower</t>
  </si>
  <si>
    <t>Perception</t>
  </si>
  <si>
    <t>Villain</t>
  </si>
  <si>
    <t>Compassion</t>
  </si>
  <si>
    <t>healer</t>
  </si>
  <si>
    <t>Atop the highest pinnacle of an ancient rig a man sat upon his throne. He made sure he was above all others, able to see for miles and miles around. Many worked for him, some dug at the ground beneath their feet, others were there for his pleasure. Every month, in an attempt to show his humanity, he would gather his people, and select one to bestow a great gift upon. He would take them out of the settlement in his great vehicle, far beyond the horizon, to a place no-one saw or knew about. The people of the settlement lived for this great gift, they would praise his name in the hopes that one day they too would be able to go to the paradise. One day a mother and her child came before the warlord. With croaking voices they begged him to leave. And so he laid his great hand upon them, and spoke the words they most desired to hear. The others watched on longingly, some wept, whilst others cursed in frustration. The mother and her child descended with him. Deep through the the great machine they went, down to the salty floor below. He beckoned for them to enter the vehicle, and begin their journey to salvation. It was far, to go beyond the bounds that confined them. The self-proclaimed king spoke not a word, and gave them not a glance. He allowed them supplies to sate their moaning bellies and quench their dry throats. Days passed, the warlord driving without sleep, before they finally stopped. Before them was a great plain. Their breath was stolen from them as they gazed upon miles and miles of grassland. So flat it was that it would drive the mind to madness if one were to gaze at it long enough. The mother started to weep, for she knew that despite the rivers that ran through the land, despite the green fields that beckoned to her, she knew it was as hostile to life as any desert. She knew that this would be the end. She turned to the driver, imploring him to return them home. But he refused, in his mind this was a paradise, how could anyone refuse this great green place. ‘You cannot go back’ he said. For if they were to return the magic would be shattered for his people. They would be crushed by the reality of the world. Suddenly the woman spun round, digging her fingers deep into his forearms, running them down his flesh in long red streaks. He screamed out in pain and pushed her to the ground. Blood spilling onto the blinding white floor, immediately absorbed by the grateful earth. He ran back to his car, started the engine, and drove away as he tried to tend to his wounds. Glancing up, he saw her in the mirror, still on the floor, a mask of anger worn upon her face. As they grew smaller he knew his reign had ended. He could not give hope to his people, not now that the veil had been lifted from his eyes. And so exiled himself into the desert. His compassion towards his people blinded him to the reality of his actions. To this day he carries those scars, a reminder that we are all equal in the dust.</t>
  </si>
  <si>
    <t>Deserter</t>
  </si>
  <si>
    <t>Suffering</t>
  </si>
  <si>
    <t>conditioner</t>
  </si>
  <si>
    <t>Rage</t>
  </si>
  <si>
    <t>tank</t>
  </si>
  <si>
    <t>Eternally I rage on, through red dust and dark fire. Enemies I have none, yet mercilessly I cut down those before me. You however, you I will spare. There is a dark shadow I see on your soul, a side you cannot see, that blinds you in your most passionate moments. A beast that howls and screams, taunting you to let it free. It is in all of us, a monster lurking beneath your civil self. Only I have controlled it. You see it is not a demon that takes over us, it is not some foreign horror that overpowers, or a contagion that clouds your thoughts. The beast is a reflection of you, it is the inversion of your conscious mind. It does the bidding of your true emotions, if you’ll let it. There is no greater power in this world than the unchained beast. The weight that burdens others in these pallid years is a pedestal that raises me up above others. Come! Revel in your freedom, shirk the shackles of civilisation and sate your need for blood. Do not care for the other, do not pity them for they would do the same to you. You will free them of their duties on this earth. Perhaps they will go to the halls of their heroes, or perhaps only blackness awaits. It is not for us to know, but we will find out. Go, allow the wolf within you to burst forth, break the weak, conquer the strong, and if you should fall you shall know that it was in glorious rage that your fire was snuffed, do not allow it instead to whimper and fail in the darkening of the night.</t>
  </si>
  <si>
    <t>Watcher</t>
  </si>
  <si>
    <t>Empathy</t>
  </si>
  <si>
    <t>storyteller</t>
  </si>
  <si>
    <t>Survivor</t>
  </si>
  <si>
    <t>Curiosity</t>
  </si>
  <si>
    <t>explorer</t>
  </si>
  <si>
    <t>Protector</t>
  </si>
  <si>
    <t>dps</t>
  </si>
  <si>
    <t>I used to have a family like you. I remember them well, my wife, Mary, and my daughter, Anna. We lived in a safe place, one of the last safe places in the world. We had fields of crops, running water, and miles of woodland. We did our best to get along, some of us had been born there, others were wanderers we took in from the wastes. There were those of us, myself included, who felt that letting outsiders in was dangerous. There were terrible stories that made their way to us. Stories of barbarism, murder, men killing each other over water. We worried that our haven would be found. With every parched raider passing, every bleached wastelander that stumbled by, my fear grew. Sometimes I would lay awake nights on end, starting at every crack, rustle, and hoot. You could see division growing among us, some wouldn’t look at me- they knew my mind, and in the eyes of the others I could see my own thoughts reflected back at me. One day a mad man found his way to us, at first he seemed like another sorry soul, but as soon as night fell he took one of our women. He was silent, we only found her body in the morning. The moment her blank stare found mine I knew what had to be done. I scoured the village for him, the man beast who took us for fools, and when I found him I crushed his bones beneath my feet. As the echoes of his screams died out I realised what had been done. We were split, forever divided. My friends drove the other outsiders into the forest, never to be seen again. Many of us fought one another, others fled. I searched for my family, to protect them, to say sorry. But I knew they had left, whether because of me or to escape the insanity I provoked I will never know. Since then I have been searching for them. I know it is futile. Too many years have passed, years that have turned that safe haven into sand and shelter to ruins. Still I am driven on, by my love and by my hate. I know I will find them, in this life, or in the next.</t>
  </si>
  <si>
    <t>Despair</t>
  </si>
  <si>
    <t>finder</t>
  </si>
  <si>
    <t>Ghost</t>
  </si>
  <si>
    <t>Complacency</t>
  </si>
  <si>
    <t>Wanderer</t>
  </si>
  <si>
    <t>Things weren’t always this way. I recall I time before the winds were dry and laden with ash, a time when we would welcome the sight of another, rather then recoil at the fear of danger. Sometimes it’s hard to say if it was all a dream, a misrememberance of my childhood. I prefer to think we are in a dream now, because even then we would one day wake up, even if now we have to live in this nightmare. I don’t know if I had a family, I must have done, though they are long dead by now I assume. Wandering is all I know, going from place to place, there is so much that has been left undone in this world. I find newspapers, books, diaries, strange devices that sputter with light and sound but go dark before long, never to wake. Happily I find myself without sadness in these dying days. I have no remorse or incomplete doings, none to to weep for, and nothing to rejoice. My only lament is my lack of feeling, though I’m sure you envy my stagnant mind. What little memories I have are no more real to me than scribblings in a book. There are those who call my a ghost, because that is who I am, a ghost in this purgatory, drifting lifelessly through an equally lifeless plane. I will follow you though, though like a leaf on a breeze I do not know why. I assure you I do not fear death, for I cannot truly call my existence life.</t>
  </si>
  <si>
    <t>MAX VALUES</t>
  </si>
  <si>
    <t>50% willpower events</t>
  </si>
  <si>
    <t>destroy food</t>
  </si>
  <si>
    <t>destroy water</t>
  </si>
  <si>
    <t>25% willpower events</t>
  </si>
  <si>
    <t>shoot self</t>
  </si>
  <si>
    <t>shoot other</t>
  </si>
  <si>
    <t>run away</t>
  </si>
  <si>
    <t>smash weapon</t>
  </si>
  <si>
    <t>break construction</t>
  </si>
  <si>
    <t>nightmare episode</t>
  </si>
  <si>
    <t>Playstyle</t>
  </si>
  <si>
    <t>Requires Target</t>
  </si>
  <si>
    <t>Apply To Magazine</t>
  </si>
  <si>
    <t>Cost</t>
  </si>
  <si>
    <t>Description</t>
  </si>
  <si>
    <t>Splinter</t>
  </si>
  <si>
    <t>Empty entire magazine in shotgun style burst.</t>
  </si>
  <si>
    <t>Gouge</t>
  </si>
  <si>
    <t>Ignite area on hit.</t>
  </si>
  <si>
    <t>Sweep</t>
  </si>
  <si>
    <t>Shots release shockwave</t>
  </si>
  <si>
    <t>Swarm</t>
  </si>
  <si>
    <t>Empty magazine, bullets seek targets.</t>
  </si>
  <si>
    <t>Refill</t>
  </si>
  <si>
    <t>Refill magazine without reloading.</t>
  </si>
  <si>
    <t>Compel</t>
  </si>
  <si>
    <t>Knock enemy back on hit.</t>
  </si>
  <si>
    <t>Hairpin</t>
  </si>
  <si>
    <t>Fire 2 rounds every time you fire for the rest of the magazine.</t>
  </si>
  <si>
    <t>Impact</t>
  </si>
  <si>
    <t>Remaining shots in magazine explode.</t>
  </si>
  <si>
    <t>Shots leave a fire trail.</t>
  </si>
  <si>
    <t>Revenge</t>
  </si>
  <si>
    <t>Deal double damage if you received damage before next shot.</t>
  </si>
  <si>
    <t>Absolve</t>
  </si>
  <si>
    <t>The Villain</t>
  </si>
  <si>
    <t>Conditions</t>
  </si>
  <si>
    <t>Remove conditions from enemy, heal 10% per condition removed</t>
  </si>
  <si>
    <t>Defile</t>
  </si>
  <si>
    <t>Raise sickness to maximum level, if target dies, explode</t>
  </si>
  <si>
    <t>Lacerate</t>
  </si>
  <si>
    <t>The Deserter</t>
  </si>
  <si>
    <t>Sapper</t>
  </si>
  <si>
    <t>Launch explosive grenade, heal 5% per enemy hit</t>
  </si>
  <si>
    <t>Immolate</t>
  </si>
  <si>
    <t>Launch fire grenade</t>
  </si>
  <si>
    <t>Terrify</t>
  </si>
  <si>
    <t>The Beast</t>
  </si>
  <si>
    <t>Close Combat</t>
  </si>
  <si>
    <t>Knockback enemy  if within 0.5m, heal 10%</t>
  </si>
  <si>
    <t>Unleash</t>
  </si>
  <si>
    <t>Lose 1 armour piece, knockback (soft) all enemies within 5m, enemies lose 1 armour piece</t>
  </si>
  <si>
    <t>Medicate</t>
  </si>
  <si>
    <t>The Watcher</t>
  </si>
  <si>
    <t>Crowd Control</t>
  </si>
  <si>
    <t>Heal 25%, remove all conditions</t>
  </si>
  <si>
    <t>Impel</t>
  </si>
  <si>
    <t>Knockback (hard) all enemies within 5m</t>
  </si>
  <si>
    <t>Aegis</t>
  </si>
  <si>
    <t>The Survivor</t>
  </si>
  <si>
    <t>Defence</t>
  </si>
  <si>
    <t>Gain shield for 5 seconds</t>
  </si>
  <si>
    <t>Erupt</t>
  </si>
  <si>
    <t>Explode with fire and decay</t>
  </si>
  <si>
    <t>Relinquish</t>
  </si>
  <si>
    <t>The Protector</t>
  </si>
  <si>
    <t>Healer</t>
  </si>
  <si>
    <t>Lose all ammo, heal 25%</t>
  </si>
  <si>
    <t>Shatter</t>
  </si>
  <si>
    <t>Recover 1 armour, explode with fire</t>
  </si>
  <si>
    <t>Nourish</t>
  </si>
  <si>
    <t>The Hunter</t>
  </si>
  <si>
    <t>Sniper</t>
  </si>
  <si>
    <t>Lose 1 armour, gain 100% health</t>
  </si>
  <si>
    <t>Mark</t>
  </si>
  <si>
    <t>Mark target for 10 seconds. If you take no damage during this time, deal damage equal to all damage dealt when mark was cast.</t>
  </si>
  <si>
    <t>Rejuvinate</t>
  </si>
  <si>
    <t>The Ghost</t>
  </si>
  <si>
    <t>Glass Cannon</t>
  </si>
  <si>
    <t>Heal 1%/s until hit</t>
  </si>
  <si>
    <t>Sacrifice</t>
  </si>
  <si>
    <t>Lose 50 health, apply bleeding, burning, and sickness to target.</t>
  </si>
  <si>
    <t>Staunch</t>
  </si>
  <si>
    <t>The Wanderer</t>
  </si>
  <si>
    <t>Neutral</t>
  </si>
  <si>
    <t>Heal 50%</t>
  </si>
  <si>
    <t>Afflict</t>
  </si>
  <si>
    <t>Launch decay grenade</t>
  </si>
  <si>
    <t>Rite Name</t>
  </si>
  <si>
    <t>Fail</t>
  </si>
  <si>
    <t>Requirement</t>
  </si>
  <si>
    <t>Effect</t>
  </si>
  <si>
    <t>Power</t>
  </si>
  <si>
    <t>Deal 10000 damage</t>
  </si>
  <si>
    <t>power</t>
  </si>
  <si>
    <t>+1 Strength</t>
  </si>
  <si>
    <t>weakness</t>
  </si>
  <si>
    <t>-1 Strength</t>
  </si>
  <si>
    <t>Vigilance</t>
  </si>
  <si>
    <t>Find 20 items</t>
  </si>
  <si>
    <t>vigilance</t>
  </si>
  <si>
    <t>+1 Perception</t>
  </si>
  <si>
    <t>obliviousness</t>
  </si>
  <si>
    <t>-1 Perception</t>
  </si>
  <si>
    <t>Use skills 100 times</t>
  </si>
  <si>
    <t>resolution</t>
  </si>
  <si>
    <t>+1 Willpower</t>
  </si>
  <si>
    <t>fear</t>
  </si>
  <si>
    <t>-1 Willpower</t>
  </si>
  <si>
    <t>Stamina</t>
  </si>
  <si>
    <t>Explore 10 regions</t>
  </si>
  <si>
    <t>stamina</t>
  </si>
  <si>
    <t>+1 Endurance</t>
  </si>
  <si>
    <t>sloth</t>
  </si>
  <si>
    <t>-1 Endurance</t>
  </si>
  <si>
    <t>Insight</t>
  </si>
  <si>
    <t>Find 500 essence</t>
  </si>
  <si>
    <t>insight</t>
  </si>
  <si>
    <t>Essence recovers 2 life points on weapons</t>
  </si>
  <si>
    <t>ignorance</t>
  </si>
  <si>
    <t>25% loss of essence on weapons</t>
  </si>
  <si>
    <t>Revival</t>
  </si>
  <si>
    <t>Take 10000 damage</t>
  </si>
  <si>
    <t>immortality</t>
  </si>
  <si>
    <t>Recover 25% of your health on a fatal blow</t>
  </si>
  <si>
    <t>frailness</t>
  </si>
  <si>
    <t>Start combat with 10% less health</t>
  </si>
  <si>
    <t>Apathy</t>
  </si>
  <si>
    <t>Kill 100 humans</t>
  </si>
  <si>
    <t>barbarity</t>
  </si>
  <si>
    <t>+1 Willpower from combat</t>
  </si>
  <si>
    <t>timidity</t>
  </si>
  <si>
    <t>5% chance for mental break after combat</t>
  </si>
  <si>
    <t>Finesse</t>
  </si>
  <si>
    <t>Don't use skills in 10 battles</t>
  </si>
  <si>
    <t>finesse</t>
  </si>
  <si>
    <t>Automatically reload when magazine is exhausted</t>
  </si>
  <si>
    <t>clumsiness</t>
  </si>
  <si>
    <t>5% Chance for reload to fail</t>
  </si>
  <si>
    <t>Ingenuity</t>
  </si>
  <si>
    <t>Kill an enemy with the last round 50 times</t>
  </si>
  <si>
    <t>deviousness</t>
  </si>
  <si>
    <t>Instantly reload if the last round kills an enemy</t>
  </si>
  <si>
    <t>ineptitude</t>
  </si>
  <si>
    <t>Scavenging</t>
  </si>
  <si>
    <t>Find 1000 units of scrap</t>
  </si>
  <si>
    <t>fortitude</t>
  </si>
  <si>
    <t>+1 Resource on finding resource</t>
  </si>
  <si>
    <t>blindness</t>
  </si>
  <si>
    <t>-1 Resource on finding resource</t>
  </si>
  <si>
    <t>Gathering</t>
  </si>
  <si>
    <t>Find 2000 units of food</t>
  </si>
  <si>
    <t>fullness</t>
  </si>
  <si>
    <t>-2 Hunger from food</t>
  </si>
  <si>
    <t>emptiness</t>
  </si>
  <si>
    <t>+1 hunger from drink</t>
  </si>
  <si>
    <t>Divining</t>
  </si>
  <si>
    <t>Find 2000 units of water</t>
  </si>
  <si>
    <t>wellness</t>
  </si>
  <si>
    <t>-2 Thirst from drink</t>
  </si>
  <si>
    <t>dryness</t>
  </si>
  <si>
    <t>+1 thirst from food</t>
  </si>
  <si>
    <t>The Inferno</t>
  </si>
  <si>
    <t>Ignite 500 enemies</t>
  </si>
  <si>
    <t>the inferno</t>
  </si>
  <si>
    <t>Leave a fire trail</t>
  </si>
  <si>
    <t>flammability</t>
  </si>
  <si>
    <t>Take double damage from burning</t>
  </si>
  <si>
    <t>The Void</t>
  </si>
  <si>
    <t>Decay 500 enemies</t>
  </si>
  <si>
    <t>the void</t>
  </si>
  <si>
    <t>Enemies take armour damage when they hit you</t>
  </si>
  <si>
    <t>fragility</t>
  </si>
  <si>
    <t>Take double damage from decay</t>
  </si>
  <si>
    <t>The Pit</t>
  </si>
  <si>
    <t>Sicken 500 enemies</t>
  </si>
  <si>
    <t>the pit</t>
  </si>
  <si>
    <t>Enemies spread sickness when they die from it</t>
  </si>
  <si>
    <t>sickliness</t>
  </si>
  <si>
    <t>Less sickness is required to damage you</t>
  </si>
  <si>
    <t>Mastery</t>
  </si>
  <si>
    <t>Only use skills in 25 battles</t>
  </si>
  <si>
    <t>mastery</t>
  </si>
  <si>
    <t>10% chance skill costs nothing</t>
  </si>
  <si>
    <t>distraction</t>
  </si>
  <si>
    <t>5% chance skill becomes inactive for rest of battle</t>
  </si>
  <si>
    <t>Prowess</t>
  </si>
  <si>
    <t>Kill an enemy with skills 50 times</t>
  </si>
  <si>
    <t>alertness</t>
  </si>
  <si>
    <t>50% instant cooldown if skill kills an enemy</t>
  </si>
  <si>
    <t>absence</t>
  </si>
  <si>
    <t>Internal Name</t>
  </si>
  <si>
    <t>Attribute</t>
  </si>
  <si>
    <t>Bonus</t>
  </si>
  <si>
    <t>Bandolier</t>
  </si>
  <si>
    <t>ReloadSpeed</t>
  </si>
  <si>
    <t>-0.1</t>
  </si>
  <si>
    <t>Belt feed</t>
  </si>
  <si>
    <t>0.1</t>
  </si>
  <si>
    <t>Rusty Rounds</t>
  </si>
  <si>
    <t>Eyepiece</t>
  </si>
  <si>
    <t>Slick</t>
  </si>
  <si>
    <t>FireRate</t>
  </si>
  <si>
    <t>Heavy metal</t>
  </si>
  <si>
    <t>KnockbackBonus</t>
  </si>
  <si>
    <t>0.5</t>
  </si>
  <si>
    <t>Hell's fire</t>
  </si>
  <si>
    <t>BurnChance</t>
  </si>
  <si>
    <t>0.05</t>
  </si>
  <si>
    <t>Abyssal taint</t>
  </si>
  <si>
    <t>DecayChance</t>
  </si>
  <si>
    <t>Blighted Marrow</t>
  </si>
  <si>
    <t>SicknessChance</t>
  </si>
  <si>
    <t>Enemy Type</t>
  </si>
  <si>
    <t>Health</t>
  </si>
  <si>
    <t>Healt at Max Armour</t>
  </si>
  <si>
    <t>Speed</t>
  </si>
  <si>
    <t>Value</t>
  </si>
  <si>
    <t>Drops</t>
  </si>
  <si>
    <t>Has Weapon</t>
  </si>
  <si>
    <t>Has Gear</t>
  </si>
  <si>
    <t>Species</t>
  </si>
  <si>
    <t>Time @ min Dps (25)</t>
  </si>
  <si>
    <t>Time @ max dps (110)</t>
  </si>
  <si>
    <t>Resources</t>
  </si>
  <si>
    <t>No Armour</t>
  </si>
  <si>
    <t>Armour</t>
  </si>
  <si>
    <t>2 Salt</t>
  </si>
  <si>
    <t>Human</t>
  </si>
  <si>
    <t>fire shot</t>
  </si>
  <si>
    <t>Brawler</t>
  </si>
  <si>
    <t>charge player</t>
  </si>
  <si>
    <t>Medic</t>
  </si>
  <si>
    <t>3 Salt</t>
  </si>
  <si>
    <t>heal</t>
  </si>
  <si>
    <t>Sentinel</t>
  </si>
  <si>
    <t>1 Salt</t>
  </si>
  <si>
    <t>gain armour</t>
  </si>
  <si>
    <t>Warlord</t>
  </si>
  <si>
    <t>4 Salt</t>
  </si>
  <si>
    <t>summon enemies</t>
  </si>
  <si>
    <t>Mountain</t>
  </si>
  <si>
    <t>approach and volley</t>
  </si>
  <si>
    <t>Martyr</t>
  </si>
  <si>
    <t>explode</t>
  </si>
  <si>
    <t>fl</t>
  </si>
  <si>
    <t>fel</t>
  </si>
  <si>
    <t>Witch</t>
  </si>
  <si>
    <t>grenade</t>
  </si>
  <si>
    <t>Ghoul</t>
  </si>
  <si>
    <t>1 Essence</t>
  </si>
  <si>
    <t>Nightmare</t>
  </si>
  <si>
    <t>chase and decay</t>
  </si>
  <si>
    <t>GhoulMother</t>
  </si>
  <si>
    <t>5 Essence</t>
  </si>
  <si>
    <t>spawn ghouls, dash through player</t>
  </si>
  <si>
    <t>Maelstrom</t>
  </si>
  <si>
    <t>powerful shot, split into decoys on damage</t>
  </si>
  <si>
    <t>Ghast</t>
  </si>
  <si>
    <t>10 Essence</t>
  </si>
  <si>
    <t>lob explosive balls, teleport</t>
  </si>
  <si>
    <t>Revenant</t>
  </si>
  <si>
    <t>2 Essence</t>
  </si>
  <si>
    <t>explodes into smaller shockers on death</t>
  </si>
  <si>
    <t>20 Essence</t>
  </si>
  <si>
    <t>fire volleys, consume ghouls, beam attack</t>
  </si>
  <si>
    <t>Shadow</t>
  </si>
  <si>
    <t>stealth, runs behind player, steals health</t>
  </si>
  <si>
    <t>Decoy</t>
  </si>
  <si>
    <t>Drone</t>
  </si>
  <si>
    <t>Grazer</t>
  </si>
  <si>
    <t>5 Meat</t>
  </si>
  <si>
    <t>runs away when shot</t>
  </si>
  <si>
    <t>3 Meat</t>
  </si>
  <si>
    <t>causes other animals to run away, rams player</t>
  </si>
  <si>
    <t>Curio</t>
  </si>
  <si>
    <t>2 Meat</t>
  </si>
  <si>
    <t>runs erratically from player</t>
  </si>
  <si>
    <t>Flit</t>
  </si>
  <si>
    <t>1 Meat</t>
  </si>
  <si>
    <t>launches spikes at player</t>
  </si>
  <si>
    <t>Additive</t>
  </si>
  <si>
    <t>Murder</t>
  </si>
  <si>
    <t>Fervor</t>
  </si>
  <si>
    <t>Haste</t>
  </si>
  <si>
    <t>Swiftness</t>
  </si>
  <si>
    <t>murmur</t>
  </si>
  <si>
    <t>x1</t>
  </si>
  <si>
    <t>Oppression</t>
  </si>
  <si>
    <t>whisper</t>
  </si>
  <si>
    <t>x2</t>
  </si>
  <si>
    <t>Terror</t>
  </si>
  <si>
    <t>cry</t>
  </si>
  <si>
    <t>x3</t>
  </si>
  <si>
    <t>Cinders</t>
  </si>
  <si>
    <t>wail</t>
  </si>
  <si>
    <t>x4</t>
  </si>
  <si>
    <t>Pestilence</t>
  </si>
  <si>
    <t>bellow</t>
  </si>
  <si>
    <t>x5</t>
  </si>
  <si>
    <t>Vigor</t>
  </si>
  <si>
    <t>Perpetuance</t>
  </si>
  <si>
    <t>Resolve</t>
  </si>
  <si>
    <t>Recipes</t>
  </si>
  <si>
    <t>Fuel</t>
  </si>
  <si>
    <t>Fire</t>
  </si>
  <si>
    <t>Meat</t>
  </si>
  <si>
    <t>Salt</t>
  </si>
  <si>
    <t>Dried Meat</t>
  </si>
  <si>
    <t>Leather</t>
  </si>
  <si>
    <t>Skin</t>
  </si>
  <si>
    <t>Leather Plate</t>
  </si>
  <si>
    <t>Radiance</t>
  </si>
  <si>
    <t>Scrap</t>
  </si>
  <si>
    <t>Trap</t>
  </si>
  <si>
    <t>Water Collector</t>
  </si>
  <si>
    <t>(+ water in rain/hail)</t>
  </si>
  <si>
    <t>Charcoal</t>
  </si>
  <si>
    <t>Reinforced Leather Plate</t>
  </si>
  <si>
    <t>Metal</t>
  </si>
  <si>
    <t>Condenser</t>
  </si>
  <si>
    <t>(+ water in mist/fog)</t>
  </si>
  <si>
    <t>Metal Plate</t>
  </si>
  <si>
    <t>Meteor</t>
  </si>
  <si>
    <t>Alloy</t>
  </si>
  <si>
    <t>Essence Filter</t>
  </si>
  <si>
    <t>(+ essence)</t>
  </si>
  <si>
    <t>Alloy Plate</t>
  </si>
  <si>
    <t>Essence</t>
  </si>
  <si>
    <t>Living Metal Plate</t>
  </si>
  <si>
    <t>Drop Rate</t>
  </si>
  <si>
    <t>Sum</t>
  </si>
  <si>
    <t>Drop Rate Sum</t>
  </si>
  <si>
    <t>Tainted Water</t>
  </si>
  <si>
    <t>-1</t>
  </si>
  <si>
    <t>+</t>
  </si>
  <si>
    <t>Milk of the Earth</t>
  </si>
  <si>
    <t>Hunger</t>
  </si>
  <si>
    <t>Plant</t>
  </si>
  <si>
    <t>Wearying Dew</t>
  </si>
  <si>
    <t>Resource</t>
  </si>
  <si>
    <t>Foetid Meat</t>
  </si>
  <si>
    <t>Rich Meat</t>
  </si>
  <si>
    <t>Darkling Root</t>
  </si>
  <si>
    <t>Shaman's Frond</t>
  </si>
  <si>
    <t>Fleetfoot</t>
  </si>
  <si>
    <t>Tear of the Black Tree</t>
  </si>
  <si>
    <t>Glowcap</t>
  </si>
  <si>
    <t>Ash Fruit</t>
  </si>
  <si>
    <t>Thirst</t>
  </si>
  <si>
    <t>Aquil</t>
  </si>
  <si>
    <t>Cinderberry</t>
  </si>
  <si>
    <t>x</t>
  </si>
  <si>
    <t>12</t>
  </si>
  <si>
    <t>Blightberry</t>
  </si>
  <si>
    <t>Rotberry</t>
  </si>
  <si>
    <t>Cerulean Bloom</t>
  </si>
  <si>
    <t>SkillRechargeBonus</t>
  </si>
  <si>
    <t>Crimson Bloom</t>
  </si>
  <si>
    <t>AdrenalineRechargeBonus</t>
  </si>
  <si>
    <t>Dusk Bloom</t>
  </si>
  <si>
    <t>0</t>
  </si>
  <si>
    <t>Required</t>
  </si>
  <si>
    <t>Good to have</t>
  </si>
  <si>
    <t>Possible</t>
  </si>
  <si>
    <t>Combat</t>
  </si>
  <si>
    <t>General</t>
  </si>
  <si>
    <t>Pistol Shot</t>
  </si>
  <si>
    <t>Pistol Reload</t>
  </si>
  <si>
    <t>Rifle Shot</t>
  </si>
  <si>
    <t>Rifle Reload</t>
  </si>
  <si>
    <t>Shotgun Shot</t>
  </si>
  <si>
    <t>Birds</t>
  </si>
  <si>
    <t>Shotgun Reload</t>
  </si>
  <si>
    <t>SMG Shot</t>
  </si>
  <si>
    <t>Bushes</t>
  </si>
  <si>
    <t>SMG Reload</t>
  </si>
  <si>
    <t>LMG Shot</t>
  </si>
  <si>
    <t>Howling wind</t>
  </si>
  <si>
    <t>LMG Reload</t>
  </si>
  <si>
    <t>Explosion</t>
  </si>
  <si>
    <t>Gentle wind</t>
  </si>
  <si>
    <t>Shell Hit Floor</t>
  </si>
  <si>
    <t>Fire Crackling</t>
  </si>
  <si>
    <t>Heavy rain</t>
  </si>
  <si>
    <t>Rifle cock</t>
  </si>
  <si>
    <t>Fire swoosh</t>
  </si>
  <si>
    <t>Muffled mist</t>
  </si>
  <si>
    <t>Shotgun cock</t>
  </si>
  <si>
    <t>Melee thud</t>
  </si>
  <si>
    <t>Insects</t>
  </si>
  <si>
    <t>Decay crack</t>
  </si>
  <si>
    <t>Animal braying</t>
  </si>
  <si>
    <t>Sickness noise</t>
  </si>
  <si>
    <t>Bullet impact</t>
  </si>
  <si>
    <t>Sandstorm</t>
  </si>
  <si>
    <t>Gun cock</t>
  </si>
  <si>
    <t>Heal</t>
  </si>
  <si>
    <t>Dripping</t>
  </si>
  <si>
    <t>Shrine timer</t>
  </si>
  <si>
    <t>Rocks falling</t>
  </si>
  <si>
    <t>Temple shock wave</t>
  </si>
  <si>
    <t>Button click</t>
  </si>
  <si>
    <t>Armour break</t>
  </si>
  <si>
    <t>Heavy muted zoom in out</t>
  </si>
  <si>
    <t>Heart beat</t>
  </si>
  <si>
    <t>Heavy muted menu change</t>
  </si>
  <si>
    <t>Dash</t>
  </si>
  <si>
    <t>Button change</t>
  </si>
  <si>
    <t>Item find</t>
  </si>
  <si>
    <t>Brand unlock</t>
  </si>
  <si>
    <t>Human shouting</t>
  </si>
  <si>
    <t>Animals</t>
  </si>
  <si>
    <t>Nightmares</t>
  </si>
  <si>
    <t>Major Breaks</t>
  </si>
  <si>
    <t>Shoot self</t>
  </si>
  <si>
    <t>Shoot other</t>
  </si>
  <si>
    <t>Smash building</t>
  </si>
  <si>
    <t>Get lost</t>
  </si>
  <si>
    <t>Break weapon</t>
  </si>
  <si>
    <t>Minor Breaks</t>
  </si>
  <si>
    <t>Eat food</t>
  </si>
  <si>
    <t>Trash resources</t>
  </si>
  <si>
    <t>Beat self</t>
  </si>
  <si>
    <t>Beat other</t>
  </si>
</sst>
</file>

<file path=xl/styles.xml><?xml version="1.0" encoding="utf-8"?>
<styleSheet xmlns="http://schemas.openxmlformats.org/spreadsheetml/2006/main">
  <numFmts count="8">
    <numFmt numFmtId="43" formatCode="_-* #,##0.00_-;\-* #,##0.00_-;_-* &quot;-&quot;??_-;_-@_-"/>
    <numFmt numFmtId="176" formatCode="0.00_ "/>
    <numFmt numFmtId="177" formatCode="0_ "/>
    <numFmt numFmtId="41" formatCode="_-* #,##0_-;\-* #,##0_-;_-* &quot;-&quot;_-;_-@_-"/>
    <numFmt numFmtId="44" formatCode="_-&quot;£&quot;* #,##0.00_-;\-&quot;£&quot;* #,##0.00_-;_-&quot;£&quot;* &quot;-&quot;??_-;_-@_-"/>
    <numFmt numFmtId="42" formatCode="_-&quot;£&quot;* #,##0_-;\-&quot;£&quot;* #,##0_-;_-&quot;£&quot;* &quot;-&quot;_-;_-@_-"/>
    <numFmt numFmtId="178" formatCode="0.0"/>
    <numFmt numFmtId="179" formatCode="0.0_ "/>
  </numFmts>
  <fonts count="27">
    <font>
      <sz val="11"/>
      <color theme="1"/>
      <name val="Calibri"/>
      <charset val="134"/>
      <scheme val="minor"/>
    </font>
    <font>
      <b/>
      <sz val="11"/>
      <color theme="1"/>
      <name val="Calibri"/>
      <charset val="134"/>
      <scheme val="minor"/>
    </font>
    <font>
      <b/>
      <sz val="13"/>
      <color theme="1"/>
      <name val="Calibri"/>
      <charset val="134"/>
      <scheme val="minor"/>
    </font>
    <font>
      <sz val="11"/>
      <color theme="1"/>
      <name val="Calibri"/>
      <charset val="134"/>
    </font>
    <font>
      <sz val="11"/>
      <name val="Calibri"/>
      <charset val="134"/>
      <scheme val="minor"/>
    </font>
    <font>
      <sz val="11"/>
      <color rgb="FFFF0000"/>
      <name val="Calibri"/>
      <charset val="134"/>
      <scheme val="minor"/>
    </font>
    <font>
      <sz val="11"/>
      <color theme="0"/>
      <name val="Calibri"/>
      <charset val="134"/>
      <scheme val="minor"/>
    </font>
    <font>
      <b/>
      <sz val="11"/>
      <color theme="0"/>
      <name val="Calibri"/>
      <charset val="134"/>
      <scheme val="minor"/>
    </font>
    <font>
      <sz val="11"/>
      <color theme="0"/>
      <name val="Calibri"/>
      <charset val="0"/>
      <scheme val="minor"/>
    </font>
    <font>
      <sz val="11"/>
      <color theme="1"/>
      <name val="Calibri"/>
      <charset val="0"/>
      <scheme val="minor"/>
    </font>
    <font>
      <sz val="11"/>
      <color rgb="FF9C0006"/>
      <name val="Calibri"/>
      <charset val="0"/>
      <scheme val="minor"/>
    </font>
    <font>
      <b/>
      <sz val="11"/>
      <color theme="1"/>
      <name val="Calibri"/>
      <charset val="0"/>
      <scheme val="minor"/>
    </font>
    <font>
      <b/>
      <sz val="13"/>
      <color theme="3"/>
      <name val="Calibri"/>
      <charset val="134"/>
      <scheme val="minor"/>
    </font>
    <font>
      <sz val="11"/>
      <color rgb="FF006100"/>
      <name val="Calibri"/>
      <charset val="0"/>
      <scheme val="minor"/>
    </font>
    <font>
      <b/>
      <sz val="11"/>
      <color rgb="FFFFFFFF"/>
      <name val="Calibri"/>
      <charset val="0"/>
      <scheme val="minor"/>
    </font>
    <font>
      <sz val="11"/>
      <color rgb="FFFA7D00"/>
      <name val="Calibri"/>
      <charset val="0"/>
      <scheme val="minor"/>
    </font>
    <font>
      <sz val="11"/>
      <color rgb="FF3F3F76"/>
      <name val="Calibri"/>
      <charset val="0"/>
      <scheme val="minor"/>
    </font>
    <font>
      <b/>
      <sz val="11"/>
      <color rgb="FF3F3F3F"/>
      <name val="Calibri"/>
      <charset val="0"/>
      <scheme val="minor"/>
    </font>
    <font>
      <b/>
      <sz val="11"/>
      <color theme="3"/>
      <name val="Calibri"/>
      <charset val="134"/>
      <scheme val="minor"/>
    </font>
    <font>
      <i/>
      <sz val="11"/>
      <color rgb="FF7F7F7F"/>
      <name val="Calibri"/>
      <charset val="0"/>
      <scheme val="minor"/>
    </font>
    <font>
      <u/>
      <sz val="11"/>
      <color rgb="FF800080"/>
      <name val="Calibri"/>
      <charset val="0"/>
      <scheme val="minor"/>
    </font>
    <font>
      <sz val="11"/>
      <color rgb="FF9C6500"/>
      <name val="Calibri"/>
      <charset val="0"/>
      <scheme val="minor"/>
    </font>
    <font>
      <b/>
      <sz val="15"/>
      <color theme="3"/>
      <name val="Calibri"/>
      <charset val="134"/>
      <scheme val="minor"/>
    </font>
    <font>
      <u/>
      <sz val="11"/>
      <color rgb="FF0000FF"/>
      <name val="Calibri"/>
      <charset val="0"/>
      <scheme val="minor"/>
    </font>
    <font>
      <b/>
      <sz val="11"/>
      <color rgb="FFFA7D00"/>
      <name val="Calibri"/>
      <charset val="0"/>
      <scheme val="minor"/>
    </font>
    <font>
      <b/>
      <sz val="18"/>
      <color theme="3"/>
      <name val="Calibri"/>
      <charset val="134"/>
      <scheme val="minor"/>
    </font>
    <font>
      <sz val="11"/>
      <color rgb="FFFF0000"/>
      <name val="Calibri"/>
      <charset val="0"/>
      <scheme val="minor"/>
    </font>
  </fonts>
  <fills count="52">
    <fill>
      <patternFill patternType="none"/>
    </fill>
    <fill>
      <patternFill patternType="gray125"/>
    </fill>
    <fill>
      <patternFill patternType="solid">
        <fgColor theme="7" tint="0.8"/>
        <bgColor indexed="64"/>
      </patternFill>
    </fill>
    <fill>
      <patternFill patternType="solid">
        <fgColor theme="7" tint="0.6"/>
        <bgColor indexed="64"/>
      </patternFill>
    </fill>
    <fill>
      <patternFill patternType="solid">
        <fgColor theme="4" tint="0.6"/>
        <bgColor indexed="64"/>
      </patternFill>
    </fill>
    <fill>
      <patternFill patternType="solid">
        <fgColor theme="4" tint="0.8"/>
        <bgColor indexed="64"/>
      </patternFill>
    </fill>
    <fill>
      <patternFill patternType="solid">
        <fgColor theme="2" tint="-0.25"/>
        <bgColor indexed="64"/>
      </patternFill>
    </fill>
    <fill>
      <patternFill patternType="solid">
        <fgColor theme="0" tint="-0.15"/>
        <bgColor indexed="64"/>
      </patternFill>
    </fill>
    <fill>
      <patternFill patternType="solid">
        <fgColor theme="5" tint="0.6"/>
        <bgColor indexed="64"/>
      </patternFill>
    </fill>
    <fill>
      <patternFill patternType="solid">
        <fgColor theme="5" tint="0.8"/>
        <bgColor indexed="64"/>
      </patternFill>
    </fill>
    <fill>
      <patternFill patternType="darkUp">
        <bgColor theme="0"/>
      </patternFill>
    </fill>
    <fill>
      <patternFill patternType="solid">
        <fgColor theme="2" tint="-0.5"/>
        <bgColor indexed="64"/>
      </patternFill>
    </fill>
    <fill>
      <patternFill patternType="solid">
        <fgColor theme="9" tint="0.6"/>
        <bgColor indexed="64"/>
      </patternFill>
    </fill>
    <fill>
      <patternFill patternType="solid">
        <fgColor theme="2" tint="-0.1"/>
        <bgColor indexed="64"/>
      </patternFill>
    </fill>
    <fill>
      <patternFill patternType="solid">
        <fgColor rgb="FFFFC000"/>
        <bgColor indexed="64"/>
      </patternFill>
    </fill>
    <fill>
      <patternFill patternType="solid">
        <fgColor theme="7" tint="0.4"/>
        <bgColor indexed="64"/>
      </patternFill>
    </fill>
    <fill>
      <patternFill patternType="solid">
        <fgColor theme="4" tint="0.4"/>
        <bgColor indexed="64"/>
      </patternFill>
    </fill>
    <fill>
      <patternFill patternType="solid">
        <fgColor theme="3" tint="0.8"/>
        <bgColor indexed="64"/>
      </patternFill>
    </fill>
    <fill>
      <patternFill patternType="solid">
        <fgColor theme="0"/>
        <bgColor indexed="64"/>
      </patternFill>
    </fill>
    <fill>
      <patternFill patternType="solid">
        <fgColor theme="1" tint="0.5"/>
        <bgColor indexed="64"/>
      </patternFill>
    </fill>
    <fill>
      <patternFill patternType="solid">
        <fgColor rgb="FFFF0000"/>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rgb="FFFFC7CE"/>
        <bgColor indexed="64"/>
      </patternFill>
    </fill>
    <fill>
      <patternFill patternType="solid">
        <fgColor rgb="FFFFFFCC"/>
        <bgColor indexed="64"/>
      </patternFill>
    </fill>
    <fill>
      <patternFill patternType="solid">
        <fgColor theme="9" tint="0.59999389629810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CC99"/>
        <bgColor indexed="64"/>
      </patternFill>
    </fill>
    <fill>
      <patternFill patternType="solid">
        <fgColor theme="7"/>
        <bgColor indexed="64"/>
      </patternFill>
    </fill>
    <fill>
      <patternFill patternType="solid">
        <fgColor rgb="FFF2F2F2"/>
        <bgColor indexed="64"/>
      </patternFill>
    </fill>
    <fill>
      <patternFill patternType="solid">
        <fgColor theme="8" tint="0.599993896298105"/>
        <bgColor indexed="64"/>
      </patternFill>
    </fill>
    <fill>
      <patternFill patternType="solid">
        <fgColor theme="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6"/>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9"/>
        <bgColor indexed="64"/>
      </patternFill>
    </fill>
  </fills>
  <borders count="43">
    <border>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hair">
        <color auto="1"/>
      </left>
      <right style="hair">
        <color auto="1"/>
      </right>
      <top/>
      <bottom/>
      <diagonal/>
    </border>
    <border>
      <left/>
      <right/>
      <top style="hair">
        <color auto="1"/>
      </top>
      <bottom/>
      <diagonal/>
    </border>
    <border>
      <left/>
      <right/>
      <top/>
      <bottom style="hair">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auto="1"/>
      </left>
      <right/>
      <top/>
      <bottom style="hair">
        <color auto="1"/>
      </bottom>
      <diagonal/>
    </border>
    <border>
      <left/>
      <right style="thin">
        <color auto="1"/>
      </right>
      <top style="hair">
        <color auto="1"/>
      </top>
      <bottom/>
      <diagonal/>
    </border>
    <border>
      <left/>
      <right style="thin">
        <color auto="1"/>
      </right>
      <top style="hair">
        <color auto="1"/>
      </top>
      <bottom style="hair">
        <color auto="1"/>
      </bottom>
      <diagonal/>
    </border>
    <border>
      <left/>
      <right style="thin">
        <color auto="1"/>
      </right>
      <top style="hair">
        <color auto="1"/>
      </top>
      <bottom style="thin">
        <color auto="1"/>
      </bottom>
      <diagonal/>
    </border>
    <border>
      <left/>
      <right/>
      <top style="thin">
        <color auto="1"/>
      </top>
      <bottom style="thin">
        <color auto="1"/>
      </bottom>
      <diagonal/>
    </border>
    <border>
      <left style="thin">
        <color auto="1"/>
      </left>
      <right style="thin">
        <color auto="1"/>
      </right>
      <top style="hair">
        <color auto="1"/>
      </top>
      <bottom/>
      <diagonal/>
    </border>
    <border>
      <left style="thin">
        <color auto="1"/>
      </left>
      <right style="hair">
        <color auto="1"/>
      </right>
      <top/>
      <bottom style="thin">
        <color auto="1"/>
      </bottom>
      <diagonal/>
    </border>
    <border>
      <left style="hair">
        <color auto="1"/>
      </left>
      <right style="thin">
        <color auto="1"/>
      </right>
      <top/>
      <bottom style="thin">
        <color auto="1"/>
      </bottom>
      <diagonal/>
    </border>
    <border>
      <left/>
      <right style="hair">
        <color auto="1"/>
      </right>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right style="hair">
        <color auto="1"/>
      </right>
      <top style="thin">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right style="hair">
        <color auto="1"/>
      </right>
      <top style="thin">
        <color auto="1"/>
      </top>
      <bottom/>
      <diagonal/>
    </border>
    <border>
      <left/>
      <right style="hair">
        <color auto="1"/>
      </right>
      <top/>
      <bottom/>
      <diagonal/>
    </border>
    <border>
      <left style="hair">
        <color auto="1"/>
      </left>
      <right style="thin">
        <color auto="1"/>
      </right>
      <top/>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s>
  <cellStyleXfs count="49">
    <xf numFmtId="0" fontId="0" fillId="0" borderId="0">
      <alignment vertical="center"/>
    </xf>
    <xf numFmtId="0" fontId="9" fillId="38" borderId="0" applyNumberFormat="0" applyBorder="0" applyAlignment="0" applyProtection="0">
      <alignment vertical="center"/>
    </xf>
    <xf numFmtId="43"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4" fillId="29" borderId="38" applyNumberFormat="0" applyAlignment="0" applyProtection="0">
      <alignment vertical="center"/>
    </xf>
    <xf numFmtId="0" fontId="12" fillId="0" borderId="37" applyNumberFormat="0" applyFill="0" applyAlignment="0" applyProtection="0">
      <alignment vertical="center"/>
    </xf>
    <xf numFmtId="0" fontId="0" fillId="24" borderId="36" applyNumberFormat="0" applyFont="0" applyAlignment="0" applyProtection="0">
      <alignment vertical="center"/>
    </xf>
    <xf numFmtId="0" fontId="23" fillId="0" borderId="0" applyNumberFormat="0" applyFill="0" applyBorder="0" applyAlignment="0" applyProtection="0">
      <alignment vertical="center"/>
    </xf>
    <xf numFmtId="0" fontId="8" fillId="46" borderId="0" applyNumberFormat="0" applyBorder="0" applyAlignment="0" applyProtection="0">
      <alignment vertical="center"/>
    </xf>
    <xf numFmtId="0" fontId="20" fillId="0" borderId="0" applyNumberFormat="0" applyFill="0" applyBorder="0" applyAlignment="0" applyProtection="0">
      <alignment vertical="center"/>
    </xf>
    <xf numFmtId="0" fontId="9" fillId="42" borderId="0" applyNumberFormat="0" applyBorder="0" applyAlignment="0" applyProtection="0">
      <alignment vertical="center"/>
    </xf>
    <xf numFmtId="0" fontId="26" fillId="0" borderId="0" applyNumberFormat="0" applyFill="0" applyBorder="0" applyAlignment="0" applyProtection="0">
      <alignment vertical="center"/>
    </xf>
    <xf numFmtId="0" fontId="9" fillId="37" borderId="0" applyNumberFormat="0" applyBorder="0" applyAlignment="0" applyProtection="0">
      <alignment vertical="center"/>
    </xf>
    <xf numFmtId="0" fontId="25"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37" applyNumberFormat="0" applyFill="0" applyAlignment="0" applyProtection="0">
      <alignment vertical="center"/>
    </xf>
    <xf numFmtId="0" fontId="18" fillId="0" borderId="42" applyNumberFormat="0" applyFill="0" applyAlignment="0" applyProtection="0">
      <alignment vertical="center"/>
    </xf>
    <xf numFmtId="0" fontId="18" fillId="0" borderId="0" applyNumberFormat="0" applyFill="0" applyBorder="0" applyAlignment="0" applyProtection="0">
      <alignment vertical="center"/>
    </xf>
    <xf numFmtId="0" fontId="16" fillId="32" borderId="40" applyNumberFormat="0" applyAlignment="0" applyProtection="0">
      <alignment vertical="center"/>
    </xf>
    <xf numFmtId="0" fontId="8" fillId="49" borderId="0" applyNumberFormat="0" applyBorder="0" applyAlignment="0" applyProtection="0">
      <alignment vertical="center"/>
    </xf>
    <xf numFmtId="0" fontId="13" fillId="28" borderId="0" applyNumberFormat="0" applyBorder="0" applyAlignment="0" applyProtection="0">
      <alignment vertical="center"/>
    </xf>
    <xf numFmtId="0" fontId="17" fillId="34" borderId="41" applyNumberFormat="0" applyAlignment="0" applyProtection="0">
      <alignment vertical="center"/>
    </xf>
    <xf numFmtId="0" fontId="9" fillId="45" borderId="0" applyNumberFormat="0" applyBorder="0" applyAlignment="0" applyProtection="0">
      <alignment vertical="center"/>
    </xf>
    <xf numFmtId="0" fontId="24" fillId="34" borderId="40" applyNumberFormat="0" applyAlignment="0" applyProtection="0">
      <alignment vertical="center"/>
    </xf>
    <xf numFmtId="0" fontId="15" fillId="0" borderId="39" applyNumberFormat="0" applyFill="0" applyAlignment="0" applyProtection="0">
      <alignment vertical="center"/>
    </xf>
    <xf numFmtId="0" fontId="11" fillId="0" borderId="35" applyNumberFormat="0" applyFill="0" applyAlignment="0" applyProtection="0">
      <alignment vertical="center"/>
    </xf>
    <xf numFmtId="0" fontId="10" fillId="23" borderId="0" applyNumberFormat="0" applyBorder="0" applyAlignment="0" applyProtection="0">
      <alignment vertical="center"/>
    </xf>
    <xf numFmtId="0" fontId="21" fillId="41" borderId="0" applyNumberFormat="0" applyBorder="0" applyAlignment="0" applyProtection="0">
      <alignment vertical="center"/>
    </xf>
    <xf numFmtId="0" fontId="8" fillId="36" borderId="0" applyNumberFormat="0" applyBorder="0" applyAlignment="0" applyProtection="0">
      <alignment vertical="center"/>
    </xf>
    <xf numFmtId="0" fontId="9" fillId="22" borderId="0" applyNumberFormat="0" applyBorder="0" applyAlignment="0" applyProtection="0">
      <alignment vertical="center"/>
    </xf>
    <xf numFmtId="0" fontId="8" fillId="48" borderId="0" applyNumberFormat="0" applyBorder="0" applyAlignment="0" applyProtection="0">
      <alignment vertical="center"/>
    </xf>
    <xf numFmtId="0" fontId="8" fillId="47" borderId="0" applyNumberFormat="0" applyBorder="0" applyAlignment="0" applyProtection="0">
      <alignment vertical="center"/>
    </xf>
    <xf numFmtId="0" fontId="9" fillId="31" borderId="0" applyNumberFormat="0" applyBorder="0" applyAlignment="0" applyProtection="0">
      <alignment vertical="center"/>
    </xf>
    <xf numFmtId="0" fontId="9" fillId="27" borderId="0" applyNumberFormat="0" applyBorder="0" applyAlignment="0" applyProtection="0">
      <alignment vertical="center"/>
    </xf>
    <xf numFmtId="0" fontId="8" fillId="26" borderId="0" applyNumberFormat="0" applyBorder="0" applyAlignment="0" applyProtection="0">
      <alignment vertical="center"/>
    </xf>
    <xf numFmtId="0" fontId="8" fillId="44" borderId="0" applyNumberFormat="0" applyBorder="0" applyAlignment="0" applyProtection="0">
      <alignment vertical="center"/>
    </xf>
    <xf numFmtId="0" fontId="9" fillId="43" borderId="0" applyNumberFormat="0" applyBorder="0" applyAlignment="0" applyProtection="0">
      <alignment vertical="center"/>
    </xf>
    <xf numFmtId="0" fontId="8" fillId="33" borderId="0" applyNumberFormat="0" applyBorder="0" applyAlignment="0" applyProtection="0">
      <alignment vertical="center"/>
    </xf>
    <xf numFmtId="0" fontId="9" fillId="30" borderId="0" applyNumberFormat="0" applyBorder="0" applyAlignment="0" applyProtection="0">
      <alignment vertical="center"/>
    </xf>
    <xf numFmtId="0" fontId="9" fillId="40" borderId="0" applyNumberFormat="0" applyBorder="0" applyAlignment="0" applyProtection="0">
      <alignment vertical="center"/>
    </xf>
    <xf numFmtId="0" fontId="8" fillId="50" borderId="0" applyNumberFormat="0" applyBorder="0" applyAlignment="0" applyProtection="0">
      <alignment vertical="center"/>
    </xf>
    <xf numFmtId="0" fontId="9" fillId="35" borderId="0" applyNumberFormat="0" applyBorder="0" applyAlignment="0" applyProtection="0">
      <alignment vertical="center"/>
    </xf>
    <xf numFmtId="0" fontId="8" fillId="21" borderId="0" applyNumberFormat="0" applyBorder="0" applyAlignment="0" applyProtection="0">
      <alignment vertical="center"/>
    </xf>
    <xf numFmtId="0" fontId="8" fillId="51" borderId="0" applyNumberFormat="0" applyBorder="0" applyAlignment="0" applyProtection="0">
      <alignment vertical="center"/>
    </xf>
    <xf numFmtId="0" fontId="9" fillId="25" borderId="0" applyNumberFormat="0" applyBorder="0" applyAlignment="0" applyProtection="0">
      <alignment vertical="center"/>
    </xf>
    <xf numFmtId="0" fontId="8" fillId="39" borderId="0" applyNumberFormat="0" applyBorder="0" applyAlignment="0" applyProtection="0">
      <alignment vertical="center"/>
    </xf>
  </cellStyleXfs>
  <cellXfs count="299">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lignment vertical="center"/>
    </xf>
    <xf numFmtId="49" fontId="0" fillId="0" borderId="0" xfId="0" applyNumberFormat="1">
      <alignment vertical="center"/>
    </xf>
    <xf numFmtId="49" fontId="1" fillId="0" borderId="0" xfId="0" applyNumberFormat="1" applyFont="1" applyAlignment="1">
      <alignment horizontal="center" vertical="center"/>
    </xf>
    <xf numFmtId="49" fontId="1" fillId="0" borderId="0" xfId="0" applyNumberFormat="1" applyFont="1">
      <alignment vertical="center"/>
    </xf>
    <xf numFmtId="49" fontId="0" fillId="0" borderId="0" xfId="0" applyNumberFormat="1" applyFont="1">
      <alignment vertical="center"/>
    </xf>
    <xf numFmtId="49" fontId="0" fillId="0" borderId="0" xfId="0" applyNumberFormat="1" applyAlignment="1">
      <alignment horizontal="center" vertical="center"/>
    </xf>
    <xf numFmtId="0" fontId="0" fillId="0" borderId="0" xfId="0" applyNumberFormat="1">
      <alignment vertical="center"/>
    </xf>
    <xf numFmtId="177" fontId="0" fillId="0" borderId="0" xfId="0" applyNumberFormat="1" applyAlignment="1">
      <alignment horizontal="center" vertical="center"/>
    </xf>
    <xf numFmtId="176" fontId="0" fillId="0" borderId="0" xfId="0" applyNumberFormat="1" applyAlignment="1">
      <alignment horizontal="center" vertical="center"/>
    </xf>
    <xf numFmtId="177" fontId="0" fillId="0" borderId="0" xfId="0" applyNumberFormat="1">
      <alignment vertical="center"/>
    </xf>
    <xf numFmtId="49" fontId="0" fillId="0" borderId="0" xfId="0" applyNumberFormat="1" applyAlignment="1">
      <alignment vertical="center"/>
    </xf>
    <xf numFmtId="0" fontId="0" fillId="0" borderId="0" xfId="0" applyNumberFormat="1" applyAlignment="1">
      <alignment vertical="center"/>
    </xf>
    <xf numFmtId="49" fontId="0" fillId="0" borderId="0" xfId="0" applyNumberFormat="1" applyAlignment="1">
      <alignment horizontal="right" vertical="center"/>
    </xf>
    <xf numFmtId="0" fontId="0" fillId="0" borderId="0" xfId="0" applyNumberFormat="1" applyAlignment="1">
      <alignment horizontal="center" vertical="center"/>
    </xf>
    <xf numFmtId="0" fontId="1" fillId="0" borderId="0" xfId="0" applyNumberFormat="1" applyFont="1">
      <alignment vertical="center"/>
    </xf>
    <xf numFmtId="0" fontId="0" fillId="0" borderId="0" xfId="0" applyNumberFormat="1" applyFont="1">
      <alignment vertical="center"/>
    </xf>
    <xf numFmtId="0" fontId="0" fillId="2" borderId="0" xfId="0" applyFill="1">
      <alignment vertical="center"/>
    </xf>
    <xf numFmtId="0" fontId="0" fillId="3" borderId="0" xfId="0" applyFill="1">
      <alignment vertical="center"/>
    </xf>
    <xf numFmtId="0" fontId="1" fillId="4" borderId="1" xfId="0" applyFont="1" applyFill="1" applyBorder="1">
      <alignment vertical="center"/>
    </xf>
    <xf numFmtId="0" fontId="1" fillId="4" borderId="2" xfId="0" applyFont="1" applyFill="1" applyBorder="1">
      <alignment vertical="center"/>
    </xf>
    <xf numFmtId="0" fontId="1" fillId="4" borderId="1" xfId="0" applyFont="1" applyFill="1" applyBorder="1" applyAlignment="1">
      <alignment horizontal="center" vertical="center"/>
    </xf>
    <xf numFmtId="0" fontId="0" fillId="0" borderId="0" xfId="0" applyFill="1">
      <alignment vertical="center"/>
    </xf>
    <xf numFmtId="0" fontId="0" fillId="4" borderId="0" xfId="0" applyFill="1" applyAlignment="1">
      <alignment vertical="center"/>
    </xf>
    <xf numFmtId="0" fontId="0" fillId="4" borderId="3" xfId="0" applyFont="1" applyFill="1" applyBorder="1" applyAlignment="1">
      <alignment vertical="center"/>
    </xf>
    <xf numFmtId="0" fontId="0" fillId="4" borderId="4" xfId="0" applyFill="1" applyBorder="1">
      <alignment vertical="center"/>
    </xf>
    <xf numFmtId="0" fontId="0" fillId="4" borderId="3" xfId="0" applyFill="1" applyBorder="1" applyAlignment="1">
      <alignment horizontal="center" vertical="center"/>
    </xf>
    <xf numFmtId="0" fontId="0" fillId="0" borderId="0" xfId="0" applyFill="1" applyBorder="1">
      <alignment vertical="center"/>
    </xf>
    <xf numFmtId="0" fontId="0" fillId="4" borderId="3" xfId="0" applyFont="1" applyFill="1" applyBorder="1">
      <alignment vertical="center"/>
    </xf>
    <xf numFmtId="0" fontId="0" fillId="0" borderId="0" xfId="0" applyFill="1" applyAlignment="1">
      <alignment vertical="center"/>
    </xf>
    <xf numFmtId="0" fontId="1" fillId="0" borderId="0" xfId="0" applyFont="1" applyAlignment="1">
      <alignment vertical="center"/>
    </xf>
    <xf numFmtId="0" fontId="0" fillId="5" borderId="0" xfId="0" applyFill="1">
      <alignment vertical="center"/>
    </xf>
    <xf numFmtId="178" fontId="0" fillId="0" borderId="0" xfId="0" applyNumberFormat="1">
      <alignment vertical="center"/>
    </xf>
    <xf numFmtId="178" fontId="0" fillId="5" borderId="0" xfId="0" applyNumberFormat="1" applyFill="1">
      <alignment vertical="center"/>
    </xf>
    <xf numFmtId="49" fontId="0" fillId="6" borderId="5" xfId="0" applyNumberFormat="1" applyFill="1" applyBorder="1" applyAlignment="1">
      <alignment horizontal="center" vertical="center"/>
    </xf>
    <xf numFmtId="49" fontId="0" fillId="6" borderId="0" xfId="0" applyNumberFormat="1" applyFill="1" applyAlignment="1">
      <alignment horizontal="center" vertical="center"/>
    </xf>
    <xf numFmtId="49" fontId="0" fillId="6" borderId="6" xfId="0" applyNumberFormat="1" applyFill="1" applyBorder="1" applyAlignment="1">
      <alignment horizontal="center" vertical="center"/>
    </xf>
    <xf numFmtId="49" fontId="0" fillId="6" borderId="7" xfId="0" applyNumberFormat="1" applyFill="1" applyBorder="1" applyAlignment="1">
      <alignment horizontal="center" vertical="center"/>
    </xf>
    <xf numFmtId="49" fontId="0" fillId="6" borderId="5" xfId="0" applyNumberFormat="1" applyFill="1" applyBorder="1">
      <alignment vertical="center"/>
    </xf>
    <xf numFmtId="49" fontId="0" fillId="7" borderId="5" xfId="0" applyNumberFormat="1" applyFill="1" applyBorder="1">
      <alignment vertical="center"/>
    </xf>
    <xf numFmtId="49" fontId="0" fillId="7" borderId="0" xfId="0" applyNumberFormat="1" applyFill="1" applyBorder="1" applyAlignment="1">
      <alignment horizontal="center" vertical="center"/>
    </xf>
    <xf numFmtId="49" fontId="0" fillId="8" borderId="0" xfId="0" applyNumberFormat="1" applyFill="1">
      <alignment vertical="center"/>
    </xf>
    <xf numFmtId="49" fontId="1" fillId="8" borderId="0" xfId="0" applyNumberFormat="1" applyFont="1" applyFill="1" applyAlignment="1">
      <alignment horizontal="center" vertical="center"/>
    </xf>
    <xf numFmtId="0" fontId="1" fillId="8" borderId="0" xfId="0" applyFont="1" applyFill="1" applyAlignment="1">
      <alignment horizontal="center" vertical="center"/>
    </xf>
    <xf numFmtId="49" fontId="0" fillId="9" borderId="0" xfId="0" applyNumberFormat="1" applyFill="1">
      <alignment vertical="center"/>
    </xf>
    <xf numFmtId="0" fontId="1" fillId="9" borderId="0" xfId="0" applyFont="1" applyFill="1" applyAlignment="1">
      <alignment horizontal="center" vertical="center"/>
    </xf>
    <xf numFmtId="49" fontId="0" fillId="2" borderId="0" xfId="0" applyNumberFormat="1" applyFill="1">
      <alignment vertical="center"/>
    </xf>
    <xf numFmtId="49" fontId="1" fillId="2" borderId="0" xfId="0" applyNumberFormat="1" applyFont="1" applyFill="1">
      <alignment vertical="center"/>
    </xf>
    <xf numFmtId="49" fontId="0" fillId="3" borderId="0" xfId="0" applyNumberFormat="1" applyFill="1">
      <alignment vertical="center"/>
    </xf>
    <xf numFmtId="49" fontId="1" fillId="3" borderId="0" xfId="0" applyNumberFormat="1" applyFont="1" applyFill="1">
      <alignment vertical="center"/>
    </xf>
    <xf numFmtId="0" fontId="0" fillId="0" borderId="0" xfId="0" applyAlignment="1">
      <alignment horizontal="center" vertical="center"/>
    </xf>
    <xf numFmtId="0" fontId="2" fillId="6" borderId="0" xfId="0" applyFont="1" applyFill="1" applyAlignment="1">
      <alignment horizontal="center" vertical="center"/>
    </xf>
    <xf numFmtId="0" fontId="0" fillId="3" borderId="8" xfId="0" applyFont="1" applyFill="1" applyBorder="1" applyAlignment="1">
      <alignment horizontal="center" vertical="center"/>
    </xf>
    <xf numFmtId="0" fontId="0" fillId="3" borderId="8" xfId="0" applyFont="1" applyFill="1" applyBorder="1" applyAlignment="1">
      <alignment horizontal="left" vertical="center"/>
    </xf>
    <xf numFmtId="0" fontId="1" fillId="3" borderId="8" xfId="0" applyFont="1" applyFill="1" applyBorder="1" applyAlignment="1">
      <alignment horizontal="left" vertical="center"/>
    </xf>
    <xf numFmtId="0" fontId="0" fillId="10" borderId="8" xfId="0" applyFont="1" applyFill="1" applyBorder="1" applyAlignment="1">
      <alignment horizontal="center" vertical="center"/>
    </xf>
    <xf numFmtId="0" fontId="0" fillId="10" borderId="8" xfId="0" applyFont="1" applyFill="1" applyBorder="1" applyAlignment="1">
      <alignment horizontal="left" vertical="center"/>
    </xf>
    <xf numFmtId="0" fontId="0" fillId="8" borderId="8" xfId="0" applyFont="1" applyFill="1" applyBorder="1" applyAlignment="1">
      <alignment horizontal="center" vertical="center"/>
    </xf>
    <xf numFmtId="0" fontId="0" fillId="8" borderId="8" xfId="0" applyFont="1" applyFill="1" applyBorder="1" applyAlignment="1">
      <alignment horizontal="left" vertical="center"/>
    </xf>
    <xf numFmtId="0" fontId="0" fillId="8" borderId="8" xfId="0" applyFill="1" applyBorder="1" applyAlignment="1">
      <alignment horizontal="center" vertical="center"/>
    </xf>
    <xf numFmtId="0" fontId="0" fillId="8" borderId="8" xfId="0" applyFill="1" applyBorder="1">
      <alignment vertical="center"/>
    </xf>
    <xf numFmtId="0" fontId="0" fillId="10" borderId="8" xfId="0" applyFill="1" applyBorder="1" applyAlignment="1">
      <alignment horizontal="center" vertical="center"/>
    </xf>
    <xf numFmtId="0" fontId="0" fillId="10" borderId="8" xfId="0" applyFill="1" applyBorder="1">
      <alignment vertical="center"/>
    </xf>
    <xf numFmtId="0" fontId="0" fillId="3" borderId="8" xfId="0" applyFill="1" applyBorder="1" applyAlignment="1">
      <alignment horizontal="center" vertical="center"/>
    </xf>
    <xf numFmtId="0" fontId="0" fillId="3" borderId="8" xfId="0" applyFill="1" applyBorder="1">
      <alignment vertical="center"/>
    </xf>
    <xf numFmtId="177" fontId="1" fillId="0" borderId="0" xfId="0" applyNumberFormat="1"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wrapText="1"/>
    </xf>
    <xf numFmtId="2" fontId="0" fillId="0" borderId="0" xfId="0" applyNumberFormat="1" applyAlignment="1">
      <alignment horizontal="center" vertical="center"/>
    </xf>
    <xf numFmtId="0" fontId="3" fillId="0" borderId="0" xfId="0" applyFont="1" applyAlignment="1">
      <alignment vertical="center"/>
    </xf>
    <xf numFmtId="0" fontId="0" fillId="0" borderId="0" xfId="0" applyAlignment="1">
      <alignment vertical="center"/>
    </xf>
    <xf numFmtId="0" fontId="0" fillId="11" borderId="0" xfId="0" applyFill="1" applyAlignment="1">
      <alignment horizontal="center" vertical="center"/>
    </xf>
    <xf numFmtId="0" fontId="0" fillId="11" borderId="0" xfId="0" applyFill="1" applyAlignment="1">
      <alignment vertical="center"/>
    </xf>
    <xf numFmtId="0" fontId="0" fillId="0" borderId="5" xfId="0" applyFill="1" applyBorder="1" applyAlignment="1">
      <alignment vertical="center"/>
    </xf>
    <xf numFmtId="0" fontId="0" fillId="0" borderId="5" xfId="0" applyBorder="1">
      <alignment vertical="center"/>
    </xf>
    <xf numFmtId="0" fontId="0" fillId="0" borderId="3" xfId="0" applyBorder="1">
      <alignment vertical="center"/>
    </xf>
    <xf numFmtId="0" fontId="0" fillId="5" borderId="0" xfId="0" applyFill="1" applyAlignment="1">
      <alignment vertical="center"/>
    </xf>
    <xf numFmtId="0" fontId="0" fillId="5" borderId="0" xfId="0" applyFill="1" applyAlignment="1">
      <alignment horizontal="center" vertical="center"/>
    </xf>
    <xf numFmtId="0" fontId="0" fillId="12" borderId="0" xfId="0" applyFill="1" applyAlignment="1">
      <alignment vertical="center"/>
    </xf>
    <xf numFmtId="0" fontId="0" fillId="2" borderId="0" xfId="0" applyFill="1" applyAlignment="1">
      <alignment vertical="center"/>
    </xf>
    <xf numFmtId="0" fontId="0" fillId="8" borderId="0" xfId="0" applyFill="1" applyAlignment="1">
      <alignment vertical="center"/>
    </xf>
    <xf numFmtId="0" fontId="0" fillId="0" borderId="0" xfId="0" applyBorder="1">
      <alignment vertical="center"/>
    </xf>
    <xf numFmtId="0" fontId="0" fillId="0" borderId="4" xfId="0" applyBorder="1">
      <alignment vertical="center"/>
    </xf>
    <xf numFmtId="0" fontId="1" fillId="0" borderId="7" xfId="0" applyFont="1" applyBorder="1">
      <alignment vertical="center"/>
    </xf>
    <xf numFmtId="0" fontId="1" fillId="0" borderId="2" xfId="0" applyFont="1" applyBorder="1">
      <alignment vertical="center"/>
    </xf>
    <xf numFmtId="49" fontId="1" fillId="0" borderId="7" xfId="0" applyNumberFormat="1" applyFont="1" applyBorder="1">
      <alignment vertical="center"/>
    </xf>
    <xf numFmtId="0" fontId="1" fillId="0" borderId="0" xfId="0" applyFont="1" applyBorder="1">
      <alignment vertical="center"/>
    </xf>
    <xf numFmtId="49" fontId="0" fillId="0" borderId="4" xfId="0" applyNumberFormat="1" applyBorder="1">
      <alignment vertical="center"/>
    </xf>
    <xf numFmtId="0" fontId="0" fillId="0" borderId="0" xfId="0" applyFill="1" applyBorder="1" applyAlignment="1">
      <alignment vertical="center"/>
    </xf>
    <xf numFmtId="0" fontId="1" fillId="11" borderId="0" xfId="0" applyFont="1" applyFill="1">
      <alignment vertical="center"/>
    </xf>
    <xf numFmtId="0" fontId="1" fillId="11" borderId="0" xfId="0" applyFont="1" applyFill="1" applyAlignment="1">
      <alignment horizontal="center" vertical="center"/>
    </xf>
    <xf numFmtId="0" fontId="0" fillId="6" borderId="0" xfId="0" applyFill="1">
      <alignment vertical="center"/>
    </xf>
    <xf numFmtId="0" fontId="0" fillId="13" borderId="4" xfId="0" applyFill="1" applyBorder="1">
      <alignment vertical="center"/>
    </xf>
    <xf numFmtId="1" fontId="0" fillId="13" borderId="3" xfId="0" applyNumberFormat="1" applyFill="1" applyBorder="1" applyAlignment="1">
      <alignment horizontal="center" vertical="center"/>
    </xf>
    <xf numFmtId="179" fontId="0" fillId="13" borderId="3" xfId="0" applyNumberFormat="1" applyFill="1" applyBorder="1" applyAlignment="1">
      <alignment horizontal="center" vertical="center"/>
    </xf>
    <xf numFmtId="0" fontId="0" fillId="11" borderId="0" xfId="0" applyFill="1">
      <alignment vertical="center"/>
    </xf>
    <xf numFmtId="0" fontId="0" fillId="11" borderId="0" xfId="0" applyNumberFormat="1" applyFill="1">
      <alignment vertical="center"/>
    </xf>
    <xf numFmtId="0" fontId="0" fillId="13" borderId="0" xfId="0" applyNumberFormat="1" applyFill="1">
      <alignment vertical="center"/>
    </xf>
    <xf numFmtId="0" fontId="0" fillId="13" borderId="0" xfId="0" applyFill="1">
      <alignment vertical="center"/>
    </xf>
    <xf numFmtId="1" fontId="0" fillId="13" borderId="5" xfId="0" applyNumberFormat="1" applyFill="1" applyBorder="1" applyAlignment="1">
      <alignment horizontal="center" vertical="center"/>
    </xf>
    <xf numFmtId="178" fontId="0" fillId="13" borderId="0" xfId="0" applyNumberFormat="1" applyFill="1" applyAlignment="1">
      <alignment horizontal="center" vertical="center"/>
    </xf>
    <xf numFmtId="0" fontId="0" fillId="0" borderId="9" xfId="0" applyBorder="1">
      <alignment vertical="center"/>
    </xf>
    <xf numFmtId="0" fontId="0" fillId="0" borderId="10" xfId="0" applyBorder="1">
      <alignment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4" borderId="12" xfId="0" applyFont="1" applyFill="1" applyBorder="1" applyAlignment="1">
      <alignment horizontal="center" vertical="center"/>
    </xf>
    <xf numFmtId="0" fontId="1" fillId="4" borderId="11" xfId="0" applyFont="1" applyFill="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4" borderId="5" xfId="0" applyFont="1" applyFill="1" applyBorder="1" applyAlignment="1">
      <alignment horizontal="center" vertical="center"/>
    </xf>
    <xf numFmtId="0" fontId="1" fillId="4" borderId="3" xfId="0" applyFont="1" applyFill="1" applyBorder="1" applyAlignment="1">
      <alignment horizontal="center" vertical="center"/>
    </xf>
    <xf numFmtId="0" fontId="0" fillId="0" borderId="11" xfId="0" applyBorder="1" applyAlignment="1">
      <alignment horizontal="center" vertical="center"/>
    </xf>
    <xf numFmtId="0" fontId="0" fillId="0" borderId="12" xfId="0" applyBorder="1">
      <alignment vertical="center"/>
    </xf>
    <xf numFmtId="0" fontId="4" fillId="4" borderId="12" xfId="0" applyFont="1" applyFill="1" applyBorder="1">
      <alignment vertical="center"/>
    </xf>
    <xf numFmtId="0" fontId="4" fillId="4" borderId="11" xfId="0" applyFont="1" applyFill="1" applyBorder="1">
      <alignment vertical="center"/>
    </xf>
    <xf numFmtId="0" fontId="4" fillId="4" borderId="13" xfId="0" applyFont="1" applyFill="1" applyBorder="1">
      <alignment vertical="center"/>
    </xf>
    <xf numFmtId="0" fontId="4" fillId="4" borderId="14" xfId="0" applyFont="1" applyFill="1" applyBorder="1">
      <alignment vertical="center"/>
    </xf>
    <xf numFmtId="0" fontId="0" fillId="0" borderId="3" xfId="0" applyBorder="1" applyAlignment="1">
      <alignment horizontal="center" vertical="center"/>
    </xf>
    <xf numFmtId="0" fontId="4" fillId="4" borderId="5" xfId="0" applyFont="1" applyFill="1" applyBorder="1">
      <alignment vertical="center"/>
    </xf>
    <xf numFmtId="0" fontId="4" fillId="4" borderId="3" xfId="0" applyFont="1" applyFill="1" applyBorder="1">
      <alignment vertical="center"/>
    </xf>
    <xf numFmtId="0" fontId="4" fillId="4" borderId="0" xfId="0" applyFont="1" applyFill="1">
      <alignment vertical="center"/>
    </xf>
    <xf numFmtId="0" fontId="4" fillId="4" borderId="4" xfId="0" applyFont="1" applyFill="1" applyBorder="1">
      <alignment vertical="center"/>
    </xf>
    <xf numFmtId="0" fontId="0" fillId="0" borderId="15" xfId="0" applyBorder="1" applyAlignment="1">
      <alignment horizontal="center" vertical="center"/>
    </xf>
    <xf numFmtId="0" fontId="0" fillId="0" borderId="16" xfId="0" applyBorder="1">
      <alignment vertical="center"/>
    </xf>
    <xf numFmtId="0" fontId="4" fillId="4" borderId="16" xfId="0" applyFont="1" applyFill="1" applyBorder="1">
      <alignment vertical="center"/>
    </xf>
    <xf numFmtId="0" fontId="4" fillId="4" borderId="15" xfId="0" applyFont="1" applyFill="1" applyBorder="1">
      <alignment vertical="center"/>
    </xf>
    <xf numFmtId="0" fontId="4" fillId="4" borderId="10" xfId="0" applyFont="1" applyFill="1" applyBorder="1">
      <alignment vertical="center"/>
    </xf>
    <xf numFmtId="0" fontId="4" fillId="4" borderId="17" xfId="0" applyFont="1" applyFill="1" applyBorder="1">
      <alignment vertical="center"/>
    </xf>
    <xf numFmtId="0" fontId="4" fillId="4" borderId="0" xfId="0" applyFont="1" applyFill="1" applyBorder="1">
      <alignment vertical="center"/>
    </xf>
    <xf numFmtId="0" fontId="0" fillId="0" borderId="18" xfId="0" applyBorder="1">
      <alignment vertical="center"/>
    </xf>
    <xf numFmtId="0" fontId="0" fillId="0" borderId="19" xfId="0" applyBorder="1">
      <alignment vertical="center"/>
    </xf>
    <xf numFmtId="0" fontId="0" fillId="0" borderId="1" xfId="0" applyBorder="1" applyAlignment="1">
      <alignment horizontal="center" vertical="center"/>
    </xf>
    <xf numFmtId="0" fontId="0" fillId="0" borderId="20" xfId="0" applyBorder="1">
      <alignment vertical="center"/>
    </xf>
    <xf numFmtId="0" fontId="4" fillId="4" borderId="6" xfId="0" applyFont="1" applyFill="1" applyBorder="1">
      <alignment vertical="center"/>
    </xf>
    <xf numFmtId="0" fontId="4" fillId="4" borderId="1" xfId="0" applyFont="1" applyFill="1" applyBorder="1">
      <alignment vertical="center"/>
    </xf>
    <xf numFmtId="0" fontId="4" fillId="4" borderId="7" xfId="0" applyFont="1" applyFill="1" applyBorder="1">
      <alignment vertical="center"/>
    </xf>
    <xf numFmtId="0" fontId="4" fillId="4" borderId="2" xfId="0" applyFont="1" applyFill="1" applyBorder="1">
      <alignment vertical="center"/>
    </xf>
    <xf numFmtId="0" fontId="1" fillId="3" borderId="11" xfId="0" applyFont="1" applyFill="1" applyBorder="1" applyAlignment="1">
      <alignment horizontal="center" vertical="center" wrapText="1"/>
    </xf>
    <xf numFmtId="0" fontId="1" fillId="3" borderId="11" xfId="0" applyFont="1" applyFill="1" applyBorder="1" applyAlignment="1">
      <alignment horizontal="center" vertical="center"/>
    </xf>
    <xf numFmtId="0" fontId="1" fillId="14" borderId="1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14" borderId="1" xfId="0" applyFont="1" applyFill="1" applyBorder="1" applyAlignment="1">
      <alignment horizontal="center" vertical="center"/>
    </xf>
    <xf numFmtId="2" fontId="0" fillId="3" borderId="3" xfId="0" applyNumberFormat="1" applyFill="1" applyBorder="1">
      <alignment vertical="center"/>
    </xf>
    <xf numFmtId="2" fontId="0" fillId="15" borderId="5" xfId="0" applyNumberFormat="1" applyFill="1" applyBorder="1">
      <alignment vertical="center"/>
    </xf>
    <xf numFmtId="2" fontId="0" fillId="3" borderId="15" xfId="0" applyNumberFormat="1" applyFill="1" applyBorder="1">
      <alignment vertical="center"/>
    </xf>
    <xf numFmtId="2" fontId="0" fillId="15" borderId="16" xfId="0" applyNumberFormat="1" applyFill="1" applyBorder="1">
      <alignment vertical="center"/>
    </xf>
    <xf numFmtId="2" fontId="0" fillId="3" borderId="1" xfId="0" applyNumberFormat="1" applyFill="1" applyBorder="1">
      <alignment vertical="center"/>
    </xf>
    <xf numFmtId="2" fontId="0" fillId="15" borderId="6" xfId="0" applyNumberFormat="1" applyFill="1" applyBorder="1">
      <alignment vertical="center"/>
    </xf>
    <xf numFmtId="0" fontId="0" fillId="0" borderId="0" xfId="0" applyBorder="1" applyAlignment="1">
      <alignment vertical="center" wrapText="1"/>
    </xf>
    <xf numFmtId="0" fontId="0" fillId="0" borderId="0" xfId="0" applyBorder="1" applyAlignment="1">
      <alignment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6" xfId="0" applyBorder="1">
      <alignment vertical="center"/>
    </xf>
    <xf numFmtId="0" fontId="0" fillId="0" borderId="5" xfId="0" applyBorder="1" applyAlignment="1">
      <alignment horizontal="center" vertical="center"/>
    </xf>
    <xf numFmtId="0" fontId="0" fillId="0" borderId="5" xfId="0" applyBorder="1" applyAlignment="1">
      <alignment vertical="center"/>
    </xf>
    <xf numFmtId="0" fontId="0" fillId="0" borderId="16" xfId="0" applyBorder="1" applyAlignment="1">
      <alignment horizontal="center" vertical="center"/>
    </xf>
    <xf numFmtId="0" fontId="0" fillId="0" borderId="10" xfId="0" applyBorder="1" applyAlignment="1">
      <alignment horizontal="center" vertical="center"/>
    </xf>
    <xf numFmtId="0" fontId="0" fillId="0" borderId="16" xfId="0" applyBorder="1" applyAlignment="1">
      <alignment vertical="center"/>
    </xf>
    <xf numFmtId="0" fontId="0" fillId="0" borderId="18" xfId="0" applyBorder="1" applyAlignment="1">
      <alignment horizontal="center" vertical="center"/>
    </xf>
    <xf numFmtId="0" fontId="0" fillId="0" borderId="9" xfId="0" applyBorder="1" applyAlignment="1">
      <alignment horizontal="center" vertical="center"/>
    </xf>
    <xf numFmtId="0" fontId="0" fillId="0" borderId="18" xfId="0" applyBorder="1" applyAlignment="1">
      <alignment vertical="center"/>
    </xf>
    <xf numFmtId="0" fontId="0" fillId="0" borderId="0" xfId="0" applyBorder="1" applyAlignment="1">
      <alignment horizontal="center" vertical="center"/>
    </xf>
    <xf numFmtId="0" fontId="0" fillId="0" borderId="7" xfId="0" applyBorder="1">
      <alignment vertical="center"/>
    </xf>
    <xf numFmtId="0" fontId="0" fillId="0" borderId="6" xfId="0" applyBorder="1" applyAlignment="1">
      <alignment vertical="center"/>
    </xf>
    <xf numFmtId="0" fontId="1" fillId="16" borderId="21" xfId="0" applyFont="1" applyFill="1" applyBorder="1" applyAlignment="1">
      <alignment horizontal="center" vertical="center"/>
    </xf>
    <xf numFmtId="0" fontId="0" fillId="4" borderId="5" xfId="0" applyFill="1" applyBorder="1">
      <alignment vertical="center"/>
    </xf>
    <xf numFmtId="0" fontId="0" fillId="4" borderId="0" xfId="0" applyFill="1">
      <alignment vertical="center"/>
    </xf>
    <xf numFmtId="0" fontId="0" fillId="4" borderId="3" xfId="0" applyFill="1" applyBorder="1">
      <alignment vertical="center"/>
    </xf>
    <xf numFmtId="0" fontId="0" fillId="4" borderId="12" xfId="0" applyFill="1" applyBorder="1">
      <alignment vertical="center"/>
    </xf>
    <xf numFmtId="0" fontId="0" fillId="4" borderId="13" xfId="0" applyFont="1" applyFill="1" applyBorder="1">
      <alignment vertical="center"/>
    </xf>
    <xf numFmtId="0" fontId="0" fillId="4" borderId="11" xfId="0" applyFill="1" applyBorder="1">
      <alignment vertical="center"/>
    </xf>
    <xf numFmtId="0" fontId="0" fillId="4" borderId="13" xfId="0" applyFill="1" applyBorder="1">
      <alignment vertical="center"/>
    </xf>
    <xf numFmtId="0" fontId="0" fillId="4" borderId="0" xfId="0" applyFont="1" applyFill="1">
      <alignment vertical="center"/>
    </xf>
    <xf numFmtId="0" fontId="0" fillId="0" borderId="22" xfId="0" applyBorder="1" applyAlignment="1">
      <alignment horizontal="center" vertical="center"/>
    </xf>
    <xf numFmtId="0" fontId="0" fillId="4" borderId="18" xfId="0" applyFill="1" applyBorder="1">
      <alignment vertical="center"/>
    </xf>
    <xf numFmtId="0" fontId="0" fillId="4" borderId="9" xfId="0" applyFill="1" applyBorder="1">
      <alignment vertical="center"/>
    </xf>
    <xf numFmtId="0" fontId="0" fillId="4" borderId="22" xfId="0" applyFill="1" applyBorder="1">
      <alignment vertical="center"/>
    </xf>
    <xf numFmtId="0" fontId="5" fillId="4" borderId="22" xfId="0" applyFont="1" applyFill="1" applyBorder="1">
      <alignment vertical="center"/>
    </xf>
    <xf numFmtId="0" fontId="5" fillId="4" borderId="3" xfId="0" applyFont="1" applyFill="1" applyBorder="1">
      <alignment vertical="center"/>
    </xf>
    <xf numFmtId="0" fontId="0" fillId="4" borderId="16" xfId="0" applyFill="1" applyBorder="1">
      <alignment vertical="center"/>
    </xf>
    <xf numFmtId="0" fontId="0" fillId="4" borderId="10" xfId="0" applyFill="1" applyBorder="1">
      <alignment vertical="center"/>
    </xf>
    <xf numFmtId="0" fontId="0" fillId="4" borderId="15" xfId="0" applyFill="1" applyBorder="1">
      <alignment vertical="center"/>
    </xf>
    <xf numFmtId="0" fontId="5" fillId="4" borderId="15" xfId="0" applyFont="1" applyFill="1" applyBorder="1">
      <alignment vertical="center"/>
    </xf>
    <xf numFmtId="0" fontId="5" fillId="4" borderId="0" xfId="0" applyFont="1" applyFill="1">
      <alignment vertical="center"/>
    </xf>
    <xf numFmtId="0" fontId="5" fillId="4" borderId="18" xfId="0" applyFont="1" applyFill="1" applyBorder="1">
      <alignment vertical="center"/>
    </xf>
    <xf numFmtId="0" fontId="5" fillId="4" borderId="5" xfId="0" applyFont="1" applyFill="1" applyBorder="1">
      <alignment vertical="center"/>
    </xf>
    <xf numFmtId="0" fontId="5" fillId="4" borderId="16" xfId="0" applyFont="1"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 xfId="0" applyFill="1" applyBorder="1">
      <alignment vertical="center"/>
    </xf>
    <xf numFmtId="0" fontId="5" fillId="4" borderId="7" xfId="0" applyFont="1" applyFill="1" applyBorder="1">
      <alignment vertical="center"/>
    </xf>
    <xf numFmtId="0" fontId="1" fillId="2" borderId="11" xfId="0" applyFont="1" applyFill="1" applyBorder="1" applyAlignment="1">
      <alignment horizontal="center" vertical="center"/>
    </xf>
    <xf numFmtId="0" fontId="1" fillId="2" borderId="1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5" fillId="4" borderId="13" xfId="0" applyFont="1" applyFill="1" applyBorder="1">
      <alignment vertical="center"/>
    </xf>
    <xf numFmtId="0" fontId="0" fillId="2" borderId="11" xfId="0" applyFill="1" applyBorder="1">
      <alignment vertical="center"/>
    </xf>
    <xf numFmtId="0" fontId="0" fillId="2" borderId="12" xfId="0" applyFill="1" applyBorder="1">
      <alignment vertical="center"/>
    </xf>
    <xf numFmtId="0" fontId="0" fillId="2" borderId="3" xfId="0" applyFill="1" applyBorder="1">
      <alignment vertical="center"/>
    </xf>
    <xf numFmtId="0" fontId="0" fillId="2" borderId="5" xfId="0" applyFill="1" applyBorder="1">
      <alignment vertical="center"/>
    </xf>
    <xf numFmtId="0" fontId="0" fillId="2" borderId="22" xfId="0" applyFill="1" applyBorder="1">
      <alignment vertical="center"/>
    </xf>
    <xf numFmtId="0" fontId="0" fillId="2" borderId="18"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 xfId="0" applyFill="1" applyBorder="1">
      <alignment vertical="center"/>
    </xf>
    <xf numFmtId="0" fontId="0" fillId="2" borderId="6" xfId="0" applyFill="1" applyBorder="1">
      <alignment vertical="center"/>
    </xf>
    <xf numFmtId="0" fontId="0" fillId="0" borderId="12" xfId="0" applyBorder="1" applyAlignment="1">
      <alignment vertical="center"/>
    </xf>
    <xf numFmtId="0" fontId="0" fillId="3" borderId="11" xfId="0" applyFill="1" applyBorder="1" applyAlignment="1">
      <alignment horizontal="center" vertical="center" wrapText="1"/>
    </xf>
    <xf numFmtId="0" fontId="0" fillId="3" borderId="11" xfId="0" applyFill="1" applyBorder="1" applyAlignment="1">
      <alignment horizontal="center" vertical="center"/>
    </xf>
    <xf numFmtId="49" fontId="0" fillId="3" borderId="11" xfId="0" applyNumberFormat="1" applyFill="1" applyBorder="1" applyAlignment="1">
      <alignment horizontal="center" vertical="center" wrapText="1"/>
    </xf>
    <xf numFmtId="0" fontId="0" fillId="15" borderId="13" xfId="0"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49" fontId="0" fillId="3" borderId="1" xfId="0" applyNumberFormat="1" applyFill="1" applyBorder="1" applyAlignment="1">
      <alignment horizontal="center" vertical="center" wrapText="1"/>
    </xf>
    <xf numFmtId="0" fontId="0" fillId="15" borderId="7" xfId="0" applyFill="1" applyBorder="1" applyAlignment="1">
      <alignment horizontal="center" vertical="center"/>
    </xf>
    <xf numFmtId="2" fontId="0" fillId="15" borderId="0" xfId="0" applyNumberFormat="1" applyFill="1">
      <alignment vertical="center"/>
    </xf>
    <xf numFmtId="2" fontId="0" fillId="15" borderId="10" xfId="0" applyNumberFormat="1" applyFill="1" applyBorder="1">
      <alignment vertical="center"/>
    </xf>
    <xf numFmtId="2" fontId="0" fillId="3" borderId="22" xfId="0" applyNumberFormat="1" applyFill="1" applyBorder="1">
      <alignment vertical="center"/>
    </xf>
    <xf numFmtId="2" fontId="0" fillId="15" borderId="7" xfId="0" applyNumberFormat="1" applyFill="1" applyBorder="1">
      <alignment vertical="center"/>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10" xfId="0" applyBorder="1" applyAlignment="1">
      <alignment vertical="center"/>
    </xf>
    <xf numFmtId="0" fontId="0" fillId="0" borderId="9" xfId="0" applyBorder="1" applyAlignment="1">
      <alignment vertical="center"/>
    </xf>
    <xf numFmtId="0" fontId="0" fillId="0" borderId="7" xfId="0" applyBorder="1" applyAlignment="1">
      <alignment vertical="center"/>
    </xf>
    <xf numFmtId="0" fontId="0" fillId="14" borderId="11" xfId="0" applyFill="1" applyBorder="1" applyAlignment="1">
      <alignment horizontal="center" vertical="center"/>
    </xf>
    <xf numFmtId="0" fontId="0" fillId="14" borderId="11" xfId="0" applyFill="1" applyBorder="1" applyAlignment="1">
      <alignment horizontal="center" vertical="center" wrapText="1"/>
    </xf>
    <xf numFmtId="0" fontId="0" fillId="14" borderId="1" xfId="0" applyFill="1" applyBorder="1" applyAlignment="1">
      <alignment horizontal="center" vertical="center"/>
    </xf>
    <xf numFmtId="0" fontId="0" fillId="14" borderId="1" xfId="0" applyFill="1" applyBorder="1" applyAlignment="1">
      <alignment horizontal="center" vertical="center" wrapText="1"/>
    </xf>
    <xf numFmtId="2" fontId="0" fillId="14" borderId="3" xfId="0" applyNumberFormat="1" applyFill="1" applyBorder="1">
      <alignment vertical="center"/>
    </xf>
    <xf numFmtId="2" fontId="0" fillId="14" borderId="15" xfId="0" applyNumberFormat="1" applyFill="1" applyBorder="1">
      <alignment vertical="center"/>
    </xf>
    <xf numFmtId="2" fontId="0" fillId="14" borderId="1" xfId="0" applyNumberFormat="1" applyFill="1" applyBorder="1">
      <alignment vertical="center"/>
    </xf>
    <xf numFmtId="0" fontId="0" fillId="17" borderId="0" xfId="0" applyFill="1">
      <alignment vertical="center"/>
    </xf>
    <xf numFmtId="0" fontId="4" fillId="18" borderId="6" xfId="0" applyFont="1" applyFill="1" applyBorder="1">
      <alignment vertical="center"/>
    </xf>
    <xf numFmtId="2" fontId="4" fillId="18" borderId="23" xfId="0" applyNumberFormat="1" applyFont="1" applyFill="1" applyBorder="1">
      <alignment vertical="center"/>
    </xf>
    <xf numFmtId="2" fontId="4" fillId="18" borderId="7" xfId="0" applyNumberFormat="1" applyFont="1" applyFill="1" applyBorder="1">
      <alignment vertical="center"/>
    </xf>
    <xf numFmtId="2" fontId="4" fillId="18" borderId="24" xfId="0" applyNumberFormat="1" applyFont="1" applyFill="1" applyBorder="1">
      <alignment vertical="center"/>
    </xf>
    <xf numFmtId="2" fontId="4" fillId="18" borderId="25" xfId="0" applyNumberFormat="1" applyFont="1" applyFill="1" applyBorder="1">
      <alignment vertical="center"/>
    </xf>
    <xf numFmtId="0" fontId="0" fillId="2" borderId="26" xfId="0" applyFill="1" applyBorder="1">
      <alignment vertical="center"/>
    </xf>
    <xf numFmtId="2" fontId="0" fillId="2" borderId="27" xfId="0" applyNumberFormat="1" applyFill="1" applyBorder="1">
      <alignment vertical="center"/>
    </xf>
    <xf numFmtId="2" fontId="0" fillId="2" borderId="21" xfId="0" applyNumberFormat="1" applyFill="1" applyBorder="1">
      <alignment vertical="center"/>
    </xf>
    <xf numFmtId="2" fontId="0" fillId="2" borderId="28" xfId="0" applyNumberFormat="1" applyFill="1" applyBorder="1">
      <alignment vertical="center"/>
    </xf>
    <xf numFmtId="2" fontId="0" fillId="2" borderId="29" xfId="0" applyNumberFormat="1" applyFill="1" applyBorder="1">
      <alignment vertical="center"/>
    </xf>
    <xf numFmtId="0" fontId="0" fillId="3" borderId="26" xfId="0" applyFill="1" applyBorder="1">
      <alignment vertical="center"/>
    </xf>
    <xf numFmtId="2" fontId="0" fillId="3" borderId="27" xfId="0" applyNumberFormat="1" applyFill="1" applyBorder="1">
      <alignment vertical="center"/>
    </xf>
    <xf numFmtId="2" fontId="0" fillId="3" borderId="21" xfId="0" applyNumberFormat="1" applyFill="1" applyBorder="1">
      <alignment vertical="center"/>
    </xf>
    <xf numFmtId="2" fontId="0" fillId="3" borderId="28" xfId="0" applyNumberFormat="1" applyFill="1" applyBorder="1">
      <alignment vertical="center"/>
    </xf>
    <xf numFmtId="2" fontId="0" fillId="3" borderId="29" xfId="0" applyNumberFormat="1" applyFill="1" applyBorder="1">
      <alignment vertical="center"/>
    </xf>
    <xf numFmtId="0" fontId="0" fillId="15" borderId="26" xfId="0" applyFill="1" applyBorder="1">
      <alignment vertical="center"/>
    </xf>
    <xf numFmtId="2" fontId="0" fillId="15" borderId="27" xfId="0" applyNumberFormat="1" applyFill="1" applyBorder="1">
      <alignment vertical="center"/>
    </xf>
    <xf numFmtId="2" fontId="0" fillId="15" borderId="21" xfId="0" applyNumberFormat="1" applyFill="1" applyBorder="1">
      <alignment vertical="center"/>
    </xf>
    <xf numFmtId="2" fontId="0" fillId="15" borderId="28" xfId="0" applyNumberFormat="1" applyFill="1" applyBorder="1">
      <alignment vertical="center"/>
    </xf>
    <xf numFmtId="2" fontId="0" fillId="15" borderId="29" xfId="0" applyNumberFormat="1" applyFill="1" applyBorder="1">
      <alignment vertical="center"/>
    </xf>
    <xf numFmtId="0" fontId="0" fillId="14" borderId="12" xfId="0" applyFill="1" applyBorder="1">
      <alignment vertical="center"/>
    </xf>
    <xf numFmtId="2" fontId="0" fillId="14" borderId="30" xfId="0" applyNumberFormat="1" applyFill="1" applyBorder="1">
      <alignment vertical="center"/>
    </xf>
    <xf numFmtId="2" fontId="0" fillId="14" borderId="13" xfId="0" applyNumberFormat="1" applyFill="1" applyBorder="1">
      <alignment vertical="center"/>
    </xf>
    <xf numFmtId="2" fontId="0" fillId="14" borderId="31" xfId="0" applyNumberFormat="1" applyFill="1" applyBorder="1">
      <alignment vertical="center"/>
    </xf>
    <xf numFmtId="2" fontId="0" fillId="14" borderId="32" xfId="0" applyNumberFormat="1" applyFill="1" applyBorder="1">
      <alignment vertical="center"/>
    </xf>
    <xf numFmtId="2" fontId="0" fillId="6" borderId="33" xfId="0" applyNumberFormat="1" applyFill="1" applyBorder="1">
      <alignment vertical="center"/>
    </xf>
    <xf numFmtId="2" fontId="0" fillId="6" borderId="0" xfId="0" applyNumberFormat="1" applyFill="1">
      <alignment vertical="center"/>
    </xf>
    <xf numFmtId="2" fontId="0" fillId="6" borderId="34" xfId="0" applyNumberFormat="1" applyFill="1" applyBorder="1">
      <alignment vertical="center"/>
    </xf>
    <xf numFmtId="2" fontId="0" fillId="6" borderId="0" xfId="0" applyNumberFormat="1" applyFill="1" applyAlignment="1">
      <alignment horizontal="center" vertical="center"/>
    </xf>
    <xf numFmtId="2" fontId="0" fillId="6" borderId="0" xfId="0" applyNumberFormat="1" applyFill="1" applyBorder="1" applyAlignment="1">
      <alignment horizontal="center" vertical="center"/>
    </xf>
    <xf numFmtId="2" fontId="0" fillId="6" borderId="34" xfId="0" applyNumberFormat="1" applyFill="1" applyBorder="1" applyAlignment="1">
      <alignment horizontal="center" vertical="center"/>
    </xf>
    <xf numFmtId="2" fontId="5" fillId="6" borderId="0" xfId="0" applyNumberFormat="1" applyFont="1" applyFill="1" applyAlignment="1">
      <alignment horizontal="center" vertical="center"/>
    </xf>
    <xf numFmtId="2" fontId="5" fillId="18" borderId="25" xfId="0" applyNumberFormat="1" applyFont="1" applyFill="1" applyBorder="1">
      <alignment vertical="center"/>
    </xf>
    <xf numFmtId="2" fontId="5" fillId="18" borderId="7" xfId="0" applyNumberFormat="1" applyFont="1" applyFill="1" applyBorder="1">
      <alignment vertical="center"/>
    </xf>
    <xf numFmtId="2" fontId="5" fillId="2" borderId="29" xfId="0" applyNumberFormat="1" applyFont="1" applyFill="1" applyBorder="1">
      <alignment vertical="center"/>
    </xf>
    <xf numFmtId="2" fontId="5" fillId="2" borderId="21" xfId="0" applyNumberFormat="1" applyFont="1" applyFill="1" applyBorder="1">
      <alignment vertical="center"/>
    </xf>
    <xf numFmtId="2" fontId="5" fillId="3" borderId="29" xfId="0" applyNumberFormat="1" applyFont="1" applyFill="1" applyBorder="1">
      <alignment vertical="center"/>
    </xf>
    <xf numFmtId="2" fontId="5" fillId="3" borderId="21" xfId="0" applyNumberFormat="1" applyFont="1" applyFill="1" applyBorder="1">
      <alignment vertical="center"/>
    </xf>
    <xf numFmtId="2" fontId="5" fillId="15" borderId="29" xfId="0" applyNumberFormat="1" applyFont="1" applyFill="1" applyBorder="1">
      <alignment vertical="center"/>
    </xf>
    <xf numFmtId="2" fontId="5" fillId="15" borderId="21" xfId="0" applyNumberFormat="1" applyFont="1" applyFill="1" applyBorder="1">
      <alignment vertical="center"/>
    </xf>
    <xf numFmtId="2" fontId="5" fillId="14" borderId="32" xfId="0" applyNumberFormat="1" applyFont="1" applyFill="1" applyBorder="1">
      <alignment vertical="center"/>
    </xf>
    <xf numFmtId="2" fontId="5" fillId="14" borderId="13" xfId="0" applyNumberFormat="1" applyFont="1" applyFill="1" applyBorder="1">
      <alignment vertical="center"/>
    </xf>
    <xf numFmtId="0" fontId="0" fillId="0" borderId="34" xfId="0" applyBorder="1">
      <alignment vertical="center"/>
    </xf>
    <xf numFmtId="0" fontId="0" fillId="19" borderId="0" xfId="0" applyFill="1">
      <alignment vertical="center"/>
    </xf>
    <xf numFmtId="2" fontId="5" fillId="6" borderId="5" xfId="0" applyNumberFormat="1" applyFont="1" applyFill="1" applyBorder="1" applyAlignment="1">
      <alignment horizontal="center" vertical="center"/>
    </xf>
    <xf numFmtId="2" fontId="5" fillId="18" borderId="24" xfId="0" applyNumberFormat="1" applyFont="1" applyFill="1" applyBorder="1">
      <alignment vertical="center"/>
    </xf>
    <xf numFmtId="2" fontId="5" fillId="2" borderId="28" xfId="0" applyNumberFormat="1" applyFont="1" applyFill="1" applyBorder="1">
      <alignment vertical="center"/>
    </xf>
    <xf numFmtId="2" fontId="5" fillId="3" borderId="28" xfId="0" applyNumberFormat="1" applyFont="1" applyFill="1" applyBorder="1">
      <alignment vertical="center"/>
    </xf>
    <xf numFmtId="2" fontId="5" fillId="15" borderId="28" xfId="0" applyNumberFormat="1" applyFont="1" applyFill="1" applyBorder="1">
      <alignment vertical="center"/>
    </xf>
    <xf numFmtId="2" fontId="5" fillId="14" borderId="31" xfId="0" applyNumberFormat="1" applyFont="1" applyFill="1" applyBorder="1">
      <alignment vertical="center"/>
    </xf>
    <xf numFmtId="0" fontId="5" fillId="6" borderId="0" xfId="0" applyFont="1" applyFill="1" applyAlignment="1">
      <alignment horizontal="center" vertical="center"/>
    </xf>
    <xf numFmtId="2" fontId="0" fillId="6" borderId="0" xfId="0" applyNumberFormat="1" applyFill="1" applyBorder="1">
      <alignment vertical="center"/>
    </xf>
    <xf numFmtId="0" fontId="6" fillId="6" borderId="0" xfId="0" applyFont="1" applyFill="1">
      <alignment vertical="center"/>
    </xf>
    <xf numFmtId="2" fontId="0" fillId="0" borderId="0" xfId="0" applyNumberFormat="1">
      <alignment vertical="center"/>
    </xf>
    <xf numFmtId="0" fontId="7" fillId="20" borderId="0" xfId="0" applyFont="1" applyFill="1" applyAlignment="1">
      <alignment horizontal="center" vertical="center"/>
    </xf>
    <xf numFmtId="0" fontId="6" fillId="20" borderId="0" xfId="0" applyFont="1" applyFill="1" applyAlignment="1">
      <alignment horizontal="center" vertical="center"/>
    </xf>
    <xf numFmtId="2" fontId="6" fillId="20" borderId="0" xfId="0" applyNumberFormat="1" applyFont="1" applyFill="1" applyAlignment="1">
      <alignment horizontal="center" vertical="center"/>
    </xf>
    <xf numFmtId="2" fontId="7" fillId="20" borderId="0" xfId="0" applyNumberFormat="1" applyFont="1" applyFill="1" applyAlignment="1">
      <alignment horizontal="center" vertical="center"/>
    </xf>
    <xf numFmtId="0" fontId="6" fillId="0" borderId="0" xfId="0" applyFont="1" applyAlignment="1">
      <alignment horizontal="center"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ill>
        <patternFill patternType="solid">
          <bgColor rgb="FFFF0000"/>
        </patternFill>
      </fill>
    </dxf>
  </dxfs>
  <tableStyles count="0" defaultTableStyle="TableStyleMedium2" defaultPivotStyle="PivotStyleLight16"/>
  <colors>
    <mruColors>
      <color rgb="00E4190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GB" sz="1400" b="0" i="0" u="none" strike="noStrike" kern="1200" spc="0" baseline="0">
                <a:solidFill>
                  <a:schemeClr val="tx1">
                    <a:lumMod val="65000"/>
                    <a:lumOff val="35000"/>
                  </a:schemeClr>
                </a:solidFill>
                <a:latin typeface="+mn-lt"/>
                <a:ea typeface="+mn-ea"/>
                <a:cs typeface="+mn-cs"/>
              </a:defRPr>
            </a:pPr>
            <a:r>
              <a:t>Weapon DPS Growth</a:t>
            </a:r>
          </a:p>
        </c:rich>
      </c:tx>
      <c:layout/>
      <c:overlay val="0"/>
      <c:spPr>
        <a:noFill/>
        <a:ln>
          <a:noFill/>
        </a:ln>
        <a:effectLst/>
      </c:spPr>
    </c:title>
    <c:autoTitleDeleted val="0"/>
    <c:plotArea>
      <c:layout>
        <c:manualLayout>
          <c:layoutTarget val="inner"/>
          <c:xMode val="edge"/>
          <c:yMode val="edge"/>
          <c:x val="0.0777453322714804"/>
          <c:y val="0.0983564125792675"/>
          <c:w val="0.905618971772409"/>
          <c:h val="0.777326258573832"/>
        </c:manualLayout>
      </c:layout>
      <c:lineChart>
        <c:grouping val="standard"/>
        <c:varyColors val="0"/>
        <c:ser>
          <c:idx val="0"/>
          <c:order val="0"/>
          <c:tx>
            <c:strRef>
              <c:f>'Weapon Data V2'!$AG$23</c:f>
              <c:strCache>
                <c:ptCount val="1"/>
                <c:pt idx="0">
                  <c:v>Pistol</c:v>
                </c:pt>
              </c:strCache>
            </c:strRef>
          </c:tx>
          <c:spPr>
            <a:ln w="28575" cap="rnd">
              <a:solidFill>
                <a:schemeClr val="accent1"/>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V2'!$AG$24:$AG$26</c:f>
              <c:numCache>
                <c:formatCode>General</c:formatCode>
                <c:ptCount val="3"/>
                <c:pt idx="0">
                  <c:v>39.655</c:v>
                </c:pt>
                <c:pt idx="1">
                  <c:v>153.5625</c:v>
                </c:pt>
                <c:pt idx="2">
                  <c:v>369.15</c:v>
                </c:pt>
              </c:numCache>
            </c:numRef>
          </c:val>
          <c:smooth val="0"/>
        </c:ser>
        <c:ser>
          <c:idx val="1"/>
          <c:order val="1"/>
          <c:tx>
            <c:strRef>
              <c:f>'Weapon Data V2'!$AH$23</c:f>
              <c:strCache>
                <c:ptCount val="1"/>
                <c:pt idx="0">
                  <c:v>Rifle</c:v>
                </c:pt>
              </c:strCache>
            </c:strRef>
          </c:tx>
          <c:spPr>
            <a:ln w="28575" cap="rnd">
              <a:solidFill>
                <a:schemeClr val="accent2"/>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V2'!$AH$24:$AH$26</c:f>
              <c:numCache>
                <c:formatCode>General</c:formatCode>
                <c:ptCount val="3"/>
                <c:pt idx="0">
                  <c:v>27.72</c:v>
                </c:pt>
                <c:pt idx="1">
                  <c:v>172.8</c:v>
                </c:pt>
                <c:pt idx="2">
                  <c:v>524.16</c:v>
                </c:pt>
              </c:numCache>
            </c:numRef>
          </c:val>
          <c:smooth val="0"/>
        </c:ser>
        <c:ser>
          <c:idx val="2"/>
          <c:order val="2"/>
          <c:tx>
            <c:strRef>
              <c:f>'Weapon Data V2'!$AI$23</c:f>
              <c:strCache>
                <c:ptCount val="1"/>
                <c:pt idx="0">
                  <c:v>SMG</c:v>
                </c:pt>
              </c:strCache>
            </c:strRef>
          </c:tx>
          <c:spPr>
            <a:ln w="28575" cap="rnd">
              <a:solidFill>
                <a:schemeClr val="accent3"/>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V2'!$AI$24:$AI$26</c:f>
              <c:numCache>
                <c:formatCode>General</c:formatCode>
                <c:ptCount val="3"/>
                <c:pt idx="0">
                  <c:v>69.993</c:v>
                </c:pt>
                <c:pt idx="1">
                  <c:v>153.391875</c:v>
                </c:pt>
                <c:pt idx="2">
                  <c:v>278.103</c:v>
                </c:pt>
              </c:numCache>
            </c:numRef>
          </c:val>
          <c:smooth val="0"/>
        </c:ser>
        <c:ser>
          <c:idx val="3"/>
          <c:order val="3"/>
          <c:tx>
            <c:strRef>
              <c:f>'Weapon Data V2'!$AJ$23</c:f>
              <c:strCache>
                <c:ptCount val="1"/>
                <c:pt idx="0">
                  <c:v>Shotgun</c:v>
                </c:pt>
              </c:strCache>
            </c:strRef>
          </c:tx>
          <c:spPr>
            <a:ln w="28575" cap="rnd">
              <a:solidFill>
                <a:schemeClr val="accent4"/>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V2'!$AJ$24:$AJ$26</c:f>
              <c:numCache>
                <c:formatCode>General</c:formatCode>
                <c:ptCount val="3"/>
                <c:pt idx="0">
                  <c:v>7.65</c:v>
                </c:pt>
                <c:pt idx="1">
                  <c:v>24.48</c:v>
                </c:pt>
                <c:pt idx="2">
                  <c:v>56.1</c:v>
                </c:pt>
              </c:numCache>
            </c:numRef>
          </c:val>
          <c:smooth val="0"/>
        </c:ser>
        <c:ser>
          <c:idx val="4"/>
          <c:order val="4"/>
          <c:tx>
            <c:strRef>
              <c:f>'Weapon Data V2'!$AK$23</c:f>
              <c:strCache>
                <c:ptCount val="1"/>
                <c:pt idx="0">
                  <c:v>LMG</c:v>
                </c:pt>
              </c:strCache>
            </c:strRef>
          </c:tx>
          <c:spPr>
            <a:ln w="28575" cap="rnd">
              <a:solidFill>
                <a:schemeClr val="accent5"/>
              </a:solidFill>
              <a:round/>
            </a:ln>
            <a:effectLst/>
          </c:spPr>
          <c:marker>
            <c:symbol val="none"/>
          </c:marker>
          <c:dLbls>
            <c:delete val="1"/>
          </c:dLbls>
          <c:cat>
            <c:numRef>
              <c:f>'Weapon Data V2'!$AF$24:$AF$26</c:f>
              <c:numCache>
                <c:formatCode>General</c:formatCode>
                <c:ptCount val="3"/>
                <c:pt idx="0">
                  <c:v>0</c:v>
                </c:pt>
                <c:pt idx="1">
                  <c:v>10</c:v>
                </c:pt>
                <c:pt idx="2">
                  <c:v>20</c:v>
                </c:pt>
              </c:numCache>
            </c:numRef>
          </c:cat>
          <c:val>
            <c:numRef>
              <c:f>'Weapon Data V2'!$AK$24:$AK$26</c:f>
              <c:numCache>
                <c:formatCode>General</c:formatCode>
                <c:ptCount val="3"/>
                <c:pt idx="0">
                  <c:v>25.245</c:v>
                </c:pt>
                <c:pt idx="1">
                  <c:v>77.3303125</c:v>
                </c:pt>
                <c:pt idx="2">
                  <c:v>151.8</c:v>
                </c:pt>
              </c:numCache>
            </c:numRef>
          </c:val>
          <c:smooth val="0"/>
        </c:ser>
        <c:dLbls>
          <c:showLegendKey val="0"/>
          <c:showVal val="0"/>
          <c:showCatName val="0"/>
          <c:showSerName val="0"/>
          <c:showPercent val="0"/>
          <c:showBubbleSize val="0"/>
        </c:dLbls>
        <c:marker val="0"/>
        <c:smooth val="0"/>
        <c:axId val="603227670"/>
        <c:axId val="721611816"/>
      </c:lineChart>
      <c:catAx>
        <c:axId val="603227670"/>
        <c:scaling>
          <c:orientation val="minMax"/>
        </c:scaling>
        <c:delete val="0"/>
        <c:axPos val="b"/>
        <c:title>
          <c:tx>
            <c:rich>
              <a:bodyPr rot="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Durability</a:t>
                </a:r>
              </a:p>
            </c:rich>
          </c:tx>
          <c:layout>
            <c:manualLayout>
              <c:xMode val="edge"/>
              <c:yMode val="edge"/>
              <c:x val="0.593823555437572"/>
              <c:y val="0.9364565808205"/>
            </c:manualLayout>
          </c:layout>
          <c:overlay val="0"/>
          <c:spPr>
            <a:noFill/>
            <a:ln>
              <a:noFill/>
            </a:ln>
            <a:effectLst/>
          </c:sp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721611816"/>
        <c:crosses val="autoZero"/>
        <c:auto val="1"/>
        <c:lblAlgn val="ctr"/>
        <c:lblOffset val="100"/>
        <c:noMultiLvlLbl val="0"/>
      </c:catAx>
      <c:valAx>
        <c:axId val="721611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GB" sz="1000" b="0" i="0" u="none" strike="noStrike" kern="1200" baseline="0">
                    <a:solidFill>
                      <a:schemeClr val="tx1">
                        <a:lumMod val="65000"/>
                        <a:lumOff val="35000"/>
                      </a:schemeClr>
                    </a:solidFill>
                    <a:latin typeface="+mn-lt"/>
                    <a:ea typeface="+mn-ea"/>
                    <a:cs typeface="+mn-cs"/>
                  </a:defRPr>
                </a:pPr>
                <a:r>
                  <a:t>DPS</a:t>
                </a:r>
              </a:p>
              <a:p>
                <a:pPr defTabSz="914400">
                  <a:defRPr lang="en-GB" sz="1000" b="0" i="0" u="none" strike="noStrike" kern="1200" baseline="0">
                    <a:solidFill>
                      <a:schemeClr val="tx1">
                        <a:lumMod val="65000"/>
                        <a:lumOff val="35000"/>
                      </a:schemeClr>
                    </a:solidFill>
                    <a:latin typeface="+mn-lt"/>
                    <a:ea typeface="+mn-ea"/>
                    <a:cs typeface="+mn-cs"/>
                  </a:defRPr>
                </a:pPr>
              </a:p>
            </c:rich>
          </c:tx>
          <c:layout/>
          <c:overlay val="0"/>
          <c:spPr>
            <a:noFill/>
            <a:ln>
              <a:noFill/>
            </a:ln>
            <a:effectLst/>
          </c:spPr>
        </c:title>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603227670"/>
        <c:crosses val="autoZero"/>
        <c:crossBetween val="between"/>
      </c:valAx>
      <c:spPr>
        <a:noFill/>
        <a:ln>
          <a:noFill/>
        </a:ln>
        <a:effectLst/>
      </c:spPr>
    </c:plotArea>
    <c:legend>
      <c:legendPos val="b"/>
      <c:layout>
        <c:manualLayout>
          <c:xMode val="edge"/>
          <c:yMode val="edge"/>
          <c:x val="0.0541544996018051"/>
          <c:y val="0.927138604891937"/>
        </c:manualLayout>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GB" sz="1400" b="0" i="0" u="none" strike="noStrike" kern="1200" spc="0" baseline="0">
              <a:solidFill>
                <a:schemeClr val="tx1">
                  <a:lumMod val="65000"/>
                  <a:lumOff val="35000"/>
                </a:schemeClr>
              </a:solidFill>
              <a:latin typeface="+mn-lt"/>
              <a:ea typeface="+mn-ea"/>
              <a:cs typeface="+mn-cs"/>
            </a:defRPr>
          </a:pPr>
        </a:p>
      </c:txPr>
    </c:title>
    <c:autoTitleDeleted val="0"/>
    <c:plotArea>
      <c:layout/>
      <c:lineChart>
        <c:grouping val="stacked"/>
        <c:varyColors val="0"/>
        <c:ser>
          <c:idx val="0"/>
          <c:order val="0"/>
          <c:tx>
            <c:strRef>
              <c:f>Sheet1!$A$8</c:f>
              <c:strCache>
                <c:ptCount val="1"/>
                <c:pt idx="0">
                  <c:v>murmur</c:v>
                </c:pt>
              </c:strCache>
            </c:strRef>
          </c:tx>
          <c:spPr>
            <a:ln w="28575" cap="rnd">
              <a:solidFill>
                <a:schemeClr val="accent1"/>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Sheet1!$B$8:$L$8</c:f>
              <c:numCache>
                <c:formatCode>General</c:formatCode>
                <c:ptCount val="11"/>
                <c:pt idx="0">
                  <c:v>100</c:v>
                </c:pt>
                <c:pt idx="1">
                  <c:v>80</c:v>
                </c:pt>
                <c:pt idx="2">
                  <c:v>60</c:v>
                </c:pt>
                <c:pt idx="3">
                  <c:v>40</c:v>
                </c:pt>
                <c:pt idx="4">
                  <c:v>20</c:v>
                </c:pt>
                <c:pt idx="5">
                  <c:v>0</c:v>
                </c:pt>
                <c:pt idx="6">
                  <c:v>0</c:v>
                </c:pt>
                <c:pt idx="7">
                  <c:v>0</c:v>
                </c:pt>
                <c:pt idx="8">
                  <c:v>0</c:v>
                </c:pt>
                <c:pt idx="9">
                  <c:v>0</c:v>
                </c:pt>
                <c:pt idx="10">
                  <c:v>0</c:v>
                </c:pt>
              </c:numCache>
            </c:numRef>
          </c:val>
          <c:smooth val="0"/>
        </c:ser>
        <c:ser>
          <c:idx val="1"/>
          <c:order val="1"/>
          <c:tx>
            <c:strRef>
              <c:f>Sheet1!$A$9</c:f>
              <c:strCache>
                <c:ptCount val="1"/>
                <c:pt idx="0">
                  <c:v>whisper</c:v>
                </c:pt>
              </c:strCache>
            </c:strRef>
          </c:tx>
          <c:spPr>
            <a:ln w="28575" cap="rnd">
              <a:solidFill>
                <a:schemeClr val="accent2"/>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Sheet1!$B$9:$L$9</c:f>
              <c:numCache>
                <c:formatCode>General</c:formatCode>
                <c:ptCount val="11"/>
                <c:pt idx="0">
                  <c:v>0</c:v>
                </c:pt>
                <c:pt idx="1">
                  <c:v>10</c:v>
                </c:pt>
                <c:pt idx="2">
                  <c:v>20</c:v>
                </c:pt>
                <c:pt idx="3">
                  <c:v>30</c:v>
                </c:pt>
                <c:pt idx="4">
                  <c:v>40</c:v>
                </c:pt>
                <c:pt idx="5">
                  <c:v>30</c:v>
                </c:pt>
                <c:pt idx="6">
                  <c:v>20</c:v>
                </c:pt>
                <c:pt idx="7">
                  <c:v>10</c:v>
                </c:pt>
                <c:pt idx="8">
                  <c:v>0</c:v>
                </c:pt>
                <c:pt idx="9">
                  <c:v>0</c:v>
                </c:pt>
                <c:pt idx="10">
                  <c:v>0</c:v>
                </c:pt>
              </c:numCache>
            </c:numRef>
          </c:val>
          <c:smooth val="0"/>
        </c:ser>
        <c:ser>
          <c:idx val="2"/>
          <c:order val="2"/>
          <c:tx>
            <c:strRef>
              <c:f>Sheet1!$A$10</c:f>
              <c:strCache>
                <c:ptCount val="1"/>
                <c:pt idx="0">
                  <c:v>cry</c:v>
                </c:pt>
              </c:strCache>
            </c:strRef>
          </c:tx>
          <c:spPr>
            <a:ln w="28575" cap="rnd">
              <a:solidFill>
                <a:schemeClr val="accent3"/>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Sheet1!$B$10:$L$10</c:f>
              <c:numCache>
                <c:formatCode>General</c:formatCode>
                <c:ptCount val="11"/>
                <c:pt idx="0">
                  <c:v>0</c:v>
                </c:pt>
                <c:pt idx="1">
                  <c:v>0</c:v>
                </c:pt>
                <c:pt idx="2">
                  <c:v>10</c:v>
                </c:pt>
                <c:pt idx="3">
                  <c:v>20</c:v>
                </c:pt>
                <c:pt idx="4">
                  <c:v>30</c:v>
                </c:pt>
                <c:pt idx="5">
                  <c:v>40</c:v>
                </c:pt>
                <c:pt idx="6">
                  <c:v>30</c:v>
                </c:pt>
                <c:pt idx="7">
                  <c:v>10</c:v>
                </c:pt>
                <c:pt idx="8">
                  <c:v>0</c:v>
                </c:pt>
                <c:pt idx="9">
                  <c:v>0</c:v>
                </c:pt>
                <c:pt idx="10">
                  <c:v>0</c:v>
                </c:pt>
              </c:numCache>
            </c:numRef>
          </c:val>
          <c:smooth val="0"/>
        </c:ser>
        <c:ser>
          <c:idx val="3"/>
          <c:order val="3"/>
          <c:tx>
            <c:strRef>
              <c:f>Sheet1!$A$11</c:f>
              <c:strCache>
                <c:ptCount val="1"/>
                <c:pt idx="0">
                  <c:v>wail</c:v>
                </c:pt>
              </c:strCache>
            </c:strRef>
          </c:tx>
          <c:spPr>
            <a:ln w="28575" cap="rnd">
              <a:solidFill>
                <a:schemeClr val="accent4"/>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Sheet1!$B$11:$L$11</c:f>
              <c:numCache>
                <c:formatCode>General</c:formatCode>
                <c:ptCount val="11"/>
                <c:pt idx="0">
                  <c:v>0</c:v>
                </c:pt>
                <c:pt idx="1">
                  <c:v>0</c:v>
                </c:pt>
                <c:pt idx="2">
                  <c:v>0</c:v>
                </c:pt>
                <c:pt idx="3">
                  <c:v>10</c:v>
                </c:pt>
                <c:pt idx="4">
                  <c:v>20</c:v>
                </c:pt>
                <c:pt idx="5">
                  <c:v>30</c:v>
                </c:pt>
                <c:pt idx="6">
                  <c:v>40</c:v>
                </c:pt>
                <c:pt idx="7">
                  <c:v>30</c:v>
                </c:pt>
                <c:pt idx="8">
                  <c:v>20</c:v>
                </c:pt>
                <c:pt idx="9">
                  <c:v>10</c:v>
                </c:pt>
                <c:pt idx="10">
                  <c:v>0</c:v>
                </c:pt>
              </c:numCache>
            </c:numRef>
          </c:val>
          <c:smooth val="0"/>
        </c:ser>
        <c:ser>
          <c:idx val="4"/>
          <c:order val="4"/>
          <c:tx>
            <c:strRef>
              <c:f>Sheet1!$A$12</c:f>
              <c:strCache>
                <c:ptCount val="1"/>
                <c:pt idx="0">
                  <c:v>bellow</c:v>
                </c:pt>
              </c:strCache>
            </c:strRef>
          </c:tx>
          <c:spPr>
            <a:ln w="28575" cap="rnd">
              <a:solidFill>
                <a:schemeClr val="accent5"/>
              </a:solidFill>
              <a:round/>
            </a:ln>
            <a:effectLst/>
          </c:spPr>
          <c:marker>
            <c:symbol val="none"/>
          </c:marker>
          <c:dLbls>
            <c:delete val="1"/>
          </c:dLbls>
          <c:cat>
            <c:numRef>
              <c:f>Sheet1!$B$7:$L$7</c:f>
              <c:numCache>
                <c:formatCode>General</c:formatCode>
                <c:ptCount val="11"/>
                <c:pt idx="0">
                  <c:v>0</c:v>
                </c:pt>
                <c:pt idx="1">
                  <c:v>5</c:v>
                </c:pt>
                <c:pt idx="2">
                  <c:v>10</c:v>
                </c:pt>
                <c:pt idx="3">
                  <c:v>15</c:v>
                </c:pt>
                <c:pt idx="4">
                  <c:v>20</c:v>
                </c:pt>
                <c:pt idx="5">
                  <c:v>25</c:v>
                </c:pt>
                <c:pt idx="6">
                  <c:v>30</c:v>
                </c:pt>
                <c:pt idx="7">
                  <c:v>35</c:v>
                </c:pt>
                <c:pt idx="8">
                  <c:v>40</c:v>
                </c:pt>
                <c:pt idx="9">
                  <c:v>45</c:v>
                </c:pt>
                <c:pt idx="10">
                  <c:v>50</c:v>
                </c:pt>
              </c:numCache>
            </c:numRef>
          </c:cat>
          <c:val>
            <c:numRef>
              <c:f>Sheet1!$B$12:$L$12</c:f>
              <c:numCache>
                <c:formatCode>General</c:formatCode>
                <c:ptCount val="11"/>
                <c:pt idx="0">
                  <c:v>0</c:v>
                </c:pt>
                <c:pt idx="1">
                  <c:v>0</c:v>
                </c:pt>
                <c:pt idx="2">
                  <c:v>0</c:v>
                </c:pt>
                <c:pt idx="3">
                  <c:v>0</c:v>
                </c:pt>
                <c:pt idx="4">
                  <c:v>10</c:v>
                </c:pt>
                <c:pt idx="5">
                  <c:v>20</c:v>
                </c:pt>
                <c:pt idx="6">
                  <c:v>30</c:v>
                </c:pt>
                <c:pt idx="7">
                  <c:v>40</c:v>
                </c:pt>
                <c:pt idx="8">
                  <c:v>30</c:v>
                </c:pt>
                <c:pt idx="9">
                  <c:v>20</c:v>
                </c:pt>
                <c:pt idx="10">
                  <c:v>10</c:v>
                </c:pt>
              </c:numCache>
            </c:numRef>
          </c:val>
          <c:smooth val="0"/>
        </c:ser>
        <c:dLbls>
          <c:showLegendKey val="0"/>
          <c:showVal val="0"/>
          <c:showCatName val="0"/>
          <c:showSerName val="0"/>
          <c:showPercent val="0"/>
          <c:showBubbleSize val="0"/>
        </c:dLbls>
        <c:marker val="0"/>
        <c:smooth val="0"/>
        <c:axId val="455307808"/>
        <c:axId val="29787713"/>
      </c:lineChart>
      <c:catAx>
        <c:axId val="45530780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29787713"/>
        <c:crosses val="autoZero"/>
        <c:auto val="1"/>
        <c:lblAlgn val="ctr"/>
        <c:lblOffset val="100"/>
        <c:noMultiLvlLbl val="0"/>
      </c:catAx>
      <c:valAx>
        <c:axId val="2978771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crossAx val="455307808"/>
        <c:crosses val="autoZero"/>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GB" sz="900" b="0" i="0" u="none" strike="noStrike" kern="1200" baseline="0">
              <a:solidFill>
                <a:schemeClr val="tx1">
                  <a:lumMod val="65000"/>
                  <a:lumOff val="35000"/>
                </a:schemeClr>
              </a:solidFill>
              <a:latin typeface="+mn-lt"/>
              <a:ea typeface="+mn-ea"/>
              <a:cs typeface="+mn-cs"/>
            </a:defRPr>
          </a:pPr>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31</xdr:col>
      <xdr:colOff>567055</xdr:colOff>
      <xdr:row>28</xdr:row>
      <xdr:rowOff>125730</xdr:rowOff>
    </xdr:from>
    <xdr:to>
      <xdr:col>39</xdr:col>
      <xdr:colOff>41910</xdr:colOff>
      <xdr:row>54</xdr:row>
      <xdr:rowOff>79375</xdr:rowOff>
    </xdr:to>
    <xdr:graphicFrame>
      <xdr:nvGraphicFramePr>
        <xdr:cNvPr id="8" name="Chart 7"/>
        <xdr:cNvGraphicFramePr/>
      </xdr:nvGraphicFramePr>
      <xdr:xfrm>
        <a:off x="24446230" y="5459730"/>
        <a:ext cx="7152005" cy="490664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10</xdr:col>
      <xdr:colOff>482600</xdr:colOff>
      <xdr:row>16</xdr:row>
      <xdr:rowOff>127000</xdr:rowOff>
    </xdr:from>
    <xdr:to>
      <xdr:col>19</xdr:col>
      <xdr:colOff>492125</xdr:colOff>
      <xdr:row>37</xdr:row>
      <xdr:rowOff>107950</xdr:rowOff>
    </xdr:to>
    <xdr:graphicFrame>
      <xdr:nvGraphicFramePr>
        <xdr:cNvPr id="3" name="Chart 2"/>
        <xdr:cNvGraphicFramePr/>
      </xdr:nvGraphicFramePr>
      <xdr:xfrm>
        <a:off x="6578600" y="3175000"/>
        <a:ext cx="5495925" cy="39814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75"/>
  <sheetViews>
    <sheetView workbookViewId="0">
      <selection activeCell="AF4" sqref="AF4"/>
    </sheetView>
  </sheetViews>
  <sheetFormatPr defaultColWidth="16.7142857142857" defaultRowHeight="15"/>
  <cols>
    <col min="1" max="1" width="9.14285714285714" customWidth="1"/>
    <col min="2" max="2" width="10.1428571428571" customWidth="1"/>
    <col min="3" max="3" width="14.7142857142857" customWidth="1"/>
    <col min="4" max="25" width="8.71428571428571" customWidth="1"/>
    <col min="26" max="27" width="8.57142857142857" customWidth="1" outlineLevel="1"/>
    <col min="28" max="28" width="7.71428571428571" customWidth="1" outlineLevel="1"/>
    <col min="29" max="34" width="10.8571428571429" customWidth="1" outlineLevel="1"/>
    <col min="35" max="36" width="9.85714285714286" customWidth="1"/>
    <col min="37" max="37" width="10.5714285714286" customWidth="1"/>
    <col min="38" max="38" width="16" customWidth="1"/>
  </cols>
  <sheetData>
    <row r="1" spans="1:39">
      <c r="A1" s="91" t="s">
        <v>0</v>
      </c>
      <c r="B1" s="91" t="s">
        <v>1</v>
      </c>
      <c r="C1" s="91" t="s">
        <v>2</v>
      </c>
      <c r="D1" s="92" t="s">
        <v>3</v>
      </c>
      <c r="E1" s="92"/>
      <c r="F1" s="92"/>
      <c r="G1" s="92" t="s">
        <v>4</v>
      </c>
      <c r="H1" s="92"/>
      <c r="I1" s="92"/>
      <c r="J1" s="92" t="s">
        <v>5</v>
      </c>
      <c r="K1" s="92"/>
      <c r="L1" s="92"/>
      <c r="M1" s="92" t="s">
        <v>6</v>
      </c>
      <c r="N1" s="92"/>
      <c r="O1" s="92"/>
      <c r="P1" s="92" t="s">
        <v>7</v>
      </c>
      <c r="Q1" s="92"/>
      <c r="R1" s="92"/>
      <c r="S1" s="92" t="s">
        <v>8</v>
      </c>
      <c r="T1" s="92"/>
      <c r="U1" s="92"/>
      <c r="V1" s="92" t="s">
        <v>9</v>
      </c>
      <c r="W1" s="92"/>
      <c r="X1" s="92"/>
      <c r="Y1" s="91" t="s">
        <v>10</v>
      </c>
      <c r="Z1" s="52" t="s">
        <v>11</v>
      </c>
      <c r="AA1" s="52"/>
      <c r="AB1" s="52"/>
      <c r="AC1" s="52" t="s">
        <v>12</v>
      </c>
      <c r="AD1" s="52"/>
      <c r="AE1" s="52"/>
      <c r="AF1" s="52" t="s">
        <v>13</v>
      </c>
      <c r="AG1" s="52"/>
      <c r="AH1" s="52"/>
      <c r="AI1" s="294" t="s">
        <v>14</v>
      </c>
      <c r="AJ1" s="294"/>
      <c r="AK1" s="294"/>
      <c r="AL1" s="294" t="s">
        <v>15</v>
      </c>
      <c r="AM1" t="s">
        <v>16</v>
      </c>
    </row>
    <row r="2" spans="1:38">
      <c r="A2" s="91"/>
      <c r="B2" s="91"/>
      <c r="C2" s="91"/>
      <c r="D2" s="92" t="s">
        <v>17</v>
      </c>
      <c r="E2" s="92" t="s">
        <v>18</v>
      </c>
      <c r="F2" s="92" t="s">
        <v>19</v>
      </c>
      <c r="G2" s="92" t="s">
        <v>17</v>
      </c>
      <c r="H2" s="92" t="s">
        <v>18</v>
      </c>
      <c r="I2" s="92" t="s">
        <v>19</v>
      </c>
      <c r="J2" s="92" t="s">
        <v>17</v>
      </c>
      <c r="K2" s="92" t="s">
        <v>18</v>
      </c>
      <c r="L2" s="92" t="s">
        <v>19</v>
      </c>
      <c r="M2" s="92" t="s">
        <v>17</v>
      </c>
      <c r="N2" s="92" t="s">
        <v>18</v>
      </c>
      <c r="O2" s="92" t="s">
        <v>19</v>
      </c>
      <c r="P2" s="91" t="s">
        <v>17</v>
      </c>
      <c r="Q2" s="91" t="s">
        <v>18</v>
      </c>
      <c r="R2" s="92" t="s">
        <v>19</v>
      </c>
      <c r="S2" s="92" t="s">
        <v>17</v>
      </c>
      <c r="T2" s="92" t="s">
        <v>18</v>
      </c>
      <c r="U2" s="92" t="s">
        <v>19</v>
      </c>
      <c r="V2" s="92" t="s">
        <v>17</v>
      </c>
      <c r="W2" s="92" t="s">
        <v>18</v>
      </c>
      <c r="X2" s="92" t="s">
        <v>19</v>
      </c>
      <c r="Y2" s="91"/>
      <c r="Z2" t="s">
        <v>17</v>
      </c>
      <c r="AA2" t="s">
        <v>18</v>
      </c>
      <c r="AB2" t="s">
        <v>19</v>
      </c>
      <c r="AC2" t="s">
        <v>17</v>
      </c>
      <c r="AD2" t="s">
        <v>18</v>
      </c>
      <c r="AE2" t="s">
        <v>19</v>
      </c>
      <c r="AF2" t="s">
        <v>17</v>
      </c>
      <c r="AG2" t="s">
        <v>18</v>
      </c>
      <c r="AH2" t="s">
        <v>19</v>
      </c>
      <c r="AI2" s="295" t="s">
        <v>17</v>
      </c>
      <c r="AJ2" s="295" t="s">
        <v>18</v>
      </c>
      <c r="AK2" s="294" t="s">
        <v>19</v>
      </c>
      <c r="AL2" s="294"/>
    </row>
    <row r="3" spans="1:38">
      <c r="A3" s="93" t="s">
        <v>20</v>
      </c>
      <c r="B3" s="93" t="b">
        <v>1</v>
      </c>
      <c r="C3" s="93"/>
      <c r="D3" s="93"/>
      <c r="E3" s="93"/>
      <c r="F3" s="93"/>
      <c r="G3" s="93"/>
      <c r="H3" s="93"/>
      <c r="I3" s="93"/>
      <c r="J3" s="93"/>
      <c r="K3" s="93"/>
      <c r="L3" s="93"/>
      <c r="M3" s="93"/>
      <c r="N3" s="93"/>
      <c r="O3" s="93"/>
      <c r="P3" s="93"/>
      <c r="Q3" s="93"/>
      <c r="R3" s="93"/>
      <c r="S3" s="290" t="s">
        <v>21</v>
      </c>
      <c r="T3" s="290"/>
      <c r="U3" s="290"/>
      <c r="V3" s="93"/>
      <c r="W3" s="93"/>
      <c r="X3" s="93"/>
      <c r="Y3" s="292"/>
      <c r="AA3" s="34"/>
      <c r="AB3" s="34"/>
      <c r="AC3" s="34"/>
      <c r="AD3" s="34"/>
      <c r="AE3" s="34"/>
      <c r="AF3" s="34"/>
      <c r="AG3" s="34"/>
      <c r="AH3" s="34"/>
      <c r="AI3" s="295" t="s">
        <v>22</v>
      </c>
      <c r="AJ3" s="295"/>
      <c r="AK3" s="295"/>
      <c r="AL3" s="295"/>
    </row>
    <row r="4" spans="1:39">
      <c r="A4" s="239"/>
      <c r="B4" s="239"/>
      <c r="C4" s="240" t="s">
        <v>23</v>
      </c>
      <c r="D4" s="241">
        <v>1.5</v>
      </c>
      <c r="E4" s="242">
        <v>6</v>
      </c>
      <c r="F4" s="243">
        <f>AVERAGE(D4:E4)</f>
        <v>3.75</v>
      </c>
      <c r="G4" s="244">
        <v>50</v>
      </c>
      <c r="H4" s="242">
        <v>60</v>
      </c>
      <c r="I4" s="243">
        <f>AVERAGE(G4:H4)</f>
        <v>55</v>
      </c>
      <c r="J4" s="244">
        <v>1</v>
      </c>
      <c r="K4" s="242">
        <v>3</v>
      </c>
      <c r="L4" s="243">
        <f>AVERAGE(J4:K4)</f>
        <v>2</v>
      </c>
      <c r="M4" s="244">
        <v>70</v>
      </c>
      <c r="N4" s="242">
        <v>80</v>
      </c>
      <c r="O4" s="243">
        <f>AVERAGE(M4:N4)</f>
        <v>75</v>
      </c>
      <c r="P4" s="244">
        <v>2.5</v>
      </c>
      <c r="Q4" s="242">
        <v>3.5</v>
      </c>
      <c r="R4" s="243">
        <f>AVERAGE(P4:Q4)</f>
        <v>3</v>
      </c>
      <c r="S4" s="272">
        <v>6</v>
      </c>
      <c r="T4" s="273">
        <v>12</v>
      </c>
      <c r="U4" s="285">
        <f>AVERAGE(S4:T4)</f>
        <v>9</v>
      </c>
      <c r="V4" s="244">
        <v>3</v>
      </c>
      <c r="W4" s="242">
        <v>4</v>
      </c>
      <c r="X4" s="243">
        <f>AVERAGE(V4:W4)</f>
        <v>3.5</v>
      </c>
      <c r="Y4" s="242">
        <v>1</v>
      </c>
      <c r="Z4" s="293">
        <f>V4/100*D4*2+(1-V4/100)*D4</f>
        <v>1.545</v>
      </c>
      <c r="AA4" s="293">
        <f>W4/100*E4*2+(1-W4/100)*E4</f>
        <v>6.24</v>
      </c>
      <c r="AB4" s="293">
        <f>AVERAGE(Z4:AA4)</f>
        <v>3.8925</v>
      </c>
      <c r="AC4" s="293">
        <f>S4/J4+P4</f>
        <v>8.5</v>
      </c>
      <c r="AD4" s="293">
        <f>T4/K4+Q4</f>
        <v>7.5</v>
      </c>
      <c r="AE4" s="293">
        <f>AVERAGE(AC4:AD4)</f>
        <v>8</v>
      </c>
      <c r="AF4" s="293">
        <f>S4*Z4*$Y4</f>
        <v>9.27</v>
      </c>
      <c r="AG4" s="293">
        <f>T4*AA4*$Y4</f>
        <v>74.88</v>
      </c>
      <c r="AH4" s="293">
        <f>U4*AB4*$Y4</f>
        <v>35.0325</v>
      </c>
      <c r="AI4" s="296">
        <f>AF4/AC4</f>
        <v>1.09058823529412</v>
      </c>
      <c r="AJ4" s="296">
        <f>AG4/AD4</f>
        <v>9.984</v>
      </c>
      <c r="AK4" s="297">
        <f>AVERAGE(AI4:AJ4)</f>
        <v>5.53729411764706</v>
      </c>
      <c r="AL4" s="297">
        <v>5</v>
      </c>
      <c r="AM4">
        <f>AVERAGE(J4:K4)*AVERAGE(D4:E4)*Y4</f>
        <v>7.5</v>
      </c>
    </row>
    <row r="5" spans="1:39">
      <c r="A5" s="239"/>
      <c r="B5" s="239"/>
      <c r="C5" s="245" t="s">
        <v>24</v>
      </c>
      <c r="D5" s="246">
        <v>2.5</v>
      </c>
      <c r="E5" s="247">
        <v>10</v>
      </c>
      <c r="F5" s="248">
        <f t="shared" ref="F5:F38" si="0">AVERAGE(D5:E5)</f>
        <v>6.25</v>
      </c>
      <c r="G5" s="249">
        <v>55</v>
      </c>
      <c r="H5" s="247">
        <v>65</v>
      </c>
      <c r="I5" s="248">
        <f t="shared" ref="I5:I38" si="1">AVERAGE(G5:H5)</f>
        <v>60</v>
      </c>
      <c r="J5" s="249">
        <v>1.25</v>
      </c>
      <c r="K5" s="247">
        <v>3</v>
      </c>
      <c r="L5" s="248">
        <f t="shared" ref="L5:L38" si="2">AVERAGE(J5:K5)</f>
        <v>2.125</v>
      </c>
      <c r="M5" s="249">
        <v>75</v>
      </c>
      <c r="N5" s="247">
        <v>85</v>
      </c>
      <c r="O5" s="248">
        <f t="shared" ref="O5:O38" si="3">AVERAGE(M5:N5)</f>
        <v>80</v>
      </c>
      <c r="P5" s="249">
        <v>2</v>
      </c>
      <c r="Q5" s="247">
        <v>3</v>
      </c>
      <c r="R5" s="248">
        <f t="shared" ref="R5:R38" si="4">AVERAGE(P5:Q5)</f>
        <v>2.5</v>
      </c>
      <c r="S5" s="274">
        <v>6</v>
      </c>
      <c r="T5" s="275">
        <v>12</v>
      </c>
      <c r="U5" s="286">
        <f t="shared" ref="U5:U38" si="5">AVERAGE(S5:T5)</f>
        <v>9</v>
      </c>
      <c r="V5" s="249">
        <v>4</v>
      </c>
      <c r="W5" s="247">
        <v>5</v>
      </c>
      <c r="X5" s="248">
        <f t="shared" ref="X5:X38" si="6">AVERAGE(V5:W5)</f>
        <v>4.5</v>
      </c>
      <c r="Y5" s="247">
        <v>1</v>
      </c>
      <c r="Z5" s="293">
        <f t="shared" ref="Z5:Z38" si="7">V5/100*D5*2+(1-V5/100)*D5</f>
        <v>2.6</v>
      </c>
      <c r="AA5" s="293">
        <f>W5/100*E5*2+(1-W5/100)*E5</f>
        <v>10.5</v>
      </c>
      <c r="AB5" s="293">
        <f t="shared" ref="AB5:AB38" si="8">AVERAGE(Z5:AA5)</f>
        <v>6.55</v>
      </c>
      <c r="AC5" s="293">
        <f t="shared" ref="AC5:AC38" si="9">S5/J5+P5</f>
        <v>6.8</v>
      </c>
      <c r="AD5" s="293">
        <f>T5/K5+Q5</f>
        <v>7</v>
      </c>
      <c r="AE5" s="293">
        <f t="shared" ref="AE5:AE38" si="10">AVERAGE(AC5:AD5)</f>
        <v>6.9</v>
      </c>
      <c r="AF5" s="293">
        <f t="shared" ref="AF5:AF38" si="11">S5*Z5*$Y5</f>
        <v>15.6</v>
      </c>
      <c r="AG5" s="293">
        <f>T5*AA5*$Y5</f>
        <v>126</v>
      </c>
      <c r="AH5" s="293">
        <f>U5*AB5*$Y5</f>
        <v>58.95</v>
      </c>
      <c r="AI5" s="296">
        <f t="shared" ref="AI5:AI38" si="12">AF5/AC5</f>
        <v>2.29411764705882</v>
      </c>
      <c r="AJ5" s="296">
        <f>AG5/AD5</f>
        <v>18</v>
      </c>
      <c r="AK5" s="297">
        <f t="shared" ref="AK5:AK38" si="13">AVERAGE(AI5:AJ5)</f>
        <v>10.1470588235294</v>
      </c>
      <c r="AL5" s="297">
        <v>10</v>
      </c>
      <c r="AM5">
        <f t="shared" ref="AM5:AM38" si="14">AVERAGE(J5:K5)*AVERAGE(D5:E5)*Y5</f>
        <v>13.28125</v>
      </c>
    </row>
    <row r="6" spans="1:39">
      <c r="A6" s="239"/>
      <c r="B6" s="239"/>
      <c r="C6" s="250" t="s">
        <v>25</v>
      </c>
      <c r="D6" s="251">
        <v>4</v>
      </c>
      <c r="E6" s="252">
        <v>13</v>
      </c>
      <c r="F6" s="253">
        <f t="shared" si="0"/>
        <v>8.5</v>
      </c>
      <c r="G6" s="254">
        <v>60</v>
      </c>
      <c r="H6" s="252">
        <v>70</v>
      </c>
      <c r="I6" s="253">
        <f t="shared" si="1"/>
        <v>65</v>
      </c>
      <c r="J6" s="254">
        <v>1.5</v>
      </c>
      <c r="K6" s="252">
        <v>3</v>
      </c>
      <c r="L6" s="253">
        <f t="shared" si="2"/>
        <v>2.25</v>
      </c>
      <c r="M6" s="254">
        <v>80</v>
      </c>
      <c r="N6" s="252">
        <v>90</v>
      </c>
      <c r="O6" s="253">
        <f t="shared" si="3"/>
        <v>85</v>
      </c>
      <c r="P6" s="254">
        <v>1.5</v>
      </c>
      <c r="Q6" s="252">
        <v>2.5</v>
      </c>
      <c r="R6" s="253">
        <f t="shared" si="4"/>
        <v>2</v>
      </c>
      <c r="S6" s="276">
        <v>6</v>
      </c>
      <c r="T6" s="277">
        <v>12</v>
      </c>
      <c r="U6" s="287">
        <f t="shared" si="5"/>
        <v>9</v>
      </c>
      <c r="V6" s="254">
        <v>5</v>
      </c>
      <c r="W6" s="252">
        <v>6</v>
      </c>
      <c r="X6" s="253">
        <f t="shared" si="6"/>
        <v>5.5</v>
      </c>
      <c r="Y6" s="252">
        <v>1</v>
      </c>
      <c r="Z6" s="293">
        <f t="shared" si="7"/>
        <v>4.2</v>
      </c>
      <c r="AA6" s="293">
        <f>W6/100*E6*2+(1-W6/100)*E6</f>
        <v>13.78</v>
      </c>
      <c r="AB6" s="293">
        <f t="shared" si="8"/>
        <v>8.99</v>
      </c>
      <c r="AC6" s="293">
        <f t="shared" si="9"/>
        <v>5.5</v>
      </c>
      <c r="AD6" s="293">
        <f>T6/K6+Q6</f>
        <v>6.5</v>
      </c>
      <c r="AE6" s="293">
        <f t="shared" si="10"/>
        <v>6</v>
      </c>
      <c r="AF6" s="293">
        <f t="shared" si="11"/>
        <v>25.2</v>
      </c>
      <c r="AG6" s="293">
        <f>T6*AA6*$Y6</f>
        <v>165.36</v>
      </c>
      <c r="AH6" s="293">
        <f>U6*AB6*$Y6</f>
        <v>80.91</v>
      </c>
      <c r="AI6" s="296">
        <f t="shared" si="12"/>
        <v>4.58181818181818</v>
      </c>
      <c r="AJ6" s="296">
        <f>AG6/AD6</f>
        <v>25.44</v>
      </c>
      <c r="AK6" s="297">
        <f t="shared" si="13"/>
        <v>15.0109090909091</v>
      </c>
      <c r="AL6" s="297">
        <v>15</v>
      </c>
      <c r="AM6">
        <f t="shared" si="14"/>
        <v>19.125</v>
      </c>
    </row>
    <row r="7" spans="1:39">
      <c r="A7" s="239"/>
      <c r="B7" s="239"/>
      <c r="C7" s="255" t="s">
        <v>26</v>
      </c>
      <c r="D7" s="256">
        <v>5.5</v>
      </c>
      <c r="E7" s="257">
        <v>15</v>
      </c>
      <c r="F7" s="258">
        <f t="shared" si="0"/>
        <v>10.25</v>
      </c>
      <c r="G7" s="259">
        <v>65</v>
      </c>
      <c r="H7" s="257">
        <v>75</v>
      </c>
      <c r="I7" s="258">
        <f t="shared" si="1"/>
        <v>70</v>
      </c>
      <c r="J7" s="259">
        <v>1.75</v>
      </c>
      <c r="K7" s="257">
        <v>3</v>
      </c>
      <c r="L7" s="258">
        <f t="shared" si="2"/>
        <v>2.375</v>
      </c>
      <c r="M7" s="259">
        <v>85</v>
      </c>
      <c r="N7" s="257">
        <v>95</v>
      </c>
      <c r="O7" s="258">
        <f t="shared" si="3"/>
        <v>90</v>
      </c>
      <c r="P7" s="259">
        <v>1</v>
      </c>
      <c r="Q7" s="257">
        <v>2</v>
      </c>
      <c r="R7" s="258">
        <f t="shared" si="4"/>
        <v>1.5</v>
      </c>
      <c r="S7" s="278">
        <v>6</v>
      </c>
      <c r="T7" s="279">
        <v>12</v>
      </c>
      <c r="U7" s="288">
        <f t="shared" si="5"/>
        <v>9</v>
      </c>
      <c r="V7" s="259">
        <v>6</v>
      </c>
      <c r="W7" s="257">
        <v>7</v>
      </c>
      <c r="X7" s="258">
        <f t="shared" si="6"/>
        <v>6.5</v>
      </c>
      <c r="Y7" s="257">
        <v>1</v>
      </c>
      <c r="Z7" s="293">
        <f t="shared" si="7"/>
        <v>5.83</v>
      </c>
      <c r="AA7" s="293">
        <f>W7/100*E7*2+(1-W7/100)*E7</f>
        <v>16.05</v>
      </c>
      <c r="AB7" s="293">
        <f t="shared" si="8"/>
        <v>10.94</v>
      </c>
      <c r="AC7" s="293">
        <f t="shared" si="9"/>
        <v>4.42857142857143</v>
      </c>
      <c r="AD7" s="293">
        <f>T7/K7+Q7</f>
        <v>6</v>
      </c>
      <c r="AE7" s="293">
        <f t="shared" si="10"/>
        <v>5.21428571428571</v>
      </c>
      <c r="AF7" s="293">
        <f t="shared" si="11"/>
        <v>34.98</v>
      </c>
      <c r="AG7" s="293">
        <f>T7*AA7*$Y7</f>
        <v>192.6</v>
      </c>
      <c r="AH7" s="293">
        <f>U7*AB7*$Y7</f>
        <v>98.46</v>
      </c>
      <c r="AI7" s="296">
        <f t="shared" si="12"/>
        <v>7.89870967741936</v>
      </c>
      <c r="AJ7" s="296">
        <f>AG7/AD7</f>
        <v>32.1</v>
      </c>
      <c r="AK7" s="297">
        <f t="shared" si="13"/>
        <v>19.9993548387097</v>
      </c>
      <c r="AL7" s="297">
        <v>20</v>
      </c>
      <c r="AM7">
        <f t="shared" si="14"/>
        <v>24.34375</v>
      </c>
    </row>
    <row r="8" spans="1:39">
      <c r="A8" s="239"/>
      <c r="B8" s="239"/>
      <c r="C8" s="260" t="s">
        <v>27</v>
      </c>
      <c r="D8" s="261">
        <v>7</v>
      </c>
      <c r="E8" s="262">
        <v>16</v>
      </c>
      <c r="F8" s="263">
        <f t="shared" si="0"/>
        <v>11.5</v>
      </c>
      <c r="G8" s="264">
        <v>70</v>
      </c>
      <c r="H8" s="262">
        <v>80</v>
      </c>
      <c r="I8" s="263">
        <f t="shared" si="1"/>
        <v>75</v>
      </c>
      <c r="J8" s="264">
        <v>2</v>
      </c>
      <c r="K8" s="262">
        <v>3</v>
      </c>
      <c r="L8" s="263">
        <f t="shared" si="2"/>
        <v>2.5</v>
      </c>
      <c r="M8" s="264">
        <v>90</v>
      </c>
      <c r="N8" s="262">
        <v>100</v>
      </c>
      <c r="O8" s="263">
        <f t="shared" si="3"/>
        <v>95</v>
      </c>
      <c r="P8" s="264">
        <v>0.5</v>
      </c>
      <c r="Q8" s="262">
        <v>1.5</v>
      </c>
      <c r="R8" s="263">
        <f t="shared" si="4"/>
        <v>1</v>
      </c>
      <c r="S8" s="280">
        <v>6</v>
      </c>
      <c r="T8" s="281">
        <v>12</v>
      </c>
      <c r="U8" s="289">
        <f t="shared" si="5"/>
        <v>9</v>
      </c>
      <c r="V8" s="264">
        <v>7</v>
      </c>
      <c r="W8" s="262">
        <v>8</v>
      </c>
      <c r="X8" s="263">
        <f t="shared" si="6"/>
        <v>7.5</v>
      </c>
      <c r="Y8" s="262">
        <v>1</v>
      </c>
      <c r="Z8" s="293">
        <f t="shared" si="7"/>
        <v>7.49</v>
      </c>
      <c r="AA8" s="293">
        <f>W8/100*E8*2+(1-W8/100)*E8</f>
        <v>17.28</v>
      </c>
      <c r="AB8" s="293">
        <f t="shared" si="8"/>
        <v>12.385</v>
      </c>
      <c r="AC8" s="293">
        <f t="shared" si="9"/>
        <v>3.5</v>
      </c>
      <c r="AD8" s="293">
        <f>T8/K8+Q8</f>
        <v>5.5</v>
      </c>
      <c r="AE8" s="293">
        <f t="shared" si="10"/>
        <v>4.5</v>
      </c>
      <c r="AF8" s="293">
        <f t="shared" si="11"/>
        <v>44.94</v>
      </c>
      <c r="AG8" s="293">
        <f>T8*AA8*$Y8</f>
        <v>207.36</v>
      </c>
      <c r="AH8" s="293">
        <f>U8*AB8*$Y8</f>
        <v>111.465</v>
      </c>
      <c r="AI8" s="296">
        <f t="shared" si="12"/>
        <v>12.84</v>
      </c>
      <c r="AJ8" s="296">
        <f>AG8/AD8</f>
        <v>37.7018181818182</v>
      </c>
      <c r="AK8" s="297">
        <f t="shared" si="13"/>
        <v>25.2709090909091</v>
      </c>
      <c r="AL8" s="297">
        <v>25</v>
      </c>
      <c r="AM8">
        <f t="shared" si="14"/>
        <v>28.75</v>
      </c>
    </row>
    <row r="9" spans="1:38">
      <c r="A9" s="93" t="s">
        <v>28</v>
      </c>
      <c r="B9" s="93" t="b">
        <v>1</v>
      </c>
      <c r="C9" s="93"/>
      <c r="D9" s="265"/>
      <c r="E9" s="266"/>
      <c r="F9" s="267"/>
      <c r="G9" s="265"/>
      <c r="H9" s="266"/>
      <c r="I9" s="267"/>
      <c r="J9" s="271" t="s">
        <v>21</v>
      </c>
      <c r="K9" s="271"/>
      <c r="L9" s="284"/>
      <c r="M9" s="265"/>
      <c r="N9" s="266"/>
      <c r="O9" s="267"/>
      <c r="P9" s="265"/>
      <c r="Q9" s="266"/>
      <c r="R9" s="267"/>
      <c r="S9" s="265"/>
      <c r="T9" s="266"/>
      <c r="U9" s="267"/>
      <c r="V9" s="265"/>
      <c r="W9" s="291"/>
      <c r="X9" s="267"/>
      <c r="Y9" s="266"/>
      <c r="Z9" s="293"/>
      <c r="AA9" s="293"/>
      <c r="AB9" s="293"/>
      <c r="AC9" s="293"/>
      <c r="AD9" s="293"/>
      <c r="AE9" s="293"/>
      <c r="AF9" s="293"/>
      <c r="AG9" s="293"/>
      <c r="AH9" s="293"/>
      <c r="AI9" s="296" t="s">
        <v>29</v>
      </c>
      <c r="AJ9" s="296"/>
      <c r="AK9" s="296"/>
      <c r="AL9" s="296"/>
    </row>
    <row r="10" spans="1:39">
      <c r="A10" s="239"/>
      <c r="B10" s="239"/>
      <c r="C10" s="240" t="s">
        <v>30</v>
      </c>
      <c r="D10" s="241">
        <v>10</v>
      </c>
      <c r="E10" s="242">
        <v>15</v>
      </c>
      <c r="F10" s="243">
        <f t="shared" si="0"/>
        <v>12.5</v>
      </c>
      <c r="G10" s="244">
        <v>67.5</v>
      </c>
      <c r="H10" s="242">
        <v>75</v>
      </c>
      <c r="I10" s="243">
        <f t="shared" si="1"/>
        <v>71.25</v>
      </c>
      <c r="J10" s="272">
        <v>0.2</v>
      </c>
      <c r="K10" s="273">
        <v>0.5</v>
      </c>
      <c r="L10" s="285">
        <f t="shared" si="2"/>
        <v>0.35</v>
      </c>
      <c r="M10" s="244">
        <v>30</v>
      </c>
      <c r="N10" s="242">
        <v>40</v>
      </c>
      <c r="O10" s="243">
        <f t="shared" si="3"/>
        <v>35</v>
      </c>
      <c r="P10" s="244">
        <v>3.5</v>
      </c>
      <c r="Q10" s="242">
        <v>5</v>
      </c>
      <c r="R10" s="243">
        <f t="shared" si="4"/>
        <v>4.25</v>
      </c>
      <c r="S10" s="244">
        <v>4</v>
      </c>
      <c r="T10" s="242">
        <v>10</v>
      </c>
      <c r="U10" s="243">
        <f t="shared" si="5"/>
        <v>7</v>
      </c>
      <c r="V10" s="244">
        <v>10</v>
      </c>
      <c r="W10" s="242">
        <v>20</v>
      </c>
      <c r="X10" s="243">
        <f t="shared" si="6"/>
        <v>15</v>
      </c>
      <c r="Y10" s="242">
        <v>1</v>
      </c>
      <c r="Z10" s="293">
        <f t="shared" si="7"/>
        <v>11</v>
      </c>
      <c r="AA10" s="293">
        <f>W10/100*E10*2+(1-W10/100)*E10</f>
        <v>18</v>
      </c>
      <c r="AB10" s="293">
        <f t="shared" si="8"/>
        <v>14.5</v>
      </c>
      <c r="AC10" s="293">
        <f t="shared" si="9"/>
        <v>23.5</v>
      </c>
      <c r="AD10" s="293">
        <f>T10/K10+Q10</f>
        <v>25</v>
      </c>
      <c r="AE10" s="293">
        <f t="shared" si="10"/>
        <v>24.25</v>
      </c>
      <c r="AF10" s="293">
        <f t="shared" si="11"/>
        <v>44</v>
      </c>
      <c r="AG10" s="293">
        <f>T10*AA10*$Y10</f>
        <v>180</v>
      </c>
      <c r="AH10" s="293">
        <f>U10*AB10*$Y10</f>
        <v>101.5</v>
      </c>
      <c r="AI10" s="296">
        <f t="shared" si="12"/>
        <v>1.87234042553191</v>
      </c>
      <c r="AJ10" s="296">
        <f>AG10/AD10</f>
        <v>7.2</v>
      </c>
      <c r="AK10" s="297">
        <f t="shared" si="13"/>
        <v>4.53617021276596</v>
      </c>
      <c r="AL10" s="297">
        <v>5</v>
      </c>
      <c r="AM10">
        <f t="shared" si="14"/>
        <v>4.375</v>
      </c>
    </row>
    <row r="11" spans="1:39">
      <c r="A11" s="239"/>
      <c r="B11" s="239"/>
      <c r="C11" s="245" t="s">
        <v>31</v>
      </c>
      <c r="D11" s="246">
        <v>20</v>
      </c>
      <c r="E11" s="247">
        <v>30</v>
      </c>
      <c r="F11" s="248">
        <f t="shared" si="0"/>
        <v>25</v>
      </c>
      <c r="G11" s="249">
        <v>72.5</v>
      </c>
      <c r="H11" s="247">
        <v>80</v>
      </c>
      <c r="I11" s="248">
        <f t="shared" si="1"/>
        <v>76.25</v>
      </c>
      <c r="J11" s="274">
        <v>0.2</v>
      </c>
      <c r="K11" s="275">
        <v>0.5</v>
      </c>
      <c r="L11" s="286">
        <f t="shared" si="2"/>
        <v>0.35</v>
      </c>
      <c r="M11" s="249">
        <v>35</v>
      </c>
      <c r="N11" s="247">
        <v>45</v>
      </c>
      <c r="O11" s="248">
        <f t="shared" si="3"/>
        <v>40</v>
      </c>
      <c r="P11" s="249">
        <v>3.75</v>
      </c>
      <c r="Q11" s="247">
        <v>5.25</v>
      </c>
      <c r="R11" s="248">
        <f t="shared" si="4"/>
        <v>4.5</v>
      </c>
      <c r="S11" s="249">
        <v>4</v>
      </c>
      <c r="T11" s="247">
        <v>9</v>
      </c>
      <c r="U11" s="248">
        <f t="shared" si="5"/>
        <v>6.5</v>
      </c>
      <c r="V11" s="249">
        <v>15</v>
      </c>
      <c r="W11" s="247">
        <v>35</v>
      </c>
      <c r="X11" s="248">
        <f t="shared" si="6"/>
        <v>25</v>
      </c>
      <c r="Y11" s="247">
        <v>1</v>
      </c>
      <c r="Z11" s="293">
        <f t="shared" si="7"/>
        <v>23</v>
      </c>
      <c r="AA11" s="293">
        <f>W11/100*E11*2+(1-W11/100)*E11</f>
        <v>40.5</v>
      </c>
      <c r="AB11" s="293">
        <f t="shared" si="8"/>
        <v>31.75</v>
      </c>
      <c r="AC11" s="293">
        <f t="shared" si="9"/>
        <v>23.75</v>
      </c>
      <c r="AD11" s="293">
        <f>T11/K11+Q11</f>
        <v>23.25</v>
      </c>
      <c r="AE11" s="293">
        <f t="shared" si="10"/>
        <v>23.5</v>
      </c>
      <c r="AF11" s="293">
        <f t="shared" si="11"/>
        <v>92</v>
      </c>
      <c r="AG11" s="293">
        <f>T11*AA11*$Y11</f>
        <v>364.5</v>
      </c>
      <c r="AH11" s="293">
        <f>U11*AB11*$Y11</f>
        <v>206.375</v>
      </c>
      <c r="AI11" s="296">
        <f t="shared" si="12"/>
        <v>3.87368421052632</v>
      </c>
      <c r="AJ11" s="296">
        <f>AG11/AD11</f>
        <v>15.6774193548387</v>
      </c>
      <c r="AK11" s="297">
        <f t="shared" si="13"/>
        <v>9.77555178268251</v>
      </c>
      <c r="AL11" s="297">
        <v>10</v>
      </c>
      <c r="AM11">
        <f t="shared" si="14"/>
        <v>8.75</v>
      </c>
    </row>
    <row r="12" spans="1:39">
      <c r="A12" s="239"/>
      <c r="B12" s="239"/>
      <c r="C12" s="250" t="s">
        <v>32</v>
      </c>
      <c r="D12" s="251">
        <v>30</v>
      </c>
      <c r="E12" s="252">
        <v>45</v>
      </c>
      <c r="F12" s="253">
        <f t="shared" si="0"/>
        <v>37.5</v>
      </c>
      <c r="G12" s="254">
        <v>77.5</v>
      </c>
      <c r="H12" s="252">
        <v>85</v>
      </c>
      <c r="I12" s="253">
        <f t="shared" si="1"/>
        <v>81.25</v>
      </c>
      <c r="J12" s="276">
        <v>0.2</v>
      </c>
      <c r="K12" s="277">
        <v>0.5</v>
      </c>
      <c r="L12" s="287">
        <f t="shared" si="2"/>
        <v>0.35</v>
      </c>
      <c r="M12" s="254">
        <v>40</v>
      </c>
      <c r="N12" s="252">
        <v>50</v>
      </c>
      <c r="O12" s="253">
        <f t="shared" si="3"/>
        <v>45</v>
      </c>
      <c r="P12" s="254">
        <v>4</v>
      </c>
      <c r="Q12" s="252">
        <v>5.5</v>
      </c>
      <c r="R12" s="253">
        <f t="shared" si="4"/>
        <v>4.75</v>
      </c>
      <c r="S12" s="254">
        <v>4</v>
      </c>
      <c r="T12" s="252">
        <v>8</v>
      </c>
      <c r="U12" s="253">
        <f t="shared" si="5"/>
        <v>6</v>
      </c>
      <c r="V12" s="254">
        <v>30</v>
      </c>
      <c r="W12" s="252">
        <v>50</v>
      </c>
      <c r="X12" s="253">
        <f t="shared" si="6"/>
        <v>40</v>
      </c>
      <c r="Y12" s="252">
        <v>1</v>
      </c>
      <c r="Z12" s="293">
        <f t="shared" si="7"/>
        <v>39</v>
      </c>
      <c r="AA12" s="293">
        <f>W12/100*E12*2+(1-W12/100)*E12</f>
        <v>67.5</v>
      </c>
      <c r="AB12" s="293">
        <f t="shared" si="8"/>
        <v>53.25</v>
      </c>
      <c r="AC12" s="293">
        <f t="shared" si="9"/>
        <v>24</v>
      </c>
      <c r="AD12" s="293">
        <f>T12/K12+Q12</f>
        <v>21.5</v>
      </c>
      <c r="AE12" s="293">
        <f t="shared" si="10"/>
        <v>22.75</v>
      </c>
      <c r="AF12" s="293">
        <f t="shared" si="11"/>
        <v>156</v>
      </c>
      <c r="AG12" s="293">
        <f>T12*AA12*$Y12</f>
        <v>540</v>
      </c>
      <c r="AH12" s="293">
        <f>U12*AB12*$Y12</f>
        <v>319.5</v>
      </c>
      <c r="AI12" s="296">
        <f t="shared" si="12"/>
        <v>6.5</v>
      </c>
      <c r="AJ12" s="296">
        <f>AG12/AD12</f>
        <v>25.1162790697674</v>
      </c>
      <c r="AK12" s="297">
        <f t="shared" si="13"/>
        <v>15.8081395348837</v>
      </c>
      <c r="AL12" s="297">
        <v>15</v>
      </c>
      <c r="AM12">
        <f t="shared" si="14"/>
        <v>13.125</v>
      </c>
    </row>
    <row r="13" spans="1:39">
      <c r="A13" s="239"/>
      <c r="B13" s="239"/>
      <c r="C13" s="255" t="s">
        <v>33</v>
      </c>
      <c r="D13" s="256">
        <v>40</v>
      </c>
      <c r="E13" s="257">
        <v>60</v>
      </c>
      <c r="F13" s="258">
        <f t="shared" si="0"/>
        <v>50</v>
      </c>
      <c r="G13" s="259">
        <v>82.5</v>
      </c>
      <c r="H13" s="257">
        <v>90</v>
      </c>
      <c r="I13" s="258">
        <f t="shared" si="1"/>
        <v>86.25</v>
      </c>
      <c r="J13" s="278">
        <v>0.2</v>
      </c>
      <c r="K13" s="279">
        <v>0.5</v>
      </c>
      <c r="L13" s="288">
        <f t="shared" si="2"/>
        <v>0.35</v>
      </c>
      <c r="M13" s="259">
        <v>45</v>
      </c>
      <c r="N13" s="257">
        <v>55</v>
      </c>
      <c r="O13" s="258">
        <f t="shared" si="3"/>
        <v>50</v>
      </c>
      <c r="P13" s="259">
        <v>4.25</v>
      </c>
      <c r="Q13" s="257">
        <v>5.75</v>
      </c>
      <c r="R13" s="258">
        <f t="shared" si="4"/>
        <v>5</v>
      </c>
      <c r="S13" s="259">
        <v>4</v>
      </c>
      <c r="T13" s="257">
        <v>7</v>
      </c>
      <c r="U13" s="258">
        <f t="shared" si="5"/>
        <v>5.5</v>
      </c>
      <c r="V13" s="259">
        <v>45</v>
      </c>
      <c r="W13" s="257">
        <v>65</v>
      </c>
      <c r="X13" s="258">
        <f t="shared" si="6"/>
        <v>55</v>
      </c>
      <c r="Y13" s="257">
        <v>1</v>
      </c>
      <c r="Z13" s="293">
        <f t="shared" si="7"/>
        <v>58</v>
      </c>
      <c r="AA13" s="293">
        <f>W13/100*E13*2+(1-W13/100)*E13</f>
        <v>99</v>
      </c>
      <c r="AB13" s="293">
        <f t="shared" si="8"/>
        <v>78.5</v>
      </c>
      <c r="AC13" s="293">
        <f t="shared" si="9"/>
        <v>24.25</v>
      </c>
      <c r="AD13" s="293">
        <f>T13/K13+Q13</f>
        <v>19.75</v>
      </c>
      <c r="AE13" s="293">
        <f t="shared" si="10"/>
        <v>22</v>
      </c>
      <c r="AF13" s="293">
        <f t="shared" si="11"/>
        <v>232</v>
      </c>
      <c r="AG13" s="293">
        <f>T13*AA13*$Y13</f>
        <v>693</v>
      </c>
      <c r="AH13" s="293">
        <f>U13*AB13*$Y13</f>
        <v>431.75</v>
      </c>
      <c r="AI13" s="296">
        <f t="shared" si="12"/>
        <v>9.56701030927835</v>
      </c>
      <c r="AJ13" s="296">
        <f>AG13/AD13</f>
        <v>35.0886075949367</v>
      </c>
      <c r="AK13" s="297">
        <f t="shared" si="13"/>
        <v>22.3278089521075</v>
      </c>
      <c r="AL13" s="297">
        <v>20</v>
      </c>
      <c r="AM13">
        <f t="shared" si="14"/>
        <v>17.5</v>
      </c>
    </row>
    <row r="14" spans="1:39">
      <c r="A14" s="239"/>
      <c r="B14" s="239"/>
      <c r="C14" s="260" t="s">
        <v>34</v>
      </c>
      <c r="D14" s="261">
        <v>50</v>
      </c>
      <c r="E14" s="262">
        <v>75</v>
      </c>
      <c r="F14" s="263">
        <f t="shared" si="0"/>
        <v>62.5</v>
      </c>
      <c r="G14" s="264">
        <v>87.5</v>
      </c>
      <c r="H14" s="262">
        <v>95</v>
      </c>
      <c r="I14" s="263">
        <f t="shared" si="1"/>
        <v>91.25</v>
      </c>
      <c r="J14" s="280">
        <v>0.2</v>
      </c>
      <c r="K14" s="281">
        <v>0.5</v>
      </c>
      <c r="L14" s="289">
        <f t="shared" si="2"/>
        <v>0.35</v>
      </c>
      <c r="M14" s="264">
        <v>50</v>
      </c>
      <c r="N14" s="262">
        <v>60</v>
      </c>
      <c r="O14" s="263">
        <f t="shared" si="3"/>
        <v>55</v>
      </c>
      <c r="P14" s="264">
        <v>4.5</v>
      </c>
      <c r="Q14" s="262">
        <v>6</v>
      </c>
      <c r="R14" s="263">
        <f t="shared" si="4"/>
        <v>5.25</v>
      </c>
      <c r="S14" s="264">
        <v>4</v>
      </c>
      <c r="T14" s="262">
        <v>6</v>
      </c>
      <c r="U14" s="263">
        <f t="shared" si="5"/>
        <v>5</v>
      </c>
      <c r="V14" s="264">
        <v>60</v>
      </c>
      <c r="W14" s="262">
        <v>70</v>
      </c>
      <c r="X14" s="263">
        <f t="shared" si="6"/>
        <v>65</v>
      </c>
      <c r="Y14" s="262">
        <v>1</v>
      </c>
      <c r="Z14" s="293">
        <f t="shared" si="7"/>
        <v>80</v>
      </c>
      <c r="AA14" s="293">
        <f>W14/100*E14*2+(1-W14/100)*E14</f>
        <v>127.5</v>
      </c>
      <c r="AB14" s="293">
        <f t="shared" si="8"/>
        <v>103.75</v>
      </c>
      <c r="AC14" s="293">
        <f t="shared" si="9"/>
        <v>24.5</v>
      </c>
      <c r="AD14" s="293">
        <f>T14/K14+Q14</f>
        <v>18</v>
      </c>
      <c r="AE14" s="293">
        <f t="shared" si="10"/>
        <v>21.25</v>
      </c>
      <c r="AF14" s="293">
        <f t="shared" si="11"/>
        <v>320</v>
      </c>
      <c r="AG14" s="293">
        <f>T14*AA14*$Y14</f>
        <v>765</v>
      </c>
      <c r="AH14" s="293">
        <f>U14*AB14*$Y14</f>
        <v>518.75</v>
      </c>
      <c r="AI14" s="296">
        <f t="shared" si="12"/>
        <v>13.0612244897959</v>
      </c>
      <c r="AJ14" s="296">
        <f>AG14/AD14</f>
        <v>42.5</v>
      </c>
      <c r="AK14" s="297">
        <f t="shared" si="13"/>
        <v>27.780612244898</v>
      </c>
      <c r="AL14" s="297">
        <v>25</v>
      </c>
      <c r="AM14">
        <f t="shared" si="14"/>
        <v>21.875</v>
      </c>
    </row>
    <row r="15" spans="1:38">
      <c r="A15" s="93" t="s">
        <v>35</v>
      </c>
      <c r="B15" s="93" t="b">
        <v>1</v>
      </c>
      <c r="C15" s="93"/>
      <c r="D15" s="265"/>
      <c r="E15" s="266"/>
      <c r="F15" s="267"/>
      <c r="G15" s="268"/>
      <c r="H15" s="269"/>
      <c r="I15" s="270"/>
      <c r="J15" s="265"/>
      <c r="K15" s="266"/>
      <c r="L15" s="267"/>
      <c r="M15" s="265"/>
      <c r="N15" s="266"/>
      <c r="O15" s="267"/>
      <c r="P15" s="265"/>
      <c r="Q15" s="266"/>
      <c r="R15" s="267"/>
      <c r="S15" s="265"/>
      <c r="T15" s="266"/>
      <c r="U15" s="267"/>
      <c r="V15" s="271" t="s">
        <v>21</v>
      </c>
      <c r="W15" s="271"/>
      <c r="X15" s="284"/>
      <c r="Y15" s="266"/>
      <c r="Z15" s="293"/>
      <c r="AA15" s="293"/>
      <c r="AB15" s="293"/>
      <c r="AC15" s="293"/>
      <c r="AD15" s="293"/>
      <c r="AE15" s="293"/>
      <c r="AF15" s="293"/>
      <c r="AG15" s="293"/>
      <c r="AH15" s="293"/>
      <c r="AI15" s="296" t="s">
        <v>36</v>
      </c>
      <c r="AJ15" s="296"/>
      <c r="AK15" s="296"/>
      <c r="AL15" s="296"/>
    </row>
    <row r="16" spans="1:39">
      <c r="A16" s="239"/>
      <c r="B16" s="239"/>
      <c r="C16" s="240" t="s">
        <v>37</v>
      </c>
      <c r="D16" s="241">
        <v>0.7</v>
      </c>
      <c r="E16" s="242">
        <v>1.3</v>
      </c>
      <c r="F16" s="243">
        <f t="shared" si="0"/>
        <v>1</v>
      </c>
      <c r="G16" s="244">
        <v>15</v>
      </c>
      <c r="H16" s="242">
        <v>25</v>
      </c>
      <c r="I16" s="243">
        <f t="shared" si="1"/>
        <v>20</v>
      </c>
      <c r="J16" s="244">
        <v>0.5</v>
      </c>
      <c r="K16" s="242">
        <v>1</v>
      </c>
      <c r="L16" s="243">
        <f t="shared" si="2"/>
        <v>0.75</v>
      </c>
      <c r="M16" s="244">
        <v>40</v>
      </c>
      <c r="N16" s="242">
        <v>60</v>
      </c>
      <c r="O16" s="243">
        <f t="shared" si="3"/>
        <v>50</v>
      </c>
      <c r="P16" s="244">
        <v>2</v>
      </c>
      <c r="Q16" s="242">
        <v>3.5</v>
      </c>
      <c r="R16" s="243">
        <f t="shared" si="4"/>
        <v>2.75</v>
      </c>
      <c r="S16" s="244">
        <v>2</v>
      </c>
      <c r="T16" s="242">
        <v>6</v>
      </c>
      <c r="U16" s="243">
        <f t="shared" si="5"/>
        <v>4</v>
      </c>
      <c r="V16" s="272">
        <v>2</v>
      </c>
      <c r="W16" s="273">
        <v>2.5</v>
      </c>
      <c r="X16" s="285">
        <f t="shared" si="6"/>
        <v>2.25</v>
      </c>
      <c r="Y16" s="242">
        <v>9</v>
      </c>
      <c r="Z16" s="293">
        <f t="shared" si="7"/>
        <v>0.714</v>
      </c>
      <c r="AA16" s="293">
        <f>W16/100*E16*2+(1-W16/100)*E16</f>
        <v>1.3325</v>
      </c>
      <c r="AB16" s="293">
        <f t="shared" si="8"/>
        <v>1.02325</v>
      </c>
      <c r="AC16" s="293">
        <f t="shared" si="9"/>
        <v>6</v>
      </c>
      <c r="AD16" s="293">
        <f>T16/K16+Q16</f>
        <v>9.5</v>
      </c>
      <c r="AE16" s="293">
        <f t="shared" si="10"/>
        <v>7.75</v>
      </c>
      <c r="AF16" s="293">
        <f t="shared" si="11"/>
        <v>12.852</v>
      </c>
      <c r="AG16" s="293">
        <f>T16*AA16*$Y16</f>
        <v>71.955</v>
      </c>
      <c r="AH16" s="293">
        <f>U16*AB16*$Y16</f>
        <v>36.837</v>
      </c>
      <c r="AI16" s="296">
        <f t="shared" si="12"/>
        <v>2.142</v>
      </c>
      <c r="AJ16" s="296">
        <f>AG16/AD16</f>
        <v>7.57421052631579</v>
      </c>
      <c r="AK16" s="297">
        <f t="shared" si="13"/>
        <v>4.85810526315789</v>
      </c>
      <c r="AL16" s="297">
        <v>5</v>
      </c>
      <c r="AM16">
        <f t="shared" si="14"/>
        <v>6.75</v>
      </c>
    </row>
    <row r="17" spans="1:39">
      <c r="A17" s="239"/>
      <c r="B17" s="239"/>
      <c r="C17" s="245" t="s">
        <v>38</v>
      </c>
      <c r="D17" s="246">
        <v>1.2</v>
      </c>
      <c r="E17" s="247">
        <v>2</v>
      </c>
      <c r="F17" s="248">
        <f t="shared" si="0"/>
        <v>1.6</v>
      </c>
      <c r="G17" s="249">
        <v>20</v>
      </c>
      <c r="H17" s="247">
        <v>30</v>
      </c>
      <c r="I17" s="248">
        <f t="shared" si="1"/>
        <v>25</v>
      </c>
      <c r="J17" s="249">
        <v>0.625</v>
      </c>
      <c r="K17" s="247">
        <v>1.125</v>
      </c>
      <c r="L17" s="248">
        <f t="shared" si="2"/>
        <v>0.875</v>
      </c>
      <c r="M17" s="249">
        <v>45</v>
      </c>
      <c r="N17" s="247">
        <v>62.5</v>
      </c>
      <c r="O17" s="248">
        <f t="shared" si="3"/>
        <v>53.75</v>
      </c>
      <c r="P17" s="249">
        <v>2</v>
      </c>
      <c r="Q17" s="247">
        <v>3.25</v>
      </c>
      <c r="R17" s="248">
        <f t="shared" si="4"/>
        <v>2.625</v>
      </c>
      <c r="S17" s="249">
        <v>3</v>
      </c>
      <c r="T17" s="247">
        <v>7</v>
      </c>
      <c r="U17" s="248">
        <f t="shared" si="5"/>
        <v>5</v>
      </c>
      <c r="V17" s="274">
        <v>2</v>
      </c>
      <c r="W17" s="275">
        <v>2.5</v>
      </c>
      <c r="X17" s="286">
        <f t="shared" si="6"/>
        <v>2.25</v>
      </c>
      <c r="Y17" s="247">
        <v>10</v>
      </c>
      <c r="Z17" s="293">
        <f t="shared" si="7"/>
        <v>1.224</v>
      </c>
      <c r="AA17" s="293">
        <f>W17/100*E17*2+(1-W17/100)*E17</f>
        <v>2.05</v>
      </c>
      <c r="AB17" s="293">
        <f t="shared" si="8"/>
        <v>1.637</v>
      </c>
      <c r="AC17" s="293">
        <f t="shared" si="9"/>
        <v>6.8</v>
      </c>
      <c r="AD17" s="293">
        <f>T17/K17+Q17</f>
        <v>9.47222222222222</v>
      </c>
      <c r="AE17" s="293">
        <f t="shared" si="10"/>
        <v>8.13611111111111</v>
      </c>
      <c r="AF17" s="293">
        <f t="shared" si="11"/>
        <v>36.72</v>
      </c>
      <c r="AG17" s="293">
        <f>T17*AA17*$Y17</f>
        <v>143.5</v>
      </c>
      <c r="AH17" s="293">
        <f>U17*AB17*$Y17</f>
        <v>81.85</v>
      </c>
      <c r="AI17" s="296">
        <f t="shared" si="12"/>
        <v>5.4</v>
      </c>
      <c r="AJ17" s="296">
        <f>AG17/AD17</f>
        <v>15.1495601173021</v>
      </c>
      <c r="AK17" s="297">
        <f t="shared" si="13"/>
        <v>10.274780058651</v>
      </c>
      <c r="AL17" s="297">
        <v>10</v>
      </c>
      <c r="AM17">
        <f t="shared" si="14"/>
        <v>14</v>
      </c>
    </row>
    <row r="18" spans="1:39">
      <c r="A18" s="239"/>
      <c r="B18" s="239"/>
      <c r="C18" s="250" t="s">
        <v>39</v>
      </c>
      <c r="D18" s="251">
        <v>1.5</v>
      </c>
      <c r="E18" s="252">
        <v>2.2</v>
      </c>
      <c r="F18" s="253">
        <f t="shared" si="0"/>
        <v>1.85</v>
      </c>
      <c r="G18" s="254">
        <v>25</v>
      </c>
      <c r="H18" s="252">
        <v>35</v>
      </c>
      <c r="I18" s="253">
        <f t="shared" si="1"/>
        <v>30</v>
      </c>
      <c r="J18" s="254">
        <v>0.75</v>
      </c>
      <c r="K18" s="252">
        <v>1.25</v>
      </c>
      <c r="L18" s="253">
        <f t="shared" si="2"/>
        <v>1</v>
      </c>
      <c r="M18" s="254">
        <v>50</v>
      </c>
      <c r="N18" s="252">
        <v>65</v>
      </c>
      <c r="O18" s="253">
        <f t="shared" si="3"/>
        <v>57.5</v>
      </c>
      <c r="P18" s="254">
        <v>2</v>
      </c>
      <c r="Q18" s="252">
        <v>3</v>
      </c>
      <c r="R18" s="253">
        <f t="shared" si="4"/>
        <v>2.5</v>
      </c>
      <c r="S18" s="254">
        <v>4</v>
      </c>
      <c r="T18" s="252">
        <v>8</v>
      </c>
      <c r="U18" s="253">
        <f t="shared" si="5"/>
        <v>6</v>
      </c>
      <c r="V18" s="276">
        <v>2</v>
      </c>
      <c r="W18" s="277">
        <v>2.5</v>
      </c>
      <c r="X18" s="287">
        <f t="shared" si="6"/>
        <v>2.25</v>
      </c>
      <c r="Y18" s="252">
        <v>11</v>
      </c>
      <c r="Z18" s="293">
        <f t="shared" si="7"/>
        <v>1.53</v>
      </c>
      <c r="AA18" s="293">
        <f>W18/100*E18*2+(1-W18/100)*E18</f>
        <v>2.255</v>
      </c>
      <c r="AB18" s="293">
        <f t="shared" si="8"/>
        <v>1.8925</v>
      </c>
      <c r="AC18" s="293">
        <f t="shared" si="9"/>
        <v>7.33333333333333</v>
      </c>
      <c r="AD18" s="293">
        <f>T18/K18+Q18</f>
        <v>9.4</v>
      </c>
      <c r="AE18" s="293">
        <f t="shared" si="10"/>
        <v>8.36666666666667</v>
      </c>
      <c r="AF18" s="293">
        <f t="shared" si="11"/>
        <v>67.32</v>
      </c>
      <c r="AG18" s="293">
        <f>T18*AA18*$Y18</f>
        <v>198.44</v>
      </c>
      <c r="AH18" s="293">
        <f>U18*AB18*$Y18</f>
        <v>124.905</v>
      </c>
      <c r="AI18" s="296">
        <f t="shared" si="12"/>
        <v>9.18</v>
      </c>
      <c r="AJ18" s="296">
        <f>AG18/AD18</f>
        <v>21.1106382978723</v>
      </c>
      <c r="AK18" s="297">
        <f t="shared" si="13"/>
        <v>15.1453191489362</v>
      </c>
      <c r="AL18" s="297">
        <v>15</v>
      </c>
      <c r="AM18">
        <f t="shared" si="14"/>
        <v>20.35</v>
      </c>
    </row>
    <row r="19" spans="1:39">
      <c r="A19" s="239"/>
      <c r="B19" s="239"/>
      <c r="C19" s="255" t="s">
        <v>40</v>
      </c>
      <c r="D19" s="256">
        <v>1.8</v>
      </c>
      <c r="E19" s="257">
        <v>2.2</v>
      </c>
      <c r="F19" s="258">
        <f t="shared" si="0"/>
        <v>2</v>
      </c>
      <c r="G19" s="259">
        <v>30</v>
      </c>
      <c r="H19" s="257">
        <v>40</v>
      </c>
      <c r="I19" s="258">
        <f t="shared" si="1"/>
        <v>35</v>
      </c>
      <c r="J19" s="259">
        <v>0.875</v>
      </c>
      <c r="K19" s="257">
        <v>1.385</v>
      </c>
      <c r="L19" s="258">
        <f t="shared" si="2"/>
        <v>1.13</v>
      </c>
      <c r="M19" s="259">
        <v>55</v>
      </c>
      <c r="N19" s="257">
        <v>67.5</v>
      </c>
      <c r="O19" s="258">
        <f t="shared" si="3"/>
        <v>61.25</v>
      </c>
      <c r="P19" s="259">
        <v>2</v>
      </c>
      <c r="Q19" s="257">
        <v>2.75</v>
      </c>
      <c r="R19" s="258">
        <f t="shared" si="4"/>
        <v>2.375</v>
      </c>
      <c r="S19" s="259">
        <v>5</v>
      </c>
      <c r="T19" s="257">
        <v>9</v>
      </c>
      <c r="U19" s="258">
        <f t="shared" si="5"/>
        <v>7</v>
      </c>
      <c r="V19" s="278">
        <v>2</v>
      </c>
      <c r="W19" s="279">
        <v>2.5</v>
      </c>
      <c r="X19" s="288">
        <f t="shared" si="6"/>
        <v>2.25</v>
      </c>
      <c r="Y19" s="257">
        <v>12</v>
      </c>
      <c r="Z19" s="293">
        <f t="shared" si="7"/>
        <v>1.836</v>
      </c>
      <c r="AA19" s="293">
        <f>W19/100*E19*2+(1-W19/100)*E19</f>
        <v>2.255</v>
      </c>
      <c r="AB19" s="293">
        <f t="shared" si="8"/>
        <v>2.0455</v>
      </c>
      <c r="AC19" s="293">
        <f t="shared" si="9"/>
        <v>7.71428571428571</v>
      </c>
      <c r="AD19" s="293">
        <f>T19/K19+Q19</f>
        <v>9.24819494584838</v>
      </c>
      <c r="AE19" s="293">
        <f t="shared" si="10"/>
        <v>8.48124033006705</v>
      </c>
      <c r="AF19" s="293">
        <f t="shared" si="11"/>
        <v>110.16</v>
      </c>
      <c r="AG19" s="293">
        <f>T19*AA19*$Y19</f>
        <v>243.54</v>
      </c>
      <c r="AH19" s="293">
        <f>U19*AB19*$Y19</f>
        <v>171.822</v>
      </c>
      <c r="AI19" s="296">
        <f t="shared" si="12"/>
        <v>14.28</v>
      </c>
      <c r="AJ19" s="296">
        <f>AG19/AD19</f>
        <v>26.3337874499854</v>
      </c>
      <c r="AK19" s="297">
        <f t="shared" si="13"/>
        <v>20.3068937249927</v>
      </c>
      <c r="AL19" s="297">
        <v>20</v>
      </c>
      <c r="AM19">
        <f t="shared" si="14"/>
        <v>27.12</v>
      </c>
    </row>
    <row r="20" spans="1:39">
      <c r="A20" s="239"/>
      <c r="B20" s="239"/>
      <c r="C20" s="260" t="s">
        <v>41</v>
      </c>
      <c r="D20" s="261">
        <v>1.9</v>
      </c>
      <c r="E20" s="262">
        <v>2.2</v>
      </c>
      <c r="F20" s="263">
        <f t="shared" si="0"/>
        <v>2.05</v>
      </c>
      <c r="G20" s="264">
        <v>35</v>
      </c>
      <c r="H20" s="262">
        <v>45</v>
      </c>
      <c r="I20" s="263">
        <f t="shared" si="1"/>
        <v>40</v>
      </c>
      <c r="J20" s="264">
        <v>1</v>
      </c>
      <c r="K20" s="262">
        <v>1.5</v>
      </c>
      <c r="L20" s="263">
        <f t="shared" si="2"/>
        <v>1.25</v>
      </c>
      <c r="M20" s="264">
        <v>60</v>
      </c>
      <c r="N20" s="262">
        <v>70</v>
      </c>
      <c r="O20" s="263">
        <f t="shared" si="3"/>
        <v>65</v>
      </c>
      <c r="P20" s="264">
        <v>2</v>
      </c>
      <c r="Q20" s="262">
        <v>2.5</v>
      </c>
      <c r="R20" s="263">
        <f t="shared" si="4"/>
        <v>2.25</v>
      </c>
      <c r="S20" s="264">
        <v>6</v>
      </c>
      <c r="T20" s="262">
        <v>10</v>
      </c>
      <c r="U20" s="263">
        <f t="shared" si="5"/>
        <v>8</v>
      </c>
      <c r="V20" s="280">
        <v>2</v>
      </c>
      <c r="W20" s="281">
        <v>2.5</v>
      </c>
      <c r="X20" s="289">
        <f t="shared" si="6"/>
        <v>2.25</v>
      </c>
      <c r="Y20" s="262">
        <v>13</v>
      </c>
      <c r="Z20" s="293">
        <f t="shared" si="7"/>
        <v>1.938</v>
      </c>
      <c r="AA20" s="293">
        <f>W20/100*E20*2+(1-W20/100)*E20</f>
        <v>2.255</v>
      </c>
      <c r="AB20" s="293">
        <f t="shared" si="8"/>
        <v>2.0965</v>
      </c>
      <c r="AC20" s="293">
        <f t="shared" si="9"/>
        <v>8</v>
      </c>
      <c r="AD20" s="293">
        <f>T20/K20+Q20</f>
        <v>9.16666666666667</v>
      </c>
      <c r="AE20" s="293">
        <f t="shared" si="10"/>
        <v>8.58333333333333</v>
      </c>
      <c r="AF20" s="293">
        <f t="shared" si="11"/>
        <v>151.164</v>
      </c>
      <c r="AG20" s="293">
        <f>T20*AA20*$Y20</f>
        <v>293.15</v>
      </c>
      <c r="AH20" s="293">
        <f>U20*AB20*$Y20</f>
        <v>218.036</v>
      </c>
      <c r="AI20" s="296">
        <f t="shared" si="12"/>
        <v>18.8955</v>
      </c>
      <c r="AJ20" s="296">
        <f>AG20/AD20</f>
        <v>31.98</v>
      </c>
      <c r="AK20" s="297">
        <f t="shared" si="13"/>
        <v>25.43775</v>
      </c>
      <c r="AL20" s="297">
        <v>25</v>
      </c>
      <c r="AM20">
        <f t="shared" si="14"/>
        <v>33.3125</v>
      </c>
    </row>
    <row r="21" spans="1:38">
      <c r="A21" s="93" t="s">
        <v>42</v>
      </c>
      <c r="B21" s="93" t="b">
        <v>0</v>
      </c>
      <c r="C21" s="93"/>
      <c r="D21" s="268"/>
      <c r="E21" s="269"/>
      <c r="F21" s="270"/>
      <c r="G21" s="271" t="s">
        <v>21</v>
      </c>
      <c r="H21" s="271"/>
      <c r="I21" s="284"/>
      <c r="J21" s="265"/>
      <c r="K21" s="266"/>
      <c r="L21" s="267"/>
      <c r="M21" s="265"/>
      <c r="N21" s="266"/>
      <c r="O21" s="267"/>
      <c r="P21" s="265"/>
      <c r="Q21" s="266"/>
      <c r="R21" s="267"/>
      <c r="S21" s="265"/>
      <c r="T21" s="266"/>
      <c r="U21" s="267"/>
      <c r="V21" s="265"/>
      <c r="W21" s="291"/>
      <c r="X21" s="267"/>
      <c r="Y21" s="266"/>
      <c r="Z21" s="293"/>
      <c r="AA21" s="293"/>
      <c r="AB21" s="293"/>
      <c r="AC21" s="293"/>
      <c r="AD21" s="293"/>
      <c r="AE21" s="293"/>
      <c r="AF21" s="293"/>
      <c r="AG21" s="293"/>
      <c r="AH21" s="293"/>
      <c r="AI21" s="296" t="s">
        <v>43</v>
      </c>
      <c r="AJ21" s="296"/>
      <c r="AK21" s="296"/>
      <c r="AL21" s="296"/>
    </row>
    <row r="22" spans="1:39">
      <c r="A22" s="239"/>
      <c r="B22" s="239"/>
      <c r="C22" s="240" t="s">
        <v>44</v>
      </c>
      <c r="D22" s="241">
        <v>1.1</v>
      </c>
      <c r="E22" s="242">
        <v>2.2</v>
      </c>
      <c r="F22" s="243">
        <f t="shared" si="0"/>
        <v>1.65</v>
      </c>
      <c r="G22" s="272">
        <v>50</v>
      </c>
      <c r="H22" s="273">
        <v>60</v>
      </c>
      <c r="I22" s="285">
        <f t="shared" si="1"/>
        <v>55</v>
      </c>
      <c r="J22" s="244">
        <v>4</v>
      </c>
      <c r="K22" s="242">
        <v>7</v>
      </c>
      <c r="L22" s="243">
        <f t="shared" si="2"/>
        <v>5.5</v>
      </c>
      <c r="M22" s="244">
        <v>50</v>
      </c>
      <c r="N22" s="242">
        <v>65</v>
      </c>
      <c r="O22" s="243">
        <f t="shared" si="3"/>
        <v>57.5</v>
      </c>
      <c r="P22" s="244">
        <v>2</v>
      </c>
      <c r="Q22" s="242">
        <v>3</v>
      </c>
      <c r="R22" s="243">
        <f t="shared" si="4"/>
        <v>2.5</v>
      </c>
      <c r="S22" s="244">
        <v>10</v>
      </c>
      <c r="T22" s="242">
        <v>20</v>
      </c>
      <c r="U22" s="243">
        <f t="shared" si="5"/>
        <v>15</v>
      </c>
      <c r="V22" s="244">
        <v>1</v>
      </c>
      <c r="W22" s="242">
        <v>2.5</v>
      </c>
      <c r="X22" s="243">
        <f t="shared" si="6"/>
        <v>1.75</v>
      </c>
      <c r="Y22" s="242">
        <v>1</v>
      </c>
      <c r="Z22" s="293">
        <f t="shared" si="7"/>
        <v>1.111</v>
      </c>
      <c r="AA22" s="293">
        <f>W22/100*E22*2+(1-W22/100)*E22</f>
        <v>2.255</v>
      </c>
      <c r="AB22" s="293">
        <f t="shared" si="8"/>
        <v>1.683</v>
      </c>
      <c r="AC22" s="293">
        <f t="shared" si="9"/>
        <v>4.5</v>
      </c>
      <c r="AD22" s="293">
        <f>T22/K22+Q22</f>
        <v>5.85714285714286</v>
      </c>
      <c r="AE22" s="293">
        <f t="shared" si="10"/>
        <v>5.17857142857143</v>
      </c>
      <c r="AF22" s="293">
        <f t="shared" si="11"/>
        <v>11.11</v>
      </c>
      <c r="AG22" s="293">
        <f>T22*AA22*$Y22</f>
        <v>45.1</v>
      </c>
      <c r="AH22" s="293">
        <f>U22*AB22*$Y22</f>
        <v>25.245</v>
      </c>
      <c r="AI22" s="296">
        <f t="shared" si="12"/>
        <v>2.46888888888889</v>
      </c>
      <c r="AJ22" s="296">
        <f>AG22/AD22</f>
        <v>7.7</v>
      </c>
      <c r="AK22" s="297">
        <f t="shared" si="13"/>
        <v>5.08444444444444</v>
      </c>
      <c r="AL22" s="297">
        <v>5</v>
      </c>
      <c r="AM22">
        <f t="shared" si="14"/>
        <v>9.075</v>
      </c>
    </row>
    <row r="23" spans="1:39">
      <c r="A23" s="239"/>
      <c r="B23" s="239"/>
      <c r="C23" s="245" t="s">
        <v>45</v>
      </c>
      <c r="D23" s="246">
        <v>2</v>
      </c>
      <c r="E23" s="247">
        <v>3.1</v>
      </c>
      <c r="F23" s="248">
        <f t="shared" si="0"/>
        <v>2.55</v>
      </c>
      <c r="G23" s="274">
        <v>50</v>
      </c>
      <c r="H23" s="275">
        <v>60</v>
      </c>
      <c r="I23" s="286">
        <f t="shared" si="1"/>
        <v>55</v>
      </c>
      <c r="J23" s="249">
        <v>5</v>
      </c>
      <c r="K23" s="247">
        <v>8</v>
      </c>
      <c r="L23" s="248">
        <f t="shared" si="2"/>
        <v>6.5</v>
      </c>
      <c r="M23" s="249">
        <v>55</v>
      </c>
      <c r="N23" s="247">
        <v>70</v>
      </c>
      <c r="O23" s="248">
        <f t="shared" si="3"/>
        <v>62.5</v>
      </c>
      <c r="P23" s="249">
        <v>1.75</v>
      </c>
      <c r="Q23" s="247">
        <v>2.75</v>
      </c>
      <c r="R23" s="248">
        <f t="shared" si="4"/>
        <v>2.25</v>
      </c>
      <c r="S23" s="249">
        <v>15</v>
      </c>
      <c r="T23" s="247">
        <v>25</v>
      </c>
      <c r="U23" s="248">
        <f t="shared" si="5"/>
        <v>20</v>
      </c>
      <c r="V23" s="249">
        <v>1.25</v>
      </c>
      <c r="W23" s="247">
        <v>2.75</v>
      </c>
      <c r="X23" s="248">
        <f t="shared" si="6"/>
        <v>2</v>
      </c>
      <c r="Y23" s="247">
        <v>1</v>
      </c>
      <c r="Z23" s="293">
        <f t="shared" si="7"/>
        <v>2.025</v>
      </c>
      <c r="AA23" s="293">
        <f>W23/100*E23*2+(1-W23/100)*E23</f>
        <v>3.18525</v>
      </c>
      <c r="AB23" s="293">
        <f t="shared" si="8"/>
        <v>2.605125</v>
      </c>
      <c r="AC23" s="293">
        <f t="shared" si="9"/>
        <v>4.75</v>
      </c>
      <c r="AD23" s="293">
        <f>T23/K23+Q23</f>
        <v>5.875</v>
      </c>
      <c r="AE23" s="293">
        <f t="shared" si="10"/>
        <v>5.3125</v>
      </c>
      <c r="AF23" s="293">
        <f t="shared" si="11"/>
        <v>30.375</v>
      </c>
      <c r="AG23" s="293">
        <f>T23*AA23*$Y23</f>
        <v>79.63125</v>
      </c>
      <c r="AH23" s="293">
        <f>U23*AB23*$Y23</f>
        <v>52.1025</v>
      </c>
      <c r="AI23" s="296">
        <f t="shared" si="12"/>
        <v>6.39473684210526</v>
      </c>
      <c r="AJ23" s="296">
        <f>AG23/AD23</f>
        <v>13.5542553191489</v>
      </c>
      <c r="AK23" s="297">
        <f t="shared" si="13"/>
        <v>9.9744960806271</v>
      </c>
      <c r="AL23" s="297">
        <v>10</v>
      </c>
      <c r="AM23">
        <f t="shared" si="14"/>
        <v>16.575</v>
      </c>
    </row>
    <row r="24" spans="1:39">
      <c r="A24" s="239"/>
      <c r="B24" s="239"/>
      <c r="C24" s="250" t="s">
        <v>46</v>
      </c>
      <c r="D24" s="251">
        <v>2.7</v>
      </c>
      <c r="E24" s="252">
        <v>3.5</v>
      </c>
      <c r="F24" s="253">
        <f t="shared" si="0"/>
        <v>3.1</v>
      </c>
      <c r="G24" s="276">
        <v>50</v>
      </c>
      <c r="H24" s="277">
        <v>60</v>
      </c>
      <c r="I24" s="287">
        <f t="shared" si="1"/>
        <v>55</v>
      </c>
      <c r="J24" s="254">
        <v>6</v>
      </c>
      <c r="K24" s="252">
        <v>9</v>
      </c>
      <c r="L24" s="253">
        <f t="shared" si="2"/>
        <v>7.5</v>
      </c>
      <c r="M24" s="254">
        <v>60</v>
      </c>
      <c r="N24" s="252">
        <v>75</v>
      </c>
      <c r="O24" s="253">
        <f t="shared" si="3"/>
        <v>67.5</v>
      </c>
      <c r="P24" s="254">
        <v>1.5</v>
      </c>
      <c r="Q24" s="252">
        <v>2.5</v>
      </c>
      <c r="R24" s="253">
        <f t="shared" si="4"/>
        <v>2</v>
      </c>
      <c r="S24" s="254">
        <v>20</v>
      </c>
      <c r="T24" s="252">
        <v>30</v>
      </c>
      <c r="U24" s="253">
        <f t="shared" si="5"/>
        <v>25</v>
      </c>
      <c r="V24" s="254">
        <v>1.5</v>
      </c>
      <c r="W24" s="252">
        <v>3</v>
      </c>
      <c r="X24" s="253">
        <f t="shared" si="6"/>
        <v>2.25</v>
      </c>
      <c r="Y24" s="252">
        <v>1</v>
      </c>
      <c r="Z24" s="293">
        <f t="shared" si="7"/>
        <v>2.7405</v>
      </c>
      <c r="AA24" s="293">
        <f>W24/100*E24*2+(1-W24/100)*E24</f>
        <v>3.605</v>
      </c>
      <c r="AB24" s="293">
        <f t="shared" si="8"/>
        <v>3.17275</v>
      </c>
      <c r="AC24" s="293">
        <f t="shared" si="9"/>
        <v>4.83333333333333</v>
      </c>
      <c r="AD24" s="293">
        <f>T24/K24+Q24</f>
        <v>5.83333333333333</v>
      </c>
      <c r="AE24" s="293">
        <f t="shared" si="10"/>
        <v>5.33333333333333</v>
      </c>
      <c r="AF24" s="293">
        <f t="shared" si="11"/>
        <v>54.81</v>
      </c>
      <c r="AG24" s="293">
        <f>T24*AA24*$Y24</f>
        <v>108.15</v>
      </c>
      <c r="AH24" s="293">
        <f>U24*AB24*$Y24</f>
        <v>79.31875</v>
      </c>
      <c r="AI24" s="296">
        <f t="shared" si="12"/>
        <v>11.34</v>
      </c>
      <c r="AJ24" s="296">
        <f>AG24/AD24</f>
        <v>18.54</v>
      </c>
      <c r="AK24" s="297">
        <f t="shared" si="13"/>
        <v>14.94</v>
      </c>
      <c r="AL24" s="297">
        <v>15</v>
      </c>
      <c r="AM24">
        <f t="shared" si="14"/>
        <v>23.25</v>
      </c>
    </row>
    <row r="25" spans="1:39">
      <c r="A25" s="239"/>
      <c r="B25" s="239"/>
      <c r="C25" s="255" t="s">
        <v>47</v>
      </c>
      <c r="D25" s="256">
        <v>3</v>
      </c>
      <c r="E25" s="257">
        <v>3.8</v>
      </c>
      <c r="F25" s="258">
        <f t="shared" si="0"/>
        <v>3.4</v>
      </c>
      <c r="G25" s="278">
        <v>50</v>
      </c>
      <c r="H25" s="279">
        <v>60</v>
      </c>
      <c r="I25" s="288">
        <f t="shared" si="1"/>
        <v>55</v>
      </c>
      <c r="J25" s="259">
        <v>7</v>
      </c>
      <c r="K25" s="257">
        <v>10</v>
      </c>
      <c r="L25" s="258">
        <f t="shared" si="2"/>
        <v>8.5</v>
      </c>
      <c r="M25" s="259">
        <v>65</v>
      </c>
      <c r="N25" s="257">
        <v>80</v>
      </c>
      <c r="O25" s="258">
        <f t="shared" si="3"/>
        <v>72.5</v>
      </c>
      <c r="P25" s="259">
        <v>1.25</v>
      </c>
      <c r="Q25" s="257">
        <v>2.25</v>
      </c>
      <c r="R25" s="258">
        <f t="shared" si="4"/>
        <v>1.75</v>
      </c>
      <c r="S25" s="259">
        <v>25</v>
      </c>
      <c r="T25" s="257">
        <v>35</v>
      </c>
      <c r="U25" s="258">
        <f t="shared" si="5"/>
        <v>30</v>
      </c>
      <c r="V25" s="259">
        <v>1.75</v>
      </c>
      <c r="W25" s="257">
        <v>3.25</v>
      </c>
      <c r="X25" s="258">
        <f t="shared" si="6"/>
        <v>2.5</v>
      </c>
      <c r="Y25" s="257">
        <v>1</v>
      </c>
      <c r="Z25" s="293">
        <f t="shared" si="7"/>
        <v>3.0525</v>
      </c>
      <c r="AA25" s="293">
        <f>W25/100*E25*2+(1-W25/100)*E25</f>
        <v>3.9235</v>
      </c>
      <c r="AB25" s="293">
        <f t="shared" si="8"/>
        <v>3.488</v>
      </c>
      <c r="AC25" s="293">
        <f t="shared" si="9"/>
        <v>4.82142857142857</v>
      </c>
      <c r="AD25" s="293">
        <f>T25/K25+Q25</f>
        <v>5.75</v>
      </c>
      <c r="AE25" s="293">
        <f t="shared" si="10"/>
        <v>5.28571428571429</v>
      </c>
      <c r="AF25" s="293">
        <f t="shared" si="11"/>
        <v>76.3125</v>
      </c>
      <c r="AG25" s="293">
        <f>T25*AA25*$Y25</f>
        <v>137.3225</v>
      </c>
      <c r="AH25" s="293">
        <f>U25*AB25*$Y25</f>
        <v>104.64</v>
      </c>
      <c r="AI25" s="296">
        <f t="shared" si="12"/>
        <v>15.8277777777778</v>
      </c>
      <c r="AJ25" s="296">
        <f>AG25/AD25</f>
        <v>23.8821739130435</v>
      </c>
      <c r="AK25" s="297">
        <f t="shared" si="13"/>
        <v>19.8549758454106</v>
      </c>
      <c r="AL25" s="297">
        <v>20</v>
      </c>
      <c r="AM25">
        <f t="shared" si="14"/>
        <v>28.9</v>
      </c>
    </row>
    <row r="26" spans="1:39">
      <c r="A26" s="239"/>
      <c r="B26" s="239"/>
      <c r="C26" s="260" t="s">
        <v>48</v>
      </c>
      <c r="D26" s="261">
        <v>3.2</v>
      </c>
      <c r="E26" s="262">
        <v>4</v>
      </c>
      <c r="F26" s="263">
        <f t="shared" si="0"/>
        <v>3.6</v>
      </c>
      <c r="G26" s="280">
        <v>50</v>
      </c>
      <c r="H26" s="281">
        <v>60</v>
      </c>
      <c r="I26" s="289">
        <f t="shared" si="1"/>
        <v>55</v>
      </c>
      <c r="J26" s="264">
        <v>8</v>
      </c>
      <c r="K26" s="262">
        <v>11</v>
      </c>
      <c r="L26" s="263">
        <f t="shared" si="2"/>
        <v>9.5</v>
      </c>
      <c r="M26" s="264">
        <v>70</v>
      </c>
      <c r="N26" s="262">
        <v>85</v>
      </c>
      <c r="O26" s="263">
        <f t="shared" si="3"/>
        <v>77.5</v>
      </c>
      <c r="P26" s="264">
        <v>1</v>
      </c>
      <c r="Q26" s="262">
        <v>2</v>
      </c>
      <c r="R26" s="263">
        <f t="shared" si="4"/>
        <v>1.5</v>
      </c>
      <c r="S26" s="264">
        <v>30</v>
      </c>
      <c r="T26" s="262">
        <v>40</v>
      </c>
      <c r="U26" s="263">
        <f t="shared" si="5"/>
        <v>35</v>
      </c>
      <c r="V26" s="264">
        <v>2</v>
      </c>
      <c r="W26" s="262">
        <v>3.5</v>
      </c>
      <c r="X26" s="263">
        <f t="shared" si="6"/>
        <v>2.75</v>
      </c>
      <c r="Y26" s="262">
        <v>1</v>
      </c>
      <c r="Z26" s="293">
        <f t="shared" si="7"/>
        <v>3.264</v>
      </c>
      <c r="AA26" s="293">
        <f>W26/100*E26*2+(1-W26/100)*E26</f>
        <v>4.14</v>
      </c>
      <c r="AB26" s="293">
        <f t="shared" si="8"/>
        <v>3.702</v>
      </c>
      <c r="AC26" s="293">
        <f t="shared" si="9"/>
        <v>4.75</v>
      </c>
      <c r="AD26" s="293">
        <f>T26/K26+Q26</f>
        <v>5.63636363636364</v>
      </c>
      <c r="AE26" s="293">
        <f t="shared" si="10"/>
        <v>5.19318181818182</v>
      </c>
      <c r="AF26" s="293">
        <f t="shared" si="11"/>
        <v>97.92</v>
      </c>
      <c r="AG26" s="293">
        <f>T26*AA26*$Y26</f>
        <v>165.6</v>
      </c>
      <c r="AH26" s="293">
        <f>U26*AB26*$Y26</f>
        <v>129.57</v>
      </c>
      <c r="AI26" s="296">
        <f t="shared" si="12"/>
        <v>20.6147368421053</v>
      </c>
      <c r="AJ26" s="296">
        <f>AG26/AD26</f>
        <v>29.3806451612903</v>
      </c>
      <c r="AK26" s="297">
        <f t="shared" si="13"/>
        <v>24.9976910016978</v>
      </c>
      <c r="AL26" s="297">
        <v>25</v>
      </c>
      <c r="AM26">
        <f t="shared" si="14"/>
        <v>34.2</v>
      </c>
    </row>
    <row r="27" spans="1:38">
      <c r="A27" s="93" t="s">
        <v>49</v>
      </c>
      <c r="B27" s="93" t="b">
        <v>0</v>
      </c>
      <c r="C27" s="93"/>
      <c r="D27" s="265"/>
      <c r="E27" s="266"/>
      <c r="F27" s="267"/>
      <c r="G27" s="265"/>
      <c r="H27" s="266"/>
      <c r="I27" s="267"/>
      <c r="J27" s="265"/>
      <c r="K27" s="266"/>
      <c r="L27" s="267"/>
      <c r="M27" s="271" t="s">
        <v>21</v>
      </c>
      <c r="N27" s="271"/>
      <c r="O27" s="284"/>
      <c r="P27" s="265"/>
      <c r="Q27" s="266"/>
      <c r="R27" s="267"/>
      <c r="S27" s="265"/>
      <c r="T27" s="266"/>
      <c r="U27" s="267"/>
      <c r="V27" s="265"/>
      <c r="W27" s="291"/>
      <c r="X27" s="267"/>
      <c r="Y27" s="266"/>
      <c r="Z27" s="293"/>
      <c r="AA27" s="293"/>
      <c r="AB27" s="293"/>
      <c r="AC27" s="293"/>
      <c r="AD27" s="293"/>
      <c r="AE27" s="293"/>
      <c r="AF27" s="293"/>
      <c r="AG27" s="293"/>
      <c r="AH27" s="293"/>
      <c r="AI27" s="296" t="s">
        <v>50</v>
      </c>
      <c r="AJ27" s="296"/>
      <c r="AK27" s="296"/>
      <c r="AL27" s="296"/>
    </row>
    <row r="28" spans="1:39">
      <c r="A28" s="239"/>
      <c r="B28" s="239"/>
      <c r="C28" s="240" t="s">
        <v>51</v>
      </c>
      <c r="D28" s="241">
        <v>2.25</v>
      </c>
      <c r="E28" s="242">
        <v>3.25</v>
      </c>
      <c r="F28" s="243">
        <f t="shared" si="0"/>
        <v>2.75</v>
      </c>
      <c r="G28" s="244">
        <v>30</v>
      </c>
      <c r="H28" s="242">
        <v>40</v>
      </c>
      <c r="I28" s="243">
        <f t="shared" si="1"/>
        <v>35</v>
      </c>
      <c r="J28" s="244">
        <v>1.5</v>
      </c>
      <c r="K28" s="242">
        <v>4</v>
      </c>
      <c r="L28" s="243">
        <f t="shared" si="2"/>
        <v>2.75</v>
      </c>
      <c r="M28" s="272">
        <v>20</v>
      </c>
      <c r="N28" s="273">
        <v>50</v>
      </c>
      <c r="O28" s="285">
        <f t="shared" si="3"/>
        <v>35</v>
      </c>
      <c r="P28" s="244">
        <v>8</v>
      </c>
      <c r="Q28" s="242">
        <v>12</v>
      </c>
      <c r="R28" s="243">
        <f t="shared" si="4"/>
        <v>10</v>
      </c>
      <c r="S28" s="244">
        <v>30</v>
      </c>
      <c r="T28" s="242">
        <v>60</v>
      </c>
      <c r="U28" s="243">
        <f t="shared" si="5"/>
        <v>45</v>
      </c>
      <c r="V28" s="244">
        <v>2</v>
      </c>
      <c r="W28" s="242">
        <v>4</v>
      </c>
      <c r="X28" s="243">
        <f t="shared" si="6"/>
        <v>3</v>
      </c>
      <c r="Y28" s="242">
        <v>1</v>
      </c>
      <c r="Z28" s="293">
        <f t="shared" si="7"/>
        <v>2.295</v>
      </c>
      <c r="AA28" s="293">
        <f>W28/100*E28*2+(1-W28/100)*E28</f>
        <v>3.38</v>
      </c>
      <c r="AB28" s="293">
        <f t="shared" si="8"/>
        <v>2.8375</v>
      </c>
      <c r="AC28" s="293">
        <f t="shared" si="9"/>
        <v>28</v>
      </c>
      <c r="AD28" s="293">
        <f>T28/K28+Q28</f>
        <v>27</v>
      </c>
      <c r="AE28" s="293">
        <f t="shared" si="10"/>
        <v>27.5</v>
      </c>
      <c r="AF28" s="293">
        <f t="shared" si="11"/>
        <v>68.85</v>
      </c>
      <c r="AG28" s="293">
        <f>T28*AA28*$Y28</f>
        <v>202.8</v>
      </c>
      <c r="AH28" s="293">
        <f>U28*AB28*$Y28</f>
        <v>127.6875</v>
      </c>
      <c r="AI28" s="296">
        <f t="shared" si="12"/>
        <v>2.45892857142857</v>
      </c>
      <c r="AJ28" s="296">
        <f>AG28/AD28</f>
        <v>7.51111111111111</v>
      </c>
      <c r="AK28" s="297">
        <f t="shared" si="13"/>
        <v>4.98501984126984</v>
      </c>
      <c r="AL28" s="297">
        <v>5</v>
      </c>
      <c r="AM28">
        <f t="shared" si="14"/>
        <v>7.5625</v>
      </c>
    </row>
    <row r="29" spans="1:39">
      <c r="A29" s="239"/>
      <c r="B29" s="239"/>
      <c r="C29" s="245" t="s">
        <v>52</v>
      </c>
      <c r="D29" s="246">
        <v>4.25</v>
      </c>
      <c r="E29" s="247">
        <v>6.25</v>
      </c>
      <c r="F29" s="248">
        <f t="shared" si="0"/>
        <v>5.25</v>
      </c>
      <c r="G29" s="249">
        <v>35</v>
      </c>
      <c r="H29" s="247">
        <v>45</v>
      </c>
      <c r="I29" s="248">
        <f t="shared" si="1"/>
        <v>40</v>
      </c>
      <c r="J29" s="249">
        <v>1.625</v>
      </c>
      <c r="K29" s="247">
        <v>4</v>
      </c>
      <c r="L29" s="248">
        <f t="shared" si="2"/>
        <v>2.8125</v>
      </c>
      <c r="M29" s="274">
        <v>20</v>
      </c>
      <c r="N29" s="275">
        <v>50</v>
      </c>
      <c r="O29" s="286">
        <f t="shared" si="3"/>
        <v>35</v>
      </c>
      <c r="P29" s="249">
        <v>8.5</v>
      </c>
      <c r="Q29" s="247">
        <v>14</v>
      </c>
      <c r="R29" s="248">
        <f t="shared" si="4"/>
        <v>11.25</v>
      </c>
      <c r="S29" s="249">
        <v>37</v>
      </c>
      <c r="T29" s="247">
        <v>75</v>
      </c>
      <c r="U29" s="248">
        <f t="shared" si="5"/>
        <v>56</v>
      </c>
      <c r="V29" s="249">
        <v>4</v>
      </c>
      <c r="W29" s="247">
        <v>6</v>
      </c>
      <c r="X29" s="248">
        <f t="shared" si="6"/>
        <v>5</v>
      </c>
      <c r="Y29" s="247">
        <v>1</v>
      </c>
      <c r="Z29" s="293">
        <f t="shared" si="7"/>
        <v>4.42</v>
      </c>
      <c r="AA29" s="293">
        <f>W29/100*E29*2+(1-W29/100)*E29</f>
        <v>6.625</v>
      </c>
      <c r="AB29" s="293">
        <f t="shared" si="8"/>
        <v>5.5225</v>
      </c>
      <c r="AC29" s="293">
        <f t="shared" si="9"/>
        <v>31.2692307692308</v>
      </c>
      <c r="AD29" s="293">
        <f>T29/K29+Q29</f>
        <v>32.75</v>
      </c>
      <c r="AE29" s="293">
        <f t="shared" si="10"/>
        <v>32.0096153846154</v>
      </c>
      <c r="AF29" s="293">
        <f t="shared" si="11"/>
        <v>163.54</v>
      </c>
      <c r="AG29" s="293">
        <f>T29*AA29*$Y29</f>
        <v>496.875</v>
      </c>
      <c r="AH29" s="293">
        <f>U29*AB29*$Y29</f>
        <v>309.26</v>
      </c>
      <c r="AI29" s="296">
        <f t="shared" si="12"/>
        <v>5.23006150061501</v>
      </c>
      <c r="AJ29" s="296">
        <f>AG29/AD29</f>
        <v>15.1717557251908</v>
      </c>
      <c r="AK29" s="297">
        <f t="shared" si="13"/>
        <v>10.2009086129029</v>
      </c>
      <c r="AL29" s="297">
        <v>10</v>
      </c>
      <c r="AM29">
        <f t="shared" si="14"/>
        <v>14.765625</v>
      </c>
    </row>
    <row r="30" spans="1:39">
      <c r="A30" s="239"/>
      <c r="B30" s="239"/>
      <c r="C30" s="250" t="s">
        <v>53</v>
      </c>
      <c r="D30" s="251">
        <v>6</v>
      </c>
      <c r="E30" s="252">
        <v>8.75</v>
      </c>
      <c r="F30" s="253">
        <f t="shared" si="0"/>
        <v>7.375</v>
      </c>
      <c r="G30" s="254">
        <v>40</v>
      </c>
      <c r="H30" s="252">
        <v>50</v>
      </c>
      <c r="I30" s="253">
        <f t="shared" si="1"/>
        <v>45</v>
      </c>
      <c r="J30" s="254">
        <v>1.75</v>
      </c>
      <c r="K30" s="252">
        <v>4</v>
      </c>
      <c r="L30" s="253">
        <f t="shared" si="2"/>
        <v>2.875</v>
      </c>
      <c r="M30" s="276">
        <v>20</v>
      </c>
      <c r="N30" s="277">
        <v>50</v>
      </c>
      <c r="O30" s="287">
        <f t="shared" si="3"/>
        <v>35</v>
      </c>
      <c r="P30" s="254">
        <v>9</v>
      </c>
      <c r="Q30" s="252">
        <v>16</v>
      </c>
      <c r="R30" s="253">
        <f t="shared" si="4"/>
        <v>12.5</v>
      </c>
      <c r="S30" s="254">
        <v>45</v>
      </c>
      <c r="T30" s="252">
        <v>90</v>
      </c>
      <c r="U30" s="253">
        <f t="shared" si="5"/>
        <v>67.5</v>
      </c>
      <c r="V30" s="254">
        <v>6</v>
      </c>
      <c r="W30" s="252">
        <v>8</v>
      </c>
      <c r="X30" s="253">
        <f t="shared" si="6"/>
        <v>7</v>
      </c>
      <c r="Y30" s="252">
        <v>1</v>
      </c>
      <c r="Z30" s="293">
        <f t="shared" si="7"/>
        <v>6.36</v>
      </c>
      <c r="AA30" s="293">
        <f>W30/100*E30*2+(1-W30/100)*E30</f>
        <v>9.45</v>
      </c>
      <c r="AB30" s="293">
        <f t="shared" si="8"/>
        <v>7.905</v>
      </c>
      <c r="AC30" s="293">
        <f t="shared" si="9"/>
        <v>34.7142857142857</v>
      </c>
      <c r="AD30" s="293">
        <f>T30/K30+Q30</f>
        <v>38.5</v>
      </c>
      <c r="AE30" s="293">
        <f t="shared" si="10"/>
        <v>36.6071428571429</v>
      </c>
      <c r="AF30" s="293">
        <f t="shared" si="11"/>
        <v>286.2</v>
      </c>
      <c r="AG30" s="293">
        <f>T30*AA30*$Y30</f>
        <v>850.5</v>
      </c>
      <c r="AH30" s="293">
        <f>U30*AB30*$Y30</f>
        <v>533.5875</v>
      </c>
      <c r="AI30" s="296">
        <f t="shared" si="12"/>
        <v>8.24444444444444</v>
      </c>
      <c r="AJ30" s="296">
        <f>AG30/AD30</f>
        <v>22.0909090909091</v>
      </c>
      <c r="AK30" s="297">
        <f t="shared" si="13"/>
        <v>15.1676767676768</v>
      </c>
      <c r="AL30" s="297">
        <v>15</v>
      </c>
      <c r="AM30">
        <f t="shared" si="14"/>
        <v>21.203125</v>
      </c>
    </row>
    <row r="31" spans="1:39">
      <c r="A31" s="239"/>
      <c r="B31" s="239"/>
      <c r="C31" s="255" t="s">
        <v>54</v>
      </c>
      <c r="D31" s="256">
        <v>8.5</v>
      </c>
      <c r="E31" s="257">
        <v>10.5</v>
      </c>
      <c r="F31" s="258">
        <f t="shared" si="0"/>
        <v>9.5</v>
      </c>
      <c r="G31" s="259">
        <v>45</v>
      </c>
      <c r="H31" s="257">
        <v>55</v>
      </c>
      <c r="I31" s="258">
        <f t="shared" si="1"/>
        <v>50</v>
      </c>
      <c r="J31" s="259">
        <v>1.875</v>
      </c>
      <c r="K31" s="257">
        <v>4</v>
      </c>
      <c r="L31" s="258">
        <f t="shared" si="2"/>
        <v>2.9375</v>
      </c>
      <c r="M31" s="278">
        <v>20</v>
      </c>
      <c r="N31" s="279">
        <v>50</v>
      </c>
      <c r="O31" s="288">
        <f t="shared" si="3"/>
        <v>35</v>
      </c>
      <c r="P31" s="259">
        <v>9.5</v>
      </c>
      <c r="Q31" s="257">
        <v>18</v>
      </c>
      <c r="R31" s="258">
        <f t="shared" si="4"/>
        <v>13.75</v>
      </c>
      <c r="S31" s="259">
        <v>52</v>
      </c>
      <c r="T31" s="257">
        <v>105</v>
      </c>
      <c r="U31" s="258">
        <f t="shared" si="5"/>
        <v>78.5</v>
      </c>
      <c r="V31" s="259">
        <v>8</v>
      </c>
      <c r="W31" s="257">
        <v>10</v>
      </c>
      <c r="X31" s="258">
        <f t="shared" si="6"/>
        <v>9</v>
      </c>
      <c r="Y31" s="257">
        <v>1</v>
      </c>
      <c r="Z31" s="293">
        <f t="shared" si="7"/>
        <v>9.18</v>
      </c>
      <c r="AA31" s="293">
        <f>W31/100*E31*2+(1-W31/100)*E31</f>
        <v>11.55</v>
      </c>
      <c r="AB31" s="293">
        <f t="shared" si="8"/>
        <v>10.365</v>
      </c>
      <c r="AC31" s="293">
        <f t="shared" si="9"/>
        <v>37.2333333333333</v>
      </c>
      <c r="AD31" s="293">
        <f>T31/K31+Q31</f>
        <v>44.25</v>
      </c>
      <c r="AE31" s="293">
        <f t="shared" si="10"/>
        <v>40.7416666666667</v>
      </c>
      <c r="AF31" s="293">
        <f t="shared" si="11"/>
        <v>477.36</v>
      </c>
      <c r="AG31" s="293">
        <f>T31*AA31*$Y31</f>
        <v>1212.75</v>
      </c>
      <c r="AH31" s="293">
        <f>U31*AB31*$Y31</f>
        <v>813.6525</v>
      </c>
      <c r="AI31" s="296">
        <f t="shared" si="12"/>
        <v>12.820769919427</v>
      </c>
      <c r="AJ31" s="296">
        <f>AG31/AD31</f>
        <v>27.4067796610169</v>
      </c>
      <c r="AK31" s="297">
        <f t="shared" si="13"/>
        <v>20.113774790222</v>
      </c>
      <c r="AL31" s="297">
        <v>20</v>
      </c>
      <c r="AM31">
        <f t="shared" si="14"/>
        <v>27.90625</v>
      </c>
    </row>
    <row r="32" spans="1:39">
      <c r="A32" s="239"/>
      <c r="B32" s="239"/>
      <c r="C32" s="260" t="s">
        <v>55</v>
      </c>
      <c r="D32" s="261">
        <v>10</v>
      </c>
      <c r="E32" s="262">
        <v>12.5</v>
      </c>
      <c r="F32" s="263">
        <f t="shared" si="0"/>
        <v>11.25</v>
      </c>
      <c r="G32" s="264">
        <v>55</v>
      </c>
      <c r="H32" s="262">
        <v>60</v>
      </c>
      <c r="I32" s="263">
        <f t="shared" si="1"/>
        <v>57.5</v>
      </c>
      <c r="J32" s="264">
        <v>2</v>
      </c>
      <c r="K32" s="262">
        <v>4</v>
      </c>
      <c r="L32" s="263">
        <f t="shared" si="2"/>
        <v>3</v>
      </c>
      <c r="M32" s="280">
        <v>20</v>
      </c>
      <c r="N32" s="281">
        <v>50</v>
      </c>
      <c r="O32" s="289">
        <f t="shared" si="3"/>
        <v>35</v>
      </c>
      <c r="P32" s="264">
        <v>10</v>
      </c>
      <c r="Q32" s="262">
        <v>20</v>
      </c>
      <c r="R32" s="263">
        <f t="shared" si="4"/>
        <v>15</v>
      </c>
      <c r="S32" s="264">
        <v>60</v>
      </c>
      <c r="T32" s="262">
        <v>120</v>
      </c>
      <c r="U32" s="263">
        <f t="shared" si="5"/>
        <v>90</v>
      </c>
      <c r="V32" s="264">
        <v>10</v>
      </c>
      <c r="W32" s="262">
        <v>12</v>
      </c>
      <c r="X32" s="263">
        <f t="shared" si="6"/>
        <v>11</v>
      </c>
      <c r="Y32" s="262">
        <v>1</v>
      </c>
      <c r="Z32" s="293">
        <f t="shared" si="7"/>
        <v>11</v>
      </c>
      <c r="AA32" s="293">
        <f>W32/100*E32*2+(1-W32/100)*E32</f>
        <v>14</v>
      </c>
      <c r="AB32" s="293">
        <f t="shared" si="8"/>
        <v>12.5</v>
      </c>
      <c r="AC32" s="293">
        <f t="shared" si="9"/>
        <v>40</v>
      </c>
      <c r="AD32" s="293">
        <f>T32/K32+Q32</f>
        <v>50</v>
      </c>
      <c r="AE32" s="293">
        <f t="shared" si="10"/>
        <v>45</v>
      </c>
      <c r="AF32" s="293">
        <f t="shared" si="11"/>
        <v>660</v>
      </c>
      <c r="AG32" s="293">
        <f>T32*AA32*$Y32</f>
        <v>1680</v>
      </c>
      <c r="AH32" s="293">
        <f>U32*AB32*$Y32</f>
        <v>1125</v>
      </c>
      <c r="AI32" s="296">
        <f t="shared" si="12"/>
        <v>16.5</v>
      </c>
      <c r="AJ32" s="296">
        <f>AG32/AD32</f>
        <v>33.6</v>
      </c>
      <c r="AK32" s="297">
        <f t="shared" si="13"/>
        <v>25.05</v>
      </c>
      <c r="AL32" s="297">
        <v>25</v>
      </c>
      <c r="AM32">
        <f t="shared" si="14"/>
        <v>33.75</v>
      </c>
    </row>
    <row r="33" spans="1:38">
      <c r="A33" s="93" t="s">
        <v>56</v>
      </c>
      <c r="B33" s="93" t="b">
        <v>1</v>
      </c>
      <c r="C33" s="93"/>
      <c r="D33" s="265"/>
      <c r="E33" s="266"/>
      <c r="F33" s="267"/>
      <c r="G33" s="265"/>
      <c r="H33" s="266"/>
      <c r="I33" s="267"/>
      <c r="J33" s="265"/>
      <c r="K33" s="266"/>
      <c r="L33" s="267"/>
      <c r="M33" s="265"/>
      <c r="N33" s="266"/>
      <c r="O33" s="267"/>
      <c r="P33" s="265"/>
      <c r="Q33" s="266"/>
      <c r="R33" s="267"/>
      <c r="S33" s="265"/>
      <c r="T33" s="266"/>
      <c r="U33" s="267"/>
      <c r="V33" s="265"/>
      <c r="W33" s="291"/>
      <c r="X33" s="267"/>
      <c r="Y33" s="266"/>
      <c r="Z33" s="293"/>
      <c r="AA33" s="293"/>
      <c r="AB33" s="293"/>
      <c r="AC33" s="293"/>
      <c r="AD33" s="293"/>
      <c r="AE33" s="293"/>
      <c r="AF33" s="293"/>
      <c r="AG33" s="293"/>
      <c r="AH33" s="293"/>
      <c r="AI33" s="296"/>
      <c r="AJ33" s="296"/>
      <c r="AK33" s="296"/>
      <c r="AL33" s="296"/>
    </row>
    <row r="34" spans="1:39">
      <c r="A34" s="239"/>
      <c r="B34" s="239"/>
      <c r="C34" s="240" t="s">
        <v>57</v>
      </c>
      <c r="D34" s="241">
        <v>25</v>
      </c>
      <c r="E34" s="242">
        <v>30</v>
      </c>
      <c r="F34" s="243">
        <f t="shared" si="0"/>
        <v>27.5</v>
      </c>
      <c r="G34" s="244">
        <v>100</v>
      </c>
      <c r="H34" s="242">
        <v>100</v>
      </c>
      <c r="I34" s="243">
        <f t="shared" si="1"/>
        <v>100</v>
      </c>
      <c r="J34" s="244">
        <v>1</v>
      </c>
      <c r="K34" s="242">
        <v>1</v>
      </c>
      <c r="L34" s="243">
        <f t="shared" si="2"/>
        <v>1</v>
      </c>
      <c r="M34" s="244">
        <v>50</v>
      </c>
      <c r="N34" s="242">
        <v>50</v>
      </c>
      <c r="O34" s="243">
        <f t="shared" si="3"/>
        <v>50</v>
      </c>
      <c r="P34" s="244">
        <v>4</v>
      </c>
      <c r="Q34" s="242">
        <v>5</v>
      </c>
      <c r="R34" s="243">
        <f t="shared" si="4"/>
        <v>4.5</v>
      </c>
      <c r="S34" s="244">
        <v>1</v>
      </c>
      <c r="T34" s="242">
        <v>1</v>
      </c>
      <c r="U34" s="243">
        <f t="shared" si="5"/>
        <v>1</v>
      </c>
      <c r="V34" s="244">
        <v>1</v>
      </c>
      <c r="W34" s="242">
        <v>1</v>
      </c>
      <c r="X34" s="243">
        <f t="shared" si="6"/>
        <v>1</v>
      </c>
      <c r="Y34" s="242">
        <v>1</v>
      </c>
      <c r="Z34" s="293">
        <f t="shared" si="7"/>
        <v>25.25</v>
      </c>
      <c r="AA34" s="293">
        <f>W34/100*E34*2+(1-W34/100)*E34</f>
        <v>30.3</v>
      </c>
      <c r="AB34" s="293">
        <f t="shared" si="8"/>
        <v>27.775</v>
      </c>
      <c r="AC34" s="293">
        <f t="shared" si="9"/>
        <v>5</v>
      </c>
      <c r="AD34" s="293">
        <f>T34/K34+Q34</f>
        <v>6</v>
      </c>
      <c r="AE34" s="293">
        <f t="shared" si="10"/>
        <v>5.5</v>
      </c>
      <c r="AF34" s="293">
        <f t="shared" si="11"/>
        <v>25.25</v>
      </c>
      <c r="AG34" s="293">
        <f>T34*AA34*$Y34</f>
        <v>30.3</v>
      </c>
      <c r="AH34" s="293">
        <f>U34*AB34*$Y34</f>
        <v>27.775</v>
      </c>
      <c r="AI34" s="296">
        <f t="shared" si="12"/>
        <v>5.05</v>
      </c>
      <c r="AJ34" s="296">
        <f>AG34/AD34</f>
        <v>5.05</v>
      </c>
      <c r="AK34" s="297">
        <f t="shared" si="13"/>
        <v>5.05</v>
      </c>
      <c r="AL34" s="297">
        <f t="shared" ref="AL34:AL38" si="15">AL28</f>
        <v>5</v>
      </c>
      <c r="AM34">
        <f t="shared" si="14"/>
        <v>27.5</v>
      </c>
    </row>
    <row r="35" spans="1:39">
      <c r="A35" s="239"/>
      <c r="B35" s="239"/>
      <c r="C35" s="245" t="s">
        <v>58</v>
      </c>
      <c r="D35" s="246">
        <v>40</v>
      </c>
      <c r="E35" s="247">
        <v>70</v>
      </c>
      <c r="F35" s="248">
        <f t="shared" si="0"/>
        <v>55</v>
      </c>
      <c r="G35" s="249">
        <v>100</v>
      </c>
      <c r="H35" s="247">
        <v>100</v>
      </c>
      <c r="I35" s="248">
        <f t="shared" si="1"/>
        <v>100</v>
      </c>
      <c r="J35" s="249">
        <v>1</v>
      </c>
      <c r="K35" s="247">
        <v>1</v>
      </c>
      <c r="L35" s="248">
        <f t="shared" si="2"/>
        <v>1</v>
      </c>
      <c r="M35" s="249">
        <v>50</v>
      </c>
      <c r="N35" s="247">
        <v>50</v>
      </c>
      <c r="O35" s="248">
        <f t="shared" si="3"/>
        <v>50</v>
      </c>
      <c r="P35" s="249">
        <v>4</v>
      </c>
      <c r="Q35" s="247">
        <v>5</v>
      </c>
      <c r="R35" s="248">
        <f t="shared" si="4"/>
        <v>4.5</v>
      </c>
      <c r="S35" s="249">
        <v>1</v>
      </c>
      <c r="T35" s="247">
        <v>1</v>
      </c>
      <c r="U35" s="248">
        <f t="shared" si="5"/>
        <v>1</v>
      </c>
      <c r="V35" s="249">
        <v>1</v>
      </c>
      <c r="W35" s="247">
        <v>1</v>
      </c>
      <c r="X35" s="248">
        <f t="shared" si="6"/>
        <v>1</v>
      </c>
      <c r="Y35" s="247">
        <v>1</v>
      </c>
      <c r="Z35" s="293">
        <f t="shared" si="7"/>
        <v>40.4</v>
      </c>
      <c r="AA35" s="293">
        <f>W35/100*E35*2+(1-W35/100)*E35</f>
        <v>70.7</v>
      </c>
      <c r="AB35" s="293">
        <f t="shared" si="8"/>
        <v>55.55</v>
      </c>
      <c r="AC35" s="293">
        <f t="shared" si="9"/>
        <v>5</v>
      </c>
      <c r="AD35" s="293">
        <f>T35/K35+Q35</f>
        <v>6</v>
      </c>
      <c r="AE35" s="293">
        <f t="shared" si="10"/>
        <v>5.5</v>
      </c>
      <c r="AF35" s="293">
        <f t="shared" si="11"/>
        <v>40.4</v>
      </c>
      <c r="AG35" s="293">
        <f>T35*AA35*$Y35</f>
        <v>70.7</v>
      </c>
      <c r="AH35" s="293">
        <f>U35*AB35*$Y35</f>
        <v>55.55</v>
      </c>
      <c r="AI35" s="296">
        <f t="shared" si="12"/>
        <v>8.08</v>
      </c>
      <c r="AJ35" s="296">
        <f>AG35/AD35</f>
        <v>11.7833333333333</v>
      </c>
      <c r="AK35" s="297">
        <f t="shared" si="13"/>
        <v>9.93166666666667</v>
      </c>
      <c r="AL35" s="297">
        <f t="shared" si="15"/>
        <v>10</v>
      </c>
      <c r="AM35">
        <f t="shared" si="14"/>
        <v>55</v>
      </c>
    </row>
    <row r="36" spans="1:39">
      <c r="A36" s="239"/>
      <c r="B36" s="239"/>
      <c r="C36" s="250" t="s">
        <v>59</v>
      </c>
      <c r="D36" s="251">
        <v>7</v>
      </c>
      <c r="E36" s="252">
        <v>14</v>
      </c>
      <c r="F36" s="253">
        <f t="shared" si="0"/>
        <v>10.5</v>
      </c>
      <c r="G36" s="254">
        <v>100</v>
      </c>
      <c r="H36" s="252">
        <v>100</v>
      </c>
      <c r="I36" s="253">
        <f t="shared" si="1"/>
        <v>100</v>
      </c>
      <c r="J36" s="254">
        <v>1</v>
      </c>
      <c r="K36" s="252">
        <v>1</v>
      </c>
      <c r="L36" s="253">
        <f t="shared" si="2"/>
        <v>1</v>
      </c>
      <c r="M36" s="254">
        <v>50</v>
      </c>
      <c r="N36" s="252">
        <v>50</v>
      </c>
      <c r="O36" s="253">
        <f t="shared" si="3"/>
        <v>50</v>
      </c>
      <c r="P36" s="254">
        <v>4</v>
      </c>
      <c r="Q36" s="252">
        <v>5</v>
      </c>
      <c r="R36" s="253">
        <f t="shared" si="4"/>
        <v>4.5</v>
      </c>
      <c r="S36" s="254">
        <v>1</v>
      </c>
      <c r="T36" s="252">
        <v>1</v>
      </c>
      <c r="U36" s="253">
        <f t="shared" si="5"/>
        <v>1</v>
      </c>
      <c r="V36" s="254">
        <v>1</v>
      </c>
      <c r="W36" s="252">
        <v>1</v>
      </c>
      <c r="X36" s="253">
        <f t="shared" si="6"/>
        <v>1</v>
      </c>
      <c r="Y36" s="252">
        <v>1</v>
      </c>
      <c r="Z36" s="293">
        <f t="shared" si="7"/>
        <v>7.07</v>
      </c>
      <c r="AA36" s="293">
        <f>W36/100*E36*2+(1-W36/100)*E36</f>
        <v>14.14</v>
      </c>
      <c r="AB36" s="293">
        <f t="shared" si="8"/>
        <v>10.605</v>
      </c>
      <c r="AC36" s="293">
        <f t="shared" si="9"/>
        <v>5</v>
      </c>
      <c r="AD36" s="293">
        <f>T36/K36+Q36</f>
        <v>6</v>
      </c>
      <c r="AE36" s="293">
        <f t="shared" si="10"/>
        <v>5.5</v>
      </c>
      <c r="AF36" s="293">
        <f t="shared" si="11"/>
        <v>7.07</v>
      </c>
      <c r="AG36" s="293">
        <f>T36*AA36*$Y36</f>
        <v>14.14</v>
      </c>
      <c r="AH36" s="293">
        <f>U36*AB36*$Y36</f>
        <v>10.605</v>
      </c>
      <c r="AI36" s="296">
        <f t="shared" si="12"/>
        <v>1.414</v>
      </c>
      <c r="AJ36" s="296">
        <f>AG36/AD36</f>
        <v>2.35666666666667</v>
      </c>
      <c r="AK36" s="297">
        <f t="shared" si="13"/>
        <v>1.88533333333333</v>
      </c>
      <c r="AL36" s="297">
        <f t="shared" si="15"/>
        <v>15</v>
      </c>
      <c r="AM36">
        <f t="shared" si="14"/>
        <v>10.5</v>
      </c>
    </row>
    <row r="37" spans="1:39">
      <c r="A37" s="239"/>
      <c r="B37" s="239"/>
      <c r="C37" s="255" t="s">
        <v>60</v>
      </c>
      <c r="D37" s="256">
        <v>8</v>
      </c>
      <c r="E37" s="257">
        <v>15</v>
      </c>
      <c r="F37" s="258">
        <f t="shared" si="0"/>
        <v>11.5</v>
      </c>
      <c r="G37" s="259">
        <v>100</v>
      </c>
      <c r="H37" s="257">
        <v>100</v>
      </c>
      <c r="I37" s="258">
        <f t="shared" si="1"/>
        <v>100</v>
      </c>
      <c r="J37" s="259">
        <v>1</v>
      </c>
      <c r="K37" s="257">
        <v>1</v>
      </c>
      <c r="L37" s="258">
        <f t="shared" si="2"/>
        <v>1</v>
      </c>
      <c r="M37" s="259">
        <v>50</v>
      </c>
      <c r="N37" s="257">
        <v>50</v>
      </c>
      <c r="O37" s="258">
        <f t="shared" si="3"/>
        <v>50</v>
      </c>
      <c r="P37" s="259">
        <v>4</v>
      </c>
      <c r="Q37" s="257">
        <v>5</v>
      </c>
      <c r="R37" s="258">
        <f t="shared" si="4"/>
        <v>4.5</v>
      </c>
      <c r="S37" s="259">
        <v>1</v>
      </c>
      <c r="T37" s="257">
        <v>1</v>
      </c>
      <c r="U37" s="258">
        <f t="shared" si="5"/>
        <v>1</v>
      </c>
      <c r="V37" s="259">
        <v>1</v>
      </c>
      <c r="W37" s="257">
        <v>1</v>
      </c>
      <c r="X37" s="258">
        <f t="shared" si="6"/>
        <v>1</v>
      </c>
      <c r="Y37" s="257">
        <v>1</v>
      </c>
      <c r="Z37" s="293">
        <f t="shared" si="7"/>
        <v>8.08</v>
      </c>
      <c r="AA37" s="293">
        <f>W37/100*E37*2+(1-W37/100)*E37</f>
        <v>15.15</v>
      </c>
      <c r="AB37" s="293">
        <f t="shared" si="8"/>
        <v>11.615</v>
      </c>
      <c r="AC37" s="293">
        <f t="shared" si="9"/>
        <v>5</v>
      </c>
      <c r="AD37" s="293">
        <f>T37/K37+Q37</f>
        <v>6</v>
      </c>
      <c r="AE37" s="293">
        <f t="shared" si="10"/>
        <v>5.5</v>
      </c>
      <c r="AF37" s="293">
        <f t="shared" si="11"/>
        <v>8.08</v>
      </c>
      <c r="AG37" s="293">
        <f>T37*AA37*$Y37</f>
        <v>15.15</v>
      </c>
      <c r="AH37" s="293">
        <f>U37*AB37*$Y37</f>
        <v>11.615</v>
      </c>
      <c r="AI37" s="296">
        <f t="shared" si="12"/>
        <v>1.616</v>
      </c>
      <c r="AJ37" s="296">
        <f>AG37/AD37</f>
        <v>2.525</v>
      </c>
      <c r="AK37" s="297">
        <f t="shared" si="13"/>
        <v>2.0705</v>
      </c>
      <c r="AL37" s="297">
        <f t="shared" si="15"/>
        <v>20</v>
      </c>
      <c r="AM37">
        <f t="shared" si="14"/>
        <v>11.5</v>
      </c>
    </row>
    <row r="38" spans="1:39">
      <c r="A38" s="239"/>
      <c r="B38" s="239"/>
      <c r="C38" s="260" t="s">
        <v>61</v>
      </c>
      <c r="D38" s="261">
        <v>9</v>
      </c>
      <c r="E38" s="262">
        <v>16</v>
      </c>
      <c r="F38" s="263">
        <f t="shared" si="0"/>
        <v>12.5</v>
      </c>
      <c r="G38" s="264">
        <v>100</v>
      </c>
      <c r="H38" s="262">
        <v>100</v>
      </c>
      <c r="I38" s="263">
        <f t="shared" si="1"/>
        <v>100</v>
      </c>
      <c r="J38" s="264">
        <v>1</v>
      </c>
      <c r="K38" s="262">
        <v>1</v>
      </c>
      <c r="L38" s="263">
        <f t="shared" si="2"/>
        <v>1</v>
      </c>
      <c r="M38" s="264">
        <v>50</v>
      </c>
      <c r="N38" s="262">
        <v>50</v>
      </c>
      <c r="O38" s="263">
        <f t="shared" si="3"/>
        <v>50</v>
      </c>
      <c r="P38" s="264">
        <v>4</v>
      </c>
      <c r="Q38" s="262">
        <v>5</v>
      </c>
      <c r="R38" s="263">
        <f t="shared" si="4"/>
        <v>4.5</v>
      </c>
      <c r="S38" s="264">
        <v>1</v>
      </c>
      <c r="T38" s="262">
        <v>1</v>
      </c>
      <c r="U38" s="263">
        <f t="shared" si="5"/>
        <v>1</v>
      </c>
      <c r="V38" s="264">
        <v>1</v>
      </c>
      <c r="W38" s="262">
        <v>1</v>
      </c>
      <c r="X38" s="263">
        <f t="shared" si="6"/>
        <v>1</v>
      </c>
      <c r="Y38" s="262">
        <v>1</v>
      </c>
      <c r="Z38" s="293">
        <f t="shared" si="7"/>
        <v>9.09</v>
      </c>
      <c r="AA38" s="293">
        <f>W38/100*E38*2+(1-W38/100)*E38</f>
        <v>16.16</v>
      </c>
      <c r="AB38" s="293">
        <f t="shared" si="8"/>
        <v>12.625</v>
      </c>
      <c r="AC38" s="293">
        <f t="shared" si="9"/>
        <v>5</v>
      </c>
      <c r="AD38" s="293">
        <f>T38/K38+Q38</f>
        <v>6</v>
      </c>
      <c r="AE38" s="293">
        <f t="shared" si="10"/>
        <v>5.5</v>
      </c>
      <c r="AF38" s="293">
        <f t="shared" si="11"/>
        <v>9.09</v>
      </c>
      <c r="AG38" s="293">
        <f>T38*AA38*$Y38</f>
        <v>16.16</v>
      </c>
      <c r="AH38" s="293">
        <f>U38*AB38*$Y38</f>
        <v>12.625</v>
      </c>
      <c r="AI38" s="296">
        <f t="shared" si="12"/>
        <v>1.818</v>
      </c>
      <c r="AJ38" s="296">
        <f>AG38/AD38</f>
        <v>2.69333333333333</v>
      </c>
      <c r="AK38" s="297">
        <f t="shared" si="13"/>
        <v>2.25566666666667</v>
      </c>
      <c r="AL38" s="297">
        <f t="shared" si="15"/>
        <v>25</v>
      </c>
      <c r="AM38">
        <f t="shared" si="14"/>
        <v>12.5</v>
      </c>
    </row>
    <row r="39" spans="6:38">
      <c r="F39" s="282"/>
      <c r="AI39" s="298"/>
      <c r="AJ39" s="298"/>
      <c r="AK39" s="298"/>
      <c r="AL39" s="298"/>
    </row>
    <row r="40" spans="2:2">
      <c r="B40" t="s">
        <v>62</v>
      </c>
    </row>
    <row r="41" spans="2:11">
      <c r="B41" t="s">
        <v>63</v>
      </c>
      <c r="D41" t="s">
        <v>20</v>
      </c>
      <c r="E41" t="s">
        <v>28</v>
      </c>
      <c r="G41" t="s">
        <v>35</v>
      </c>
      <c r="H41" t="s">
        <v>42</v>
      </c>
      <c r="J41" t="s">
        <v>49</v>
      </c>
      <c r="K41" t="s">
        <v>56</v>
      </c>
    </row>
    <row r="42" spans="3:12">
      <c r="C42" t="s">
        <v>20</v>
      </c>
      <c r="D42" s="283"/>
      <c r="E42" s="283"/>
      <c r="F42" s="283"/>
      <c r="G42" s="283"/>
      <c r="H42" s="283"/>
      <c r="I42" s="283"/>
      <c r="J42" s="283"/>
      <c r="K42" s="283"/>
      <c r="L42" s="283"/>
    </row>
    <row r="43" spans="3:12">
      <c r="C43" t="s">
        <v>28</v>
      </c>
      <c r="D43" t="e">
        <f>#REF!/#REF!</f>
        <v>#REF!</v>
      </c>
      <c r="E43" s="283"/>
      <c r="F43" s="283"/>
      <c r="G43" s="283"/>
      <c r="H43" s="283"/>
      <c r="I43" s="283"/>
      <c r="J43" s="283"/>
      <c r="K43" s="283"/>
      <c r="L43" s="283"/>
    </row>
    <row r="44" spans="3:12">
      <c r="C44" t="s">
        <v>35</v>
      </c>
      <c r="D44" t="e">
        <f>#REF!/#REF!</f>
        <v>#REF!</v>
      </c>
      <c r="G44" s="283"/>
      <c r="H44" s="283"/>
      <c r="I44" s="283"/>
      <c r="J44" s="283"/>
      <c r="K44" s="283"/>
      <c r="L44" s="283"/>
    </row>
    <row r="45" spans="3:12">
      <c r="C45" t="s">
        <v>42</v>
      </c>
      <c r="D45" t="e">
        <f>#REF!/#REF!</f>
        <v>#REF!</v>
      </c>
      <c r="H45" s="283"/>
      <c r="I45" s="283"/>
      <c r="J45" s="283"/>
      <c r="K45" s="283"/>
      <c r="L45" s="283"/>
    </row>
    <row r="46" spans="3:12">
      <c r="C46" t="s">
        <v>49</v>
      </c>
      <c r="D46" t="e">
        <f>#REF!/#REF!</f>
        <v>#REF!</v>
      </c>
      <c r="J46" s="283"/>
      <c r="K46" s="283"/>
      <c r="L46" s="283"/>
    </row>
    <row r="47" spans="3:12">
      <c r="C47" t="s">
        <v>56</v>
      </c>
      <c r="D47" t="e">
        <f>#REF!/#REF!</f>
        <v>#REF!</v>
      </c>
      <c r="K47" s="283"/>
      <c r="L47" s="283"/>
    </row>
    <row r="48" spans="2:11">
      <c r="B48" t="s">
        <v>64</v>
      </c>
      <c r="D48" t="s">
        <v>20</v>
      </c>
      <c r="E48" t="s">
        <v>28</v>
      </c>
      <c r="G48" t="s">
        <v>35</v>
      </c>
      <c r="H48" t="s">
        <v>42</v>
      </c>
      <c r="J48" t="s">
        <v>49</v>
      </c>
      <c r="K48" t="s">
        <v>56</v>
      </c>
    </row>
    <row r="49" spans="3:3">
      <c r="C49" t="s">
        <v>20</v>
      </c>
    </row>
    <row r="50" spans="3:3">
      <c r="C50" t="s">
        <v>28</v>
      </c>
    </row>
    <row r="51" spans="3:3">
      <c r="C51" t="s">
        <v>35</v>
      </c>
    </row>
    <row r="52" spans="3:3">
      <c r="C52" t="s">
        <v>42</v>
      </c>
    </row>
    <row r="53" spans="3:3">
      <c r="C53" t="s">
        <v>49</v>
      </c>
    </row>
    <row r="54" spans="3:3">
      <c r="C54" t="s">
        <v>56</v>
      </c>
    </row>
    <row r="55" spans="2:11">
      <c r="B55" t="s">
        <v>65</v>
      </c>
      <c r="D55" t="s">
        <v>20</v>
      </c>
      <c r="E55" t="s">
        <v>28</v>
      </c>
      <c r="G55" t="s">
        <v>35</v>
      </c>
      <c r="H55" t="s">
        <v>42</v>
      </c>
      <c r="J55" t="s">
        <v>49</v>
      </c>
      <c r="K55" t="s">
        <v>56</v>
      </c>
    </row>
    <row r="56" spans="3:3">
      <c r="C56" t="s">
        <v>20</v>
      </c>
    </row>
    <row r="57" spans="3:3">
      <c r="C57" t="s">
        <v>28</v>
      </c>
    </row>
    <row r="58" spans="3:3">
      <c r="C58" t="s">
        <v>35</v>
      </c>
    </row>
    <row r="59" spans="3:3">
      <c r="C59" t="s">
        <v>42</v>
      </c>
    </row>
    <row r="60" spans="3:3">
      <c r="C60" t="s">
        <v>49</v>
      </c>
    </row>
    <row r="61" spans="3:3">
      <c r="C61" t="s">
        <v>56</v>
      </c>
    </row>
    <row r="62" spans="2:11">
      <c r="B62" t="s">
        <v>66</v>
      </c>
      <c r="D62" t="s">
        <v>20</v>
      </c>
      <c r="E62" t="s">
        <v>28</v>
      </c>
      <c r="G62" t="s">
        <v>35</v>
      </c>
      <c r="H62" t="s">
        <v>42</v>
      </c>
      <c r="J62" t="s">
        <v>49</v>
      </c>
      <c r="K62" t="s">
        <v>56</v>
      </c>
    </row>
    <row r="63" spans="3:3">
      <c r="C63" t="s">
        <v>20</v>
      </c>
    </row>
    <row r="64" spans="3:3">
      <c r="C64" t="s">
        <v>28</v>
      </c>
    </row>
    <row r="65" spans="3:3">
      <c r="C65" t="s">
        <v>35</v>
      </c>
    </row>
    <row r="66" spans="3:3">
      <c r="C66" t="s">
        <v>42</v>
      </c>
    </row>
    <row r="67" spans="3:3">
      <c r="C67" t="s">
        <v>49</v>
      </c>
    </row>
    <row r="68" spans="3:3">
      <c r="C68" t="s">
        <v>56</v>
      </c>
    </row>
    <row r="69" spans="2:11">
      <c r="B69" t="s">
        <v>67</v>
      </c>
      <c r="D69" t="s">
        <v>20</v>
      </c>
      <c r="E69" t="s">
        <v>28</v>
      </c>
      <c r="G69" t="s">
        <v>35</v>
      </c>
      <c r="H69" t="s">
        <v>42</v>
      </c>
      <c r="J69" t="s">
        <v>49</v>
      </c>
      <c r="K69" t="s">
        <v>56</v>
      </c>
    </row>
    <row r="70" spans="3:3">
      <c r="C70" t="s">
        <v>20</v>
      </c>
    </row>
    <row r="71" spans="3:3">
      <c r="C71" t="s">
        <v>28</v>
      </c>
    </row>
    <row r="72" spans="3:3">
      <c r="C72" t="s">
        <v>35</v>
      </c>
    </row>
    <row r="73" spans="3:3">
      <c r="C73" t="s">
        <v>42</v>
      </c>
    </row>
    <row r="74" spans="3:3">
      <c r="C74" t="s">
        <v>49</v>
      </c>
    </row>
    <row r="75" spans="3:3">
      <c r="C75" t="s">
        <v>56</v>
      </c>
    </row>
  </sheetData>
  <mergeCells count="24">
    <mergeCell ref="D1:F1"/>
    <mergeCell ref="G1:I1"/>
    <mergeCell ref="J1:L1"/>
    <mergeCell ref="M1:O1"/>
    <mergeCell ref="P1:R1"/>
    <mergeCell ref="S1:U1"/>
    <mergeCell ref="V1:X1"/>
    <mergeCell ref="Z1:AB1"/>
    <mergeCell ref="AC1:AE1"/>
    <mergeCell ref="AF1:AH1"/>
    <mergeCell ref="AI1:AK1"/>
    <mergeCell ref="S3:U3"/>
    <mergeCell ref="AI3:AL3"/>
    <mergeCell ref="J9:L9"/>
    <mergeCell ref="AI9:AL9"/>
    <mergeCell ref="G15:H15"/>
    <mergeCell ref="V15:X15"/>
    <mergeCell ref="AI15:AL15"/>
    <mergeCell ref="D21:E21"/>
    <mergeCell ref="G21:I21"/>
    <mergeCell ref="AI21:AL21"/>
    <mergeCell ref="M27:O27"/>
    <mergeCell ref="AI27:AL27"/>
    <mergeCell ref="AI33:AL33"/>
  </mergeCells>
  <pageMargins left="0.75" right="0.75" top="1" bottom="1" header="0.511805555555556" footer="0.511805555555556"/>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15" zoomScaleNormal="115" workbookViewId="0">
      <selection activeCell="E12" sqref="E12"/>
    </sheetView>
  </sheetViews>
  <sheetFormatPr defaultColWidth="9.14285714285714" defaultRowHeight="15" outlineLevelCol="2"/>
  <cols>
    <col min="1" max="2" width="20.5714285714286" style="4" customWidth="1"/>
    <col min="3" max="3" width="8.31428571428571" style="4" customWidth="1"/>
    <col min="4" max="16384" width="9.14285714285714" style="4"/>
  </cols>
  <sheetData>
    <row r="1" spans="1:3">
      <c r="A1" s="36" t="s">
        <v>760</v>
      </c>
      <c r="B1" s="36" t="s">
        <v>761</v>
      </c>
      <c r="C1" s="37" t="s">
        <v>762</v>
      </c>
    </row>
    <row r="2" spans="1:3">
      <c r="A2" s="38"/>
      <c r="B2" s="38"/>
      <c r="C2" s="39"/>
    </row>
    <row r="3" spans="1:3">
      <c r="A3" s="40" t="s">
        <v>763</v>
      </c>
      <c r="B3" s="41" t="s">
        <v>764</v>
      </c>
      <c r="C3" s="42" t="s">
        <v>765</v>
      </c>
    </row>
    <row r="4" spans="1:3">
      <c r="A4" s="40" t="s">
        <v>766</v>
      </c>
      <c r="B4" s="41" t="s">
        <v>8</v>
      </c>
      <c r="C4" s="42" t="s">
        <v>767</v>
      </c>
    </row>
    <row r="5" spans="1:3">
      <c r="A5" s="40" t="s">
        <v>768</v>
      </c>
      <c r="B5" s="41" t="s">
        <v>3</v>
      </c>
      <c r="C5" s="42" t="s">
        <v>767</v>
      </c>
    </row>
    <row r="6" spans="1:3">
      <c r="A6" s="40" t="s">
        <v>769</v>
      </c>
      <c r="B6" s="41" t="s">
        <v>4</v>
      </c>
      <c r="C6" s="42" t="s">
        <v>767</v>
      </c>
    </row>
    <row r="7" spans="1:3">
      <c r="A7" s="40" t="s">
        <v>770</v>
      </c>
      <c r="B7" s="41" t="s">
        <v>771</v>
      </c>
      <c r="C7" s="42" t="s">
        <v>767</v>
      </c>
    </row>
    <row r="8" spans="1:3">
      <c r="A8" s="40" t="s">
        <v>772</v>
      </c>
      <c r="B8" s="41" t="s">
        <v>773</v>
      </c>
      <c r="C8" s="42" t="s">
        <v>774</v>
      </c>
    </row>
    <row r="9" spans="1:3">
      <c r="A9" s="40" t="s">
        <v>775</v>
      </c>
      <c r="B9" s="41" t="s">
        <v>776</v>
      </c>
      <c r="C9" s="42" t="s">
        <v>777</v>
      </c>
    </row>
    <row r="10" spans="1:3">
      <c r="A10" s="40" t="s">
        <v>778</v>
      </c>
      <c r="B10" s="41" t="s">
        <v>779</v>
      </c>
      <c r="C10" s="42" t="s">
        <v>777</v>
      </c>
    </row>
    <row r="11" spans="1:3">
      <c r="A11" s="40" t="s">
        <v>780</v>
      </c>
      <c r="B11" s="41" t="s">
        <v>781</v>
      </c>
      <c r="C11" s="42" t="s">
        <v>777</v>
      </c>
    </row>
  </sheetData>
  <mergeCells count="3">
    <mergeCell ref="A1:A2"/>
    <mergeCell ref="B1:B2"/>
    <mergeCell ref="C1:C2"/>
  </mergeCells>
  <pageMargins left="0.75" right="0.75" top="1" bottom="1" header="0.511805555555556" footer="0.511805555555556"/>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
  <sheetViews>
    <sheetView workbookViewId="0">
      <selection activeCell="B23" sqref="B23"/>
    </sheetView>
  </sheetViews>
  <sheetFormatPr defaultColWidth="9.14285714285714" defaultRowHeight="15"/>
  <cols>
    <col min="1" max="1" width="17" customWidth="1"/>
    <col min="2" max="2" width="13.8571428571429" customWidth="1"/>
    <col min="3" max="3" width="23.4285714285714" customWidth="1"/>
    <col min="4" max="4" width="19.2857142857143" customWidth="1"/>
    <col min="7" max="7" width="13.1428571428571" customWidth="1"/>
    <col min="8" max="9" width="13.7142857142857" customWidth="1"/>
    <col min="10" max="10" width="11.4285714285714" customWidth="1"/>
    <col min="11" max="11" width="8.28571428571429" customWidth="1"/>
    <col min="12" max="12" width="11.4285714285714" customWidth="1"/>
    <col min="13" max="13" width="8.28571428571429" customWidth="1"/>
    <col min="14" max="14" width="11.8571428571429" customWidth="1"/>
    <col min="15" max="15" width="45.1428571428571" customWidth="1"/>
    <col min="16" max="16" width="13.7142857142857" customWidth="1"/>
    <col min="20" max="20" width="12.8571428571429"/>
  </cols>
  <sheetData>
    <row r="1" spans="1:16">
      <c r="A1" s="32" t="s">
        <v>782</v>
      </c>
      <c r="B1" s="32" t="s">
        <v>783</v>
      </c>
      <c r="C1" s="32" t="s">
        <v>784</v>
      </c>
      <c r="D1" s="32" t="s">
        <v>785</v>
      </c>
      <c r="E1" s="1" t="s">
        <v>786</v>
      </c>
      <c r="F1" s="1" t="s">
        <v>787</v>
      </c>
      <c r="G1" s="1" t="s">
        <v>788</v>
      </c>
      <c r="H1" s="1" t="s">
        <v>789</v>
      </c>
      <c r="I1" s="1" t="s">
        <v>790</v>
      </c>
      <c r="J1" s="2" t="s">
        <v>791</v>
      </c>
      <c r="K1" s="2"/>
      <c r="L1" s="2" t="s">
        <v>792</v>
      </c>
      <c r="M1" s="2"/>
      <c r="P1" t="s">
        <v>793</v>
      </c>
    </row>
    <row r="2" spans="1:13">
      <c r="A2" s="32"/>
      <c r="B2" s="32"/>
      <c r="C2" s="32"/>
      <c r="D2" s="32"/>
      <c r="E2" s="1"/>
      <c r="J2" s="3" t="s">
        <v>794</v>
      </c>
      <c r="K2" t="s">
        <v>795</v>
      </c>
      <c r="L2" t="s">
        <v>794</v>
      </c>
      <c r="M2" t="s">
        <v>795</v>
      </c>
    </row>
    <row r="3" spans="1:15">
      <c r="A3" t="s">
        <v>641</v>
      </c>
      <c r="B3">
        <v>400</v>
      </c>
      <c r="C3">
        <f>B3+500</f>
        <v>900</v>
      </c>
      <c r="D3">
        <v>5</v>
      </c>
      <c r="E3">
        <v>2</v>
      </c>
      <c r="F3" t="s">
        <v>796</v>
      </c>
      <c r="G3" t="b">
        <v>1</v>
      </c>
      <c r="H3" t="b">
        <v>1</v>
      </c>
      <c r="I3" t="s">
        <v>797</v>
      </c>
      <c r="J3" s="34">
        <f t="shared" ref="J3:J24" si="0">B3/25</f>
        <v>16</v>
      </c>
      <c r="K3" s="34">
        <f t="shared" ref="K3:K24" si="1">C3/25</f>
        <v>36</v>
      </c>
      <c r="L3" s="34">
        <f t="shared" ref="L3:L24" si="2">B3/110</f>
        <v>3.63636363636364</v>
      </c>
      <c r="M3" s="34">
        <f t="shared" ref="M3:M24" si="3">C3/110</f>
        <v>8.18181818181818</v>
      </c>
      <c r="O3" s="1" t="s">
        <v>798</v>
      </c>
    </row>
    <row r="4" spans="1:15">
      <c r="A4" t="s">
        <v>799</v>
      </c>
      <c r="B4">
        <v>200</v>
      </c>
      <c r="C4">
        <f t="shared" ref="C4:C24" si="4">B4+500</f>
        <v>700</v>
      </c>
      <c r="D4">
        <v>8</v>
      </c>
      <c r="E4">
        <v>1</v>
      </c>
      <c r="F4" t="s">
        <v>796</v>
      </c>
      <c r="G4" t="b">
        <v>0</v>
      </c>
      <c r="H4" t="b">
        <v>1</v>
      </c>
      <c r="I4" t="s">
        <v>797</v>
      </c>
      <c r="J4" s="34">
        <f t="shared" si="0"/>
        <v>8</v>
      </c>
      <c r="K4" s="34">
        <f t="shared" si="1"/>
        <v>28</v>
      </c>
      <c r="L4" s="34">
        <f t="shared" si="2"/>
        <v>1.81818181818182</v>
      </c>
      <c r="M4" s="34">
        <f t="shared" si="3"/>
        <v>6.36363636363636</v>
      </c>
      <c r="O4" t="s">
        <v>800</v>
      </c>
    </row>
    <row r="5" spans="1:15">
      <c r="A5" t="s">
        <v>801</v>
      </c>
      <c r="B5">
        <v>600</v>
      </c>
      <c r="C5">
        <f t="shared" si="4"/>
        <v>1100</v>
      </c>
      <c r="D5">
        <v>5</v>
      </c>
      <c r="E5">
        <v>3</v>
      </c>
      <c r="F5" t="s">
        <v>802</v>
      </c>
      <c r="G5" t="b">
        <v>1</v>
      </c>
      <c r="H5" t="b">
        <v>1</v>
      </c>
      <c r="I5" t="s">
        <v>797</v>
      </c>
      <c r="J5" s="34">
        <f t="shared" si="0"/>
        <v>24</v>
      </c>
      <c r="K5" s="34">
        <f t="shared" si="1"/>
        <v>44</v>
      </c>
      <c r="L5" s="34">
        <f t="shared" si="2"/>
        <v>5.45454545454545</v>
      </c>
      <c r="M5" s="34">
        <f t="shared" si="3"/>
        <v>10</v>
      </c>
      <c r="O5" s="1" t="s">
        <v>803</v>
      </c>
    </row>
    <row r="6" spans="1:15">
      <c r="A6" t="s">
        <v>804</v>
      </c>
      <c r="B6">
        <v>400</v>
      </c>
      <c r="C6">
        <f t="shared" si="4"/>
        <v>900</v>
      </c>
      <c r="D6">
        <v>4</v>
      </c>
      <c r="E6">
        <v>1</v>
      </c>
      <c r="F6" t="s">
        <v>805</v>
      </c>
      <c r="G6" t="b">
        <v>1</v>
      </c>
      <c r="H6" t="b">
        <v>1</v>
      </c>
      <c r="I6" t="s">
        <v>797</v>
      </c>
      <c r="J6" s="34">
        <f t="shared" si="0"/>
        <v>16</v>
      </c>
      <c r="K6" s="34">
        <f t="shared" si="1"/>
        <v>36</v>
      </c>
      <c r="L6" s="34">
        <f t="shared" si="2"/>
        <v>3.63636363636364</v>
      </c>
      <c r="M6" s="34">
        <f t="shared" si="3"/>
        <v>8.18181818181818</v>
      </c>
      <c r="O6" t="s">
        <v>806</v>
      </c>
    </row>
    <row r="7" spans="1:15">
      <c r="A7" t="s">
        <v>807</v>
      </c>
      <c r="B7">
        <v>800</v>
      </c>
      <c r="C7">
        <f t="shared" si="4"/>
        <v>1300</v>
      </c>
      <c r="D7">
        <v>4</v>
      </c>
      <c r="E7">
        <v>4</v>
      </c>
      <c r="F7" t="s">
        <v>808</v>
      </c>
      <c r="G7" t="b">
        <v>1</v>
      </c>
      <c r="H7" t="b">
        <v>1</v>
      </c>
      <c r="I7" t="s">
        <v>797</v>
      </c>
      <c r="J7" s="34">
        <f t="shared" si="0"/>
        <v>32</v>
      </c>
      <c r="K7" s="34">
        <f t="shared" si="1"/>
        <v>52</v>
      </c>
      <c r="L7" s="34">
        <f t="shared" si="2"/>
        <v>7.27272727272727</v>
      </c>
      <c r="M7" s="34">
        <f t="shared" si="3"/>
        <v>11.8181818181818</v>
      </c>
      <c r="O7" t="s">
        <v>809</v>
      </c>
    </row>
    <row r="8" spans="1:15">
      <c r="A8" t="s">
        <v>810</v>
      </c>
      <c r="B8">
        <v>1200</v>
      </c>
      <c r="C8">
        <f t="shared" si="4"/>
        <v>1700</v>
      </c>
      <c r="D8">
        <v>1</v>
      </c>
      <c r="E8">
        <v>4</v>
      </c>
      <c r="F8" t="s">
        <v>802</v>
      </c>
      <c r="G8" t="b">
        <v>1</v>
      </c>
      <c r="H8" t="b">
        <v>1</v>
      </c>
      <c r="I8" t="s">
        <v>797</v>
      </c>
      <c r="J8" s="34">
        <f t="shared" si="0"/>
        <v>48</v>
      </c>
      <c r="K8" s="34">
        <f t="shared" si="1"/>
        <v>68</v>
      </c>
      <c r="L8" s="34">
        <f t="shared" si="2"/>
        <v>10.9090909090909</v>
      </c>
      <c r="M8" s="34">
        <f t="shared" si="3"/>
        <v>15.4545454545455</v>
      </c>
      <c r="O8" t="s">
        <v>811</v>
      </c>
    </row>
    <row r="9" spans="1:18">
      <c r="A9" t="s">
        <v>812</v>
      </c>
      <c r="B9">
        <v>100</v>
      </c>
      <c r="C9">
        <f t="shared" si="4"/>
        <v>600</v>
      </c>
      <c r="D9">
        <v>10</v>
      </c>
      <c r="E9">
        <v>2</v>
      </c>
      <c r="F9" t="s">
        <v>805</v>
      </c>
      <c r="G9" t="b">
        <v>0</v>
      </c>
      <c r="H9" t="b">
        <v>1</v>
      </c>
      <c r="I9" t="s">
        <v>797</v>
      </c>
      <c r="J9" s="34">
        <f t="shared" si="0"/>
        <v>4</v>
      </c>
      <c r="K9" s="34">
        <f t="shared" si="1"/>
        <v>24</v>
      </c>
      <c r="L9" s="34">
        <f t="shared" si="2"/>
        <v>0.909090909090909</v>
      </c>
      <c r="M9" s="34">
        <f t="shared" si="3"/>
        <v>5.45454545454545</v>
      </c>
      <c r="O9" s="1" t="s">
        <v>813</v>
      </c>
      <c r="Q9" t="s">
        <v>814</v>
      </c>
      <c r="R9" t="s">
        <v>815</v>
      </c>
    </row>
    <row r="10" spans="1:20">
      <c r="A10" t="s">
        <v>816</v>
      </c>
      <c r="B10">
        <v>600</v>
      </c>
      <c r="C10">
        <f t="shared" si="4"/>
        <v>1100</v>
      </c>
      <c r="D10">
        <v>5</v>
      </c>
      <c r="E10">
        <v>3</v>
      </c>
      <c r="F10" t="s">
        <v>802</v>
      </c>
      <c r="G10" t="b">
        <v>1</v>
      </c>
      <c r="H10" t="b">
        <v>1</v>
      </c>
      <c r="I10" t="s">
        <v>797</v>
      </c>
      <c r="J10" s="34">
        <f t="shared" si="0"/>
        <v>24</v>
      </c>
      <c r="K10" s="34">
        <f t="shared" si="1"/>
        <v>44</v>
      </c>
      <c r="L10" s="34">
        <f t="shared" si="2"/>
        <v>5.45454545454545</v>
      </c>
      <c r="M10" s="34">
        <f t="shared" si="3"/>
        <v>10</v>
      </c>
      <c r="O10" s="1" t="s">
        <v>817</v>
      </c>
      <c r="Q10">
        <v>0</v>
      </c>
      <c r="R10">
        <f>(Q10-0.1)</f>
        <v>-0.1</v>
      </c>
      <c r="S10">
        <f>IF(R10&lt;0,R10+0.1,R10)</f>
        <v>0</v>
      </c>
      <c r="T10">
        <f>(S10/0.9)</f>
        <v>0</v>
      </c>
    </row>
    <row r="11" spans="1:20">
      <c r="A11" s="33" t="s">
        <v>818</v>
      </c>
      <c r="B11" s="33">
        <v>50</v>
      </c>
      <c r="C11" s="33">
        <f t="shared" si="4"/>
        <v>550</v>
      </c>
      <c r="D11" s="33">
        <v>6</v>
      </c>
      <c r="E11" s="33">
        <v>1</v>
      </c>
      <c r="F11" t="s">
        <v>819</v>
      </c>
      <c r="G11" t="b">
        <v>0</v>
      </c>
      <c r="H11" t="b">
        <v>0</v>
      </c>
      <c r="I11" t="s">
        <v>820</v>
      </c>
      <c r="J11" s="35">
        <f t="shared" si="0"/>
        <v>2</v>
      </c>
      <c r="K11" s="35">
        <f t="shared" si="1"/>
        <v>22</v>
      </c>
      <c r="L11" s="35">
        <f t="shared" si="2"/>
        <v>0.454545454545455</v>
      </c>
      <c r="M11" s="35">
        <f t="shared" si="3"/>
        <v>5</v>
      </c>
      <c r="O11" t="s">
        <v>821</v>
      </c>
      <c r="Q11">
        <v>0.1</v>
      </c>
      <c r="R11">
        <f t="shared" ref="R11:R20" si="5">(Q11-0.1)</f>
        <v>0</v>
      </c>
      <c r="S11">
        <f t="shared" ref="S11:S20" si="6">IF(R11&lt;0,R11+0.1,R11)</f>
        <v>0</v>
      </c>
      <c r="T11">
        <f t="shared" ref="T11:T20" si="7">(S11/0.9)</f>
        <v>0</v>
      </c>
    </row>
    <row r="12" spans="1:20">
      <c r="A12" s="33" t="s">
        <v>822</v>
      </c>
      <c r="B12" s="33">
        <v>600</v>
      </c>
      <c r="C12" s="33">
        <f t="shared" si="4"/>
        <v>1100</v>
      </c>
      <c r="D12" s="33">
        <v>3</v>
      </c>
      <c r="E12" s="33">
        <v>2</v>
      </c>
      <c r="F12" t="s">
        <v>823</v>
      </c>
      <c r="G12" t="b">
        <v>0</v>
      </c>
      <c r="H12" t="b">
        <v>0</v>
      </c>
      <c r="I12" t="s">
        <v>820</v>
      </c>
      <c r="J12" s="35">
        <f t="shared" si="0"/>
        <v>24</v>
      </c>
      <c r="K12" s="35">
        <f t="shared" si="1"/>
        <v>44</v>
      </c>
      <c r="L12" s="35">
        <f t="shared" si="2"/>
        <v>5.45454545454545</v>
      </c>
      <c r="M12" s="35">
        <f t="shared" si="3"/>
        <v>10</v>
      </c>
      <c r="O12" t="s">
        <v>824</v>
      </c>
      <c r="Q12">
        <v>0.2</v>
      </c>
      <c r="R12">
        <f t="shared" si="5"/>
        <v>0.1</v>
      </c>
      <c r="S12">
        <f t="shared" si="6"/>
        <v>0.1</v>
      </c>
      <c r="T12">
        <f t="shared" si="7"/>
        <v>0.111111111111111</v>
      </c>
    </row>
    <row r="13" spans="1:20">
      <c r="A13" s="33" t="s">
        <v>825</v>
      </c>
      <c r="B13" s="33">
        <v>600</v>
      </c>
      <c r="C13" s="33">
        <f t="shared" si="4"/>
        <v>1100</v>
      </c>
      <c r="D13" s="33">
        <v>5</v>
      </c>
      <c r="E13" s="33">
        <v>3</v>
      </c>
      <c r="F13" t="s">
        <v>823</v>
      </c>
      <c r="G13" t="b">
        <v>0</v>
      </c>
      <c r="H13" t="b">
        <v>0</v>
      </c>
      <c r="I13" t="s">
        <v>820</v>
      </c>
      <c r="J13" s="35">
        <f t="shared" si="0"/>
        <v>24</v>
      </c>
      <c r="K13" s="35">
        <f t="shared" si="1"/>
        <v>44</v>
      </c>
      <c r="L13" s="35">
        <f t="shared" si="2"/>
        <v>5.45454545454545</v>
      </c>
      <c r="M13" s="35">
        <f t="shared" si="3"/>
        <v>10</v>
      </c>
      <c r="O13" t="s">
        <v>826</v>
      </c>
      <c r="Q13">
        <v>0.3</v>
      </c>
      <c r="R13">
        <f t="shared" si="5"/>
        <v>0.2</v>
      </c>
      <c r="S13">
        <f t="shared" si="6"/>
        <v>0.2</v>
      </c>
      <c r="T13">
        <f t="shared" si="7"/>
        <v>0.222222222222222</v>
      </c>
    </row>
    <row r="14" spans="1:20">
      <c r="A14" s="33" t="s">
        <v>827</v>
      </c>
      <c r="B14" s="33">
        <v>400</v>
      </c>
      <c r="C14" s="33">
        <f t="shared" si="4"/>
        <v>900</v>
      </c>
      <c r="D14" s="33">
        <v>5</v>
      </c>
      <c r="E14" s="33">
        <v>1</v>
      </c>
      <c r="F14" t="s">
        <v>828</v>
      </c>
      <c r="G14" t="b">
        <v>0</v>
      </c>
      <c r="H14" t="b">
        <v>0</v>
      </c>
      <c r="I14" t="s">
        <v>820</v>
      </c>
      <c r="J14" s="35">
        <f t="shared" si="0"/>
        <v>16</v>
      </c>
      <c r="K14" s="35">
        <f t="shared" si="1"/>
        <v>36</v>
      </c>
      <c r="L14" s="35">
        <f t="shared" si="2"/>
        <v>3.63636363636364</v>
      </c>
      <c r="M14" s="35">
        <f t="shared" si="3"/>
        <v>8.18181818181818</v>
      </c>
      <c r="O14" t="s">
        <v>829</v>
      </c>
      <c r="Q14">
        <v>0.4</v>
      </c>
      <c r="R14">
        <f t="shared" si="5"/>
        <v>0.3</v>
      </c>
      <c r="S14">
        <f t="shared" si="6"/>
        <v>0.3</v>
      </c>
      <c r="T14">
        <f t="shared" si="7"/>
        <v>0.333333333333333</v>
      </c>
    </row>
    <row r="15" spans="1:20">
      <c r="A15" s="33" t="s">
        <v>830</v>
      </c>
      <c r="B15" s="33">
        <v>250</v>
      </c>
      <c r="C15" s="33">
        <f t="shared" si="4"/>
        <v>750</v>
      </c>
      <c r="D15" s="33">
        <v>5</v>
      </c>
      <c r="E15" s="33">
        <v>3</v>
      </c>
      <c r="F15" t="s">
        <v>831</v>
      </c>
      <c r="G15" t="b">
        <v>0</v>
      </c>
      <c r="H15" t="b">
        <v>0</v>
      </c>
      <c r="I15" t="s">
        <v>820</v>
      </c>
      <c r="J15" s="35">
        <f t="shared" si="0"/>
        <v>10</v>
      </c>
      <c r="K15" s="35">
        <f t="shared" si="1"/>
        <v>30</v>
      </c>
      <c r="L15" s="35">
        <f t="shared" si="2"/>
        <v>2.27272727272727</v>
      </c>
      <c r="M15" s="35">
        <f t="shared" si="3"/>
        <v>6.81818181818182</v>
      </c>
      <c r="O15" t="s">
        <v>832</v>
      </c>
      <c r="Q15">
        <v>0.5</v>
      </c>
      <c r="R15">
        <f t="shared" si="5"/>
        <v>0.4</v>
      </c>
      <c r="S15">
        <f t="shared" si="6"/>
        <v>0.4</v>
      </c>
      <c r="T15">
        <f t="shared" si="7"/>
        <v>0.444444444444444</v>
      </c>
    </row>
    <row r="16" spans="1:20">
      <c r="A16" s="33" t="s">
        <v>820</v>
      </c>
      <c r="B16" s="33">
        <v>800</v>
      </c>
      <c r="C16" s="33">
        <f t="shared" si="4"/>
        <v>1300</v>
      </c>
      <c r="D16" s="33">
        <v>5</v>
      </c>
      <c r="E16" s="33">
        <v>4</v>
      </c>
      <c r="F16" t="s">
        <v>833</v>
      </c>
      <c r="G16" t="b">
        <v>0</v>
      </c>
      <c r="H16" t="b">
        <v>0</v>
      </c>
      <c r="I16" t="s">
        <v>820</v>
      </c>
      <c r="J16" s="35">
        <f t="shared" si="0"/>
        <v>32</v>
      </c>
      <c r="K16" s="35">
        <f t="shared" si="1"/>
        <v>52</v>
      </c>
      <c r="L16" s="35">
        <f t="shared" si="2"/>
        <v>7.27272727272727</v>
      </c>
      <c r="M16" s="35">
        <f t="shared" si="3"/>
        <v>11.8181818181818</v>
      </c>
      <c r="O16" t="s">
        <v>834</v>
      </c>
      <c r="Q16">
        <v>0.6</v>
      </c>
      <c r="R16">
        <f t="shared" si="5"/>
        <v>0.5</v>
      </c>
      <c r="S16">
        <f t="shared" si="6"/>
        <v>0.5</v>
      </c>
      <c r="T16">
        <f t="shared" si="7"/>
        <v>0.555555555555556</v>
      </c>
    </row>
    <row r="17" spans="1:20">
      <c r="A17" s="33" t="s">
        <v>835</v>
      </c>
      <c r="B17" s="33">
        <v>200</v>
      </c>
      <c r="C17" s="33">
        <f t="shared" si="4"/>
        <v>700</v>
      </c>
      <c r="D17" s="33">
        <v>5</v>
      </c>
      <c r="E17" s="33">
        <v>2</v>
      </c>
      <c r="F17" t="s">
        <v>828</v>
      </c>
      <c r="G17" t="b">
        <v>0</v>
      </c>
      <c r="H17" t="b">
        <v>0</v>
      </c>
      <c r="I17" t="s">
        <v>820</v>
      </c>
      <c r="J17" s="35">
        <f t="shared" si="0"/>
        <v>8</v>
      </c>
      <c r="K17" s="35">
        <f t="shared" si="1"/>
        <v>28</v>
      </c>
      <c r="L17" s="35">
        <f t="shared" si="2"/>
        <v>1.81818181818182</v>
      </c>
      <c r="M17" s="35">
        <f t="shared" si="3"/>
        <v>6.36363636363636</v>
      </c>
      <c r="O17" t="s">
        <v>836</v>
      </c>
      <c r="Q17">
        <v>0.7</v>
      </c>
      <c r="R17">
        <f t="shared" si="5"/>
        <v>0.6</v>
      </c>
      <c r="S17">
        <f t="shared" si="6"/>
        <v>0.6</v>
      </c>
      <c r="T17">
        <f t="shared" si="7"/>
        <v>0.666666666666667</v>
      </c>
    </row>
    <row r="18" spans="1:20">
      <c r="A18" s="33" t="s">
        <v>837</v>
      </c>
      <c r="B18" s="33">
        <v>1</v>
      </c>
      <c r="C18" s="33">
        <f t="shared" si="4"/>
        <v>501</v>
      </c>
      <c r="D18" s="33">
        <v>0</v>
      </c>
      <c r="E18" s="33">
        <v>0</v>
      </c>
      <c r="G18" t="b">
        <v>0</v>
      </c>
      <c r="H18" t="b">
        <v>0</v>
      </c>
      <c r="I18" t="s">
        <v>820</v>
      </c>
      <c r="J18" s="35">
        <f t="shared" si="0"/>
        <v>0.04</v>
      </c>
      <c r="K18" s="35">
        <f t="shared" si="1"/>
        <v>20.04</v>
      </c>
      <c r="L18" s="35">
        <f t="shared" si="2"/>
        <v>0.00909090909090909</v>
      </c>
      <c r="M18" s="35">
        <f t="shared" si="3"/>
        <v>4.55454545454545</v>
      </c>
      <c r="Q18">
        <v>0.8</v>
      </c>
      <c r="R18">
        <f t="shared" si="5"/>
        <v>0.7</v>
      </c>
      <c r="S18">
        <f t="shared" si="6"/>
        <v>0.7</v>
      </c>
      <c r="T18">
        <f t="shared" si="7"/>
        <v>0.777777777777778</v>
      </c>
    </row>
    <row r="19" spans="1:20">
      <c r="A19" s="33" t="s">
        <v>838</v>
      </c>
      <c r="B19" s="33">
        <v>100</v>
      </c>
      <c r="C19" s="33">
        <f t="shared" si="4"/>
        <v>600</v>
      </c>
      <c r="D19" s="33">
        <v>0</v>
      </c>
      <c r="E19" s="33">
        <v>0</v>
      </c>
      <c r="G19" t="b">
        <v>0</v>
      </c>
      <c r="H19" t="b">
        <v>0</v>
      </c>
      <c r="I19" t="s">
        <v>820</v>
      </c>
      <c r="J19" s="35">
        <f t="shared" si="0"/>
        <v>4</v>
      </c>
      <c r="K19" s="35">
        <f t="shared" si="1"/>
        <v>24</v>
      </c>
      <c r="L19" s="35">
        <f t="shared" si="2"/>
        <v>0.909090909090909</v>
      </c>
      <c r="M19" s="35">
        <f t="shared" si="3"/>
        <v>5.45454545454545</v>
      </c>
      <c r="Q19">
        <v>0.9</v>
      </c>
      <c r="R19">
        <f t="shared" si="5"/>
        <v>0.8</v>
      </c>
      <c r="S19">
        <f t="shared" si="6"/>
        <v>0.8</v>
      </c>
      <c r="T19">
        <f t="shared" si="7"/>
        <v>0.888888888888889</v>
      </c>
    </row>
    <row r="20" spans="1:20">
      <c r="A20" t="s">
        <v>839</v>
      </c>
      <c r="B20">
        <v>200</v>
      </c>
      <c r="C20">
        <f t="shared" si="4"/>
        <v>700</v>
      </c>
      <c r="D20">
        <v>3</v>
      </c>
      <c r="E20">
        <v>0</v>
      </c>
      <c r="F20" t="s">
        <v>840</v>
      </c>
      <c r="G20" t="b">
        <v>0</v>
      </c>
      <c r="H20" t="b">
        <v>0</v>
      </c>
      <c r="I20" t="s">
        <v>172</v>
      </c>
      <c r="J20" s="34">
        <f t="shared" si="0"/>
        <v>8</v>
      </c>
      <c r="K20" s="34">
        <f t="shared" si="1"/>
        <v>28</v>
      </c>
      <c r="L20" s="34">
        <f t="shared" si="2"/>
        <v>1.81818181818182</v>
      </c>
      <c r="M20" s="34">
        <f t="shared" si="3"/>
        <v>6.36363636363636</v>
      </c>
      <c r="O20" t="s">
        <v>841</v>
      </c>
      <c r="Q20">
        <v>1</v>
      </c>
      <c r="R20">
        <f t="shared" si="5"/>
        <v>0.9</v>
      </c>
      <c r="S20">
        <f t="shared" si="6"/>
        <v>0.9</v>
      </c>
      <c r="T20">
        <f t="shared" si="7"/>
        <v>1</v>
      </c>
    </row>
    <row r="21" spans="1:15">
      <c r="A21" t="s">
        <v>553</v>
      </c>
      <c r="B21">
        <v>400</v>
      </c>
      <c r="C21">
        <f t="shared" si="4"/>
        <v>900</v>
      </c>
      <c r="D21">
        <v>7</v>
      </c>
      <c r="E21">
        <v>0</v>
      </c>
      <c r="F21" t="s">
        <v>842</v>
      </c>
      <c r="G21" t="b">
        <v>0</v>
      </c>
      <c r="H21" t="b">
        <v>0</v>
      </c>
      <c r="I21" t="s">
        <v>172</v>
      </c>
      <c r="J21" s="34">
        <f t="shared" si="0"/>
        <v>16</v>
      </c>
      <c r="K21" s="34">
        <f t="shared" si="1"/>
        <v>36</v>
      </c>
      <c r="L21" s="34">
        <f t="shared" si="2"/>
        <v>3.63636363636364</v>
      </c>
      <c r="M21" s="34">
        <f t="shared" si="3"/>
        <v>8.18181818181818</v>
      </c>
      <c r="O21" t="s">
        <v>843</v>
      </c>
    </row>
    <row r="22" spans="1:15">
      <c r="A22" t="s">
        <v>844</v>
      </c>
      <c r="B22">
        <v>100</v>
      </c>
      <c r="C22">
        <f t="shared" si="4"/>
        <v>600</v>
      </c>
      <c r="D22">
        <v>6</v>
      </c>
      <c r="E22">
        <v>0</v>
      </c>
      <c r="F22" t="s">
        <v>845</v>
      </c>
      <c r="G22" t="b">
        <v>0</v>
      </c>
      <c r="H22" t="b">
        <v>0</v>
      </c>
      <c r="I22" t="s">
        <v>172</v>
      </c>
      <c r="J22" s="34">
        <f t="shared" si="0"/>
        <v>4</v>
      </c>
      <c r="K22" s="34">
        <f t="shared" si="1"/>
        <v>24</v>
      </c>
      <c r="L22" s="34">
        <f t="shared" si="2"/>
        <v>0.909090909090909</v>
      </c>
      <c r="M22" s="34">
        <f t="shared" si="3"/>
        <v>5.45454545454545</v>
      </c>
      <c r="O22" t="s">
        <v>846</v>
      </c>
    </row>
    <row r="23" spans="1:15">
      <c r="A23" t="s">
        <v>847</v>
      </c>
      <c r="B23">
        <v>50</v>
      </c>
      <c r="C23">
        <f t="shared" si="4"/>
        <v>550</v>
      </c>
      <c r="D23">
        <v>10</v>
      </c>
      <c r="E23">
        <v>0</v>
      </c>
      <c r="F23" t="s">
        <v>848</v>
      </c>
      <c r="G23" t="b">
        <v>0</v>
      </c>
      <c r="H23" t="b">
        <v>0</v>
      </c>
      <c r="I23" t="s">
        <v>172</v>
      </c>
      <c r="J23" s="34">
        <f t="shared" si="0"/>
        <v>2</v>
      </c>
      <c r="K23" s="34">
        <f t="shared" si="1"/>
        <v>22</v>
      </c>
      <c r="L23" s="34">
        <f t="shared" si="2"/>
        <v>0.454545454545455</v>
      </c>
      <c r="M23" s="34">
        <f t="shared" si="3"/>
        <v>5</v>
      </c>
      <c r="O23" t="s">
        <v>849</v>
      </c>
    </row>
    <row r="24" spans="10:13">
      <c r="J24" s="34"/>
      <c r="K24" s="34"/>
      <c r="L24" s="34"/>
      <c r="M24" s="34"/>
    </row>
  </sheetData>
  <mergeCells count="2">
    <mergeCell ref="J1:K1"/>
    <mergeCell ref="L1:M1"/>
  </mergeCells>
  <pageMargins left="0.75" right="0.75" top="1" bottom="1" header="0.511805555555556" footer="0.511805555555556"/>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
  <sheetViews>
    <sheetView workbookViewId="0">
      <selection activeCell="D19" sqref="D19"/>
    </sheetView>
  </sheetViews>
  <sheetFormatPr defaultColWidth="9.14285714285714" defaultRowHeight="15"/>
  <cols>
    <col min="1" max="1" width="20.8571428571429" customWidth="1"/>
    <col min="2" max="2" width="14.2857142857143" customWidth="1"/>
    <col min="4" max="4" width="10.4285714285714" customWidth="1"/>
    <col min="12" max="12" width="9.14285714285714" customWidth="1"/>
    <col min="13" max="13" width="11" customWidth="1"/>
    <col min="14" max="14" width="11.4285714285714" customWidth="1"/>
    <col min="15" max="15" width="11.1428571428571" customWidth="1"/>
    <col min="18" max="18" width="10.8571428571429" customWidth="1"/>
  </cols>
  <sheetData>
    <row r="1" spans="1:15">
      <c r="A1" s="21" t="s">
        <v>119</v>
      </c>
      <c r="B1" s="21" t="s">
        <v>761</v>
      </c>
      <c r="C1" s="22" t="s">
        <v>76</v>
      </c>
      <c r="D1" s="23" t="s">
        <v>850</v>
      </c>
      <c r="E1" s="24"/>
      <c r="F1" s="24"/>
      <c r="G1" s="24"/>
      <c r="H1" s="24"/>
      <c r="I1" s="24"/>
      <c r="J1" s="24"/>
      <c r="K1" s="24"/>
      <c r="L1" s="24"/>
      <c r="M1" s="24"/>
      <c r="N1" s="24"/>
      <c r="O1" s="24"/>
    </row>
    <row r="2" spans="1:15">
      <c r="A2" s="25" t="s">
        <v>851</v>
      </c>
      <c r="B2" s="26" t="s">
        <v>3</v>
      </c>
      <c r="C2" s="27">
        <v>0.1</v>
      </c>
      <c r="D2" s="28" t="b">
        <v>0</v>
      </c>
      <c r="E2" s="29"/>
      <c r="F2" s="29"/>
      <c r="G2" s="29"/>
      <c r="H2" s="29"/>
      <c r="I2" s="29"/>
      <c r="J2" s="29"/>
      <c r="K2" s="29"/>
      <c r="L2" s="29"/>
      <c r="M2" s="29"/>
      <c r="N2" s="29"/>
      <c r="O2" s="29"/>
    </row>
    <row r="3" spans="1:15">
      <c r="A3" s="25" t="s">
        <v>852</v>
      </c>
      <c r="B3" s="26" t="s">
        <v>771</v>
      </c>
      <c r="C3" s="27">
        <v>0.1</v>
      </c>
      <c r="D3" s="28" t="b">
        <v>0</v>
      </c>
      <c r="E3" s="29"/>
      <c r="F3" s="29"/>
      <c r="G3" s="29"/>
      <c r="H3" s="29"/>
      <c r="I3" s="29"/>
      <c r="J3" s="29"/>
      <c r="K3" s="29"/>
      <c r="L3" s="29"/>
      <c r="M3" s="29"/>
      <c r="N3" s="29"/>
      <c r="O3" s="29"/>
    </row>
    <row r="4" spans="1:15">
      <c r="A4" s="25" t="s">
        <v>853</v>
      </c>
      <c r="B4" s="26" t="s">
        <v>764</v>
      </c>
      <c r="C4" s="27">
        <v>0.1</v>
      </c>
      <c r="D4" s="28" t="b">
        <v>0</v>
      </c>
      <c r="E4" s="29"/>
      <c r="F4" s="29"/>
      <c r="G4" s="29"/>
      <c r="H4" s="29"/>
      <c r="I4" s="29"/>
      <c r="J4" s="29"/>
      <c r="K4" s="29"/>
      <c r="L4" s="29"/>
      <c r="M4" s="29"/>
      <c r="N4" s="29"/>
      <c r="O4" s="29"/>
    </row>
    <row r="5" spans="1:15">
      <c r="A5" s="25" t="s">
        <v>667</v>
      </c>
      <c r="B5" s="26" t="s">
        <v>4</v>
      </c>
      <c r="C5" s="27">
        <v>0.1</v>
      </c>
      <c r="D5" s="28" t="b">
        <v>0</v>
      </c>
      <c r="E5" s="24"/>
      <c r="F5" s="29"/>
      <c r="G5" s="29"/>
      <c r="H5" s="29"/>
      <c r="I5" s="29"/>
      <c r="J5" s="29"/>
      <c r="K5" s="29"/>
      <c r="L5" s="29"/>
      <c r="M5" s="29"/>
      <c r="N5" s="29"/>
      <c r="O5" s="29"/>
    </row>
    <row r="6" spans="1:15">
      <c r="A6" s="25" t="s">
        <v>854</v>
      </c>
      <c r="B6" s="26" t="s">
        <v>6</v>
      </c>
      <c r="C6" s="27">
        <v>0.1</v>
      </c>
      <c r="D6" s="28" t="b">
        <v>0</v>
      </c>
      <c r="E6" s="29"/>
      <c r="F6" s="24"/>
      <c r="G6" s="29"/>
      <c r="H6" s="29"/>
      <c r="I6" t="s">
        <v>855</v>
      </c>
      <c r="J6" t="s">
        <v>856</v>
      </c>
      <c r="K6" s="29"/>
      <c r="L6" s="29"/>
      <c r="M6" s="29"/>
      <c r="N6" s="29"/>
      <c r="O6" s="29"/>
    </row>
    <row r="7" spans="1:15">
      <c r="A7" s="25" t="s">
        <v>857</v>
      </c>
      <c r="B7" s="26" t="s">
        <v>8</v>
      </c>
      <c r="C7" s="27">
        <v>0.1</v>
      </c>
      <c r="D7" s="28" t="b">
        <v>0</v>
      </c>
      <c r="E7" s="29"/>
      <c r="F7" s="29"/>
      <c r="G7" s="24"/>
      <c r="H7" s="29"/>
      <c r="I7" t="s">
        <v>858</v>
      </c>
      <c r="J7" t="s">
        <v>859</v>
      </c>
      <c r="K7" s="29"/>
      <c r="L7" s="29"/>
      <c r="M7" s="29"/>
      <c r="N7" s="29"/>
      <c r="O7" s="29"/>
    </row>
    <row r="8" spans="1:15">
      <c r="A8" s="25" t="s">
        <v>860</v>
      </c>
      <c r="B8" s="30" t="s">
        <v>779</v>
      </c>
      <c r="C8" s="27">
        <v>0.1</v>
      </c>
      <c r="D8" s="28" t="b">
        <v>0</v>
      </c>
      <c r="E8" s="29"/>
      <c r="F8" s="29"/>
      <c r="G8" s="29"/>
      <c r="H8" s="24"/>
      <c r="I8" t="s">
        <v>861</v>
      </c>
      <c r="J8" t="s">
        <v>862</v>
      </c>
      <c r="K8" s="29"/>
      <c r="L8" s="29"/>
      <c r="M8" s="29"/>
      <c r="N8" s="29"/>
      <c r="O8" s="29"/>
    </row>
    <row r="9" spans="1:15">
      <c r="A9" s="25" t="s">
        <v>863</v>
      </c>
      <c r="B9" s="30" t="s">
        <v>776</v>
      </c>
      <c r="C9" s="27">
        <v>0.1</v>
      </c>
      <c r="D9" s="28" t="b">
        <v>0</v>
      </c>
      <c r="E9" s="29"/>
      <c r="F9" s="29"/>
      <c r="G9" s="29"/>
      <c r="H9" s="29"/>
      <c r="I9" t="s">
        <v>864</v>
      </c>
      <c r="J9" s="29" t="s">
        <v>865</v>
      </c>
      <c r="K9" s="29"/>
      <c r="L9" s="29"/>
      <c r="M9" s="29"/>
      <c r="N9" s="29"/>
      <c r="O9" s="29"/>
    </row>
    <row r="10" spans="1:15">
      <c r="A10" s="25" t="s">
        <v>866</v>
      </c>
      <c r="B10" s="30" t="s">
        <v>781</v>
      </c>
      <c r="C10" s="27">
        <v>0.1</v>
      </c>
      <c r="D10" s="28" t="b">
        <v>0</v>
      </c>
      <c r="E10" s="29"/>
      <c r="F10" s="29"/>
      <c r="G10" s="29"/>
      <c r="H10" s="29"/>
      <c r="I10" t="s">
        <v>867</v>
      </c>
      <c r="J10" s="24" t="s">
        <v>868</v>
      </c>
      <c r="K10" s="29"/>
      <c r="L10" s="29"/>
      <c r="M10" s="29"/>
      <c r="N10" s="29"/>
      <c r="O10" s="29"/>
    </row>
    <row r="11" spans="1:15">
      <c r="A11" s="25" t="s">
        <v>869</v>
      </c>
      <c r="B11" s="30" t="s">
        <v>540</v>
      </c>
      <c r="C11" s="27">
        <v>1</v>
      </c>
      <c r="D11" s="28" t="b">
        <v>1</v>
      </c>
      <c r="E11" s="29"/>
      <c r="F11" s="29"/>
      <c r="G11" s="29"/>
      <c r="H11" s="29"/>
      <c r="I11" s="29"/>
      <c r="J11" s="29"/>
      <c r="K11" s="24"/>
      <c r="L11" s="29"/>
      <c r="M11" s="29"/>
      <c r="N11" s="29"/>
      <c r="O11" s="29"/>
    </row>
    <row r="12" spans="1:15">
      <c r="A12" s="25" t="s">
        <v>870</v>
      </c>
      <c r="B12" s="30" t="s">
        <v>246</v>
      </c>
      <c r="C12" s="27">
        <v>1</v>
      </c>
      <c r="D12" s="28" t="b">
        <v>1</v>
      </c>
      <c r="E12" s="29"/>
      <c r="F12" s="29"/>
      <c r="G12" s="29"/>
      <c r="H12" s="29"/>
      <c r="I12" s="29"/>
      <c r="J12" s="29"/>
      <c r="K12" s="29"/>
      <c r="L12" s="24"/>
      <c r="M12" s="29"/>
      <c r="N12" s="29"/>
      <c r="O12" s="29"/>
    </row>
    <row r="13" spans="1:15">
      <c r="A13" s="25" t="s">
        <v>684</v>
      </c>
      <c r="B13" s="30" t="s">
        <v>542</v>
      </c>
      <c r="C13" s="27">
        <v>1</v>
      </c>
      <c r="D13" s="28" t="b">
        <v>1</v>
      </c>
      <c r="E13" s="29"/>
      <c r="F13" s="29"/>
      <c r="G13" s="29"/>
      <c r="H13" s="29"/>
      <c r="I13" s="29"/>
      <c r="J13" s="29"/>
      <c r="K13" s="29"/>
      <c r="L13" s="29"/>
      <c r="M13" s="24"/>
      <c r="N13" s="29"/>
      <c r="O13" s="29"/>
    </row>
    <row r="14" spans="1:15">
      <c r="A14" s="25" t="s">
        <v>871</v>
      </c>
      <c r="B14" s="30" t="s">
        <v>541</v>
      </c>
      <c r="C14" s="27">
        <v>1</v>
      </c>
      <c r="D14" s="28" t="b">
        <v>1</v>
      </c>
      <c r="E14" s="29"/>
      <c r="F14" s="29"/>
      <c r="G14" s="29"/>
      <c r="H14" s="29"/>
      <c r="I14" s="29"/>
      <c r="J14" s="29"/>
      <c r="K14" s="29"/>
      <c r="L14" s="29"/>
      <c r="M14" s="29"/>
      <c r="N14" s="24"/>
      <c r="O14" s="29"/>
    </row>
    <row r="15" spans="1:15">
      <c r="A15" s="31"/>
      <c r="B15" s="29"/>
      <c r="C15" s="29"/>
      <c r="D15" s="29"/>
      <c r="E15" s="29"/>
      <c r="F15" s="29"/>
      <c r="G15" s="29"/>
      <c r="H15" s="29"/>
      <c r="I15" s="29"/>
      <c r="J15" s="29"/>
      <c r="K15" s="29"/>
      <c r="L15" s="29"/>
      <c r="M15" s="29"/>
      <c r="N15" s="29"/>
      <c r="O15" s="24"/>
    </row>
    <row r="16" spans="1:15">
      <c r="A16" s="31"/>
      <c r="B16" s="29"/>
      <c r="C16" s="29"/>
      <c r="D16" s="29"/>
      <c r="E16" s="29"/>
      <c r="F16" s="29"/>
      <c r="G16" s="29"/>
      <c r="H16" s="29"/>
      <c r="I16" s="29"/>
      <c r="J16" s="29"/>
      <c r="K16" s="29"/>
      <c r="L16" s="29"/>
      <c r="M16" s="29"/>
      <c r="N16" s="29"/>
      <c r="O16" s="29"/>
    </row>
    <row r="17" spans="1:15">
      <c r="A17" s="31"/>
      <c r="B17" s="29"/>
      <c r="C17" s="29"/>
      <c r="D17" s="29"/>
      <c r="E17" s="29"/>
      <c r="F17" s="29"/>
      <c r="G17" s="29"/>
      <c r="H17" s="29"/>
      <c r="I17" s="29"/>
      <c r="J17" s="29"/>
      <c r="K17" s="29"/>
      <c r="L17" s="29"/>
      <c r="M17" s="29"/>
      <c r="N17" s="29"/>
      <c r="O17" s="29"/>
    </row>
    <row r="18" spans="1:15">
      <c r="A18" s="31"/>
      <c r="B18" s="29"/>
      <c r="C18" s="29"/>
      <c r="D18" s="29"/>
      <c r="E18" s="29"/>
      <c r="F18" s="29"/>
      <c r="G18" s="29"/>
      <c r="H18" s="29"/>
      <c r="I18" s="29"/>
      <c r="J18" s="29"/>
      <c r="K18" s="29"/>
      <c r="L18" s="29"/>
      <c r="M18" s="29"/>
      <c r="N18" s="29"/>
      <c r="O18" s="29"/>
    </row>
    <row r="19" spans="1:15">
      <c r="A19" s="31"/>
      <c r="B19" s="29"/>
      <c r="C19" s="29"/>
      <c r="D19" s="29"/>
      <c r="E19" s="29"/>
      <c r="F19" s="29"/>
      <c r="G19" s="29"/>
      <c r="H19" s="29"/>
      <c r="I19" s="29"/>
      <c r="J19" s="29"/>
      <c r="K19" s="29"/>
      <c r="L19" s="29"/>
      <c r="M19" s="29"/>
      <c r="N19" s="29"/>
      <c r="O19" s="29"/>
    </row>
    <row r="20" spans="1:15">
      <c r="A20" s="31"/>
      <c r="B20" s="29"/>
      <c r="C20" s="29"/>
      <c r="D20" s="29"/>
      <c r="E20" s="29"/>
      <c r="F20" s="29"/>
      <c r="G20" s="29"/>
      <c r="H20" s="29"/>
      <c r="I20" s="29"/>
      <c r="J20" s="29"/>
      <c r="K20" s="29"/>
      <c r="L20" s="29"/>
      <c r="M20" s="29"/>
      <c r="N20" s="29"/>
      <c r="O20" s="29"/>
    </row>
    <row r="21" spans="1:15">
      <c r="A21" s="31"/>
      <c r="B21" s="29"/>
      <c r="C21" s="29"/>
      <c r="D21" s="29"/>
      <c r="E21" s="29"/>
      <c r="F21" s="29"/>
      <c r="G21" s="29"/>
      <c r="H21" s="29"/>
      <c r="I21" s="29"/>
      <c r="J21" s="29"/>
      <c r="K21" s="29"/>
      <c r="L21" s="29"/>
      <c r="M21" s="29"/>
      <c r="N21" s="29"/>
      <c r="O21" s="29"/>
    </row>
    <row r="22" spans="1:15">
      <c r="A22" s="31"/>
      <c r="B22" s="29"/>
      <c r="C22" s="29"/>
      <c r="D22" s="29"/>
      <c r="E22" s="29"/>
      <c r="F22" s="29"/>
      <c r="G22" s="29"/>
      <c r="H22" s="29"/>
      <c r="I22" s="29"/>
      <c r="J22" s="29"/>
      <c r="K22" s="29"/>
      <c r="L22" s="29"/>
      <c r="M22" s="29"/>
      <c r="N22" s="29"/>
      <c r="O22" s="29"/>
    </row>
    <row r="23" spans="1:15">
      <c r="A23" s="31"/>
      <c r="B23" s="29"/>
      <c r="C23" s="29"/>
      <c r="D23" s="29"/>
      <c r="E23" s="29"/>
      <c r="F23" s="29"/>
      <c r="G23" s="29"/>
      <c r="H23" s="29"/>
      <c r="I23" s="29"/>
      <c r="J23" s="29"/>
      <c r="K23" s="29"/>
      <c r="L23" s="29"/>
      <c r="M23" s="29"/>
      <c r="N23" s="29"/>
      <c r="O23" s="29"/>
    </row>
    <row r="24" spans="1:15">
      <c r="A24" s="31"/>
      <c r="B24" s="29"/>
      <c r="C24" s="29"/>
      <c r="D24" s="29"/>
      <c r="E24" s="29"/>
      <c r="F24" s="29"/>
      <c r="G24" s="29"/>
      <c r="H24" s="29"/>
      <c r="I24" s="29"/>
      <c r="J24" s="29"/>
      <c r="K24" s="29"/>
      <c r="L24" s="29"/>
      <c r="M24" s="29"/>
      <c r="N24" s="29"/>
      <c r="O24" s="29"/>
    </row>
    <row r="25" spans="1:15">
      <c r="A25" s="31"/>
      <c r="B25" s="29"/>
      <c r="C25" s="29"/>
      <c r="D25" s="29"/>
      <c r="E25" s="29"/>
      <c r="F25" s="29"/>
      <c r="G25" s="29"/>
      <c r="H25" s="29"/>
      <c r="I25" s="29"/>
      <c r="J25" s="29"/>
      <c r="K25" s="29"/>
      <c r="L25" s="29"/>
      <c r="M25" s="29"/>
      <c r="N25" s="29"/>
      <c r="O25" s="29"/>
    </row>
    <row r="26" spans="1:15">
      <c r="A26" s="31"/>
      <c r="B26" s="29"/>
      <c r="C26" s="29"/>
      <c r="D26" s="29"/>
      <c r="E26" s="29"/>
      <c r="F26" s="29"/>
      <c r="G26" s="29"/>
      <c r="H26" s="29"/>
      <c r="I26" s="29"/>
      <c r="J26" s="29"/>
      <c r="K26" s="29"/>
      <c r="L26" s="29"/>
      <c r="M26" s="29"/>
      <c r="N26" s="29"/>
      <c r="O26" s="29"/>
    </row>
    <row r="27" spans="1:15">
      <c r="A27" s="31"/>
      <c r="B27" s="29"/>
      <c r="C27" s="29"/>
      <c r="D27" s="29"/>
      <c r="E27" s="29"/>
      <c r="F27" s="29"/>
      <c r="G27" s="29"/>
      <c r="H27" s="29"/>
      <c r="I27" s="29"/>
      <c r="J27" s="29"/>
      <c r="K27" s="29"/>
      <c r="L27" s="29"/>
      <c r="M27" s="29"/>
      <c r="N27" s="29"/>
      <c r="O27" s="29"/>
    </row>
    <row r="28" spans="4:15">
      <c r="D28" s="24"/>
      <c r="E28" s="29"/>
      <c r="F28" s="29"/>
      <c r="G28" s="29"/>
      <c r="H28" s="29"/>
      <c r="I28" s="29"/>
      <c r="J28" s="29"/>
      <c r="K28" s="29"/>
      <c r="L28" s="29"/>
      <c r="M28" s="29"/>
      <c r="N28" s="29"/>
      <c r="O28" s="29"/>
    </row>
    <row r="29" spans="5:15">
      <c r="E29" s="24"/>
      <c r="F29" s="24"/>
      <c r="G29" s="24"/>
      <c r="H29" s="24"/>
      <c r="I29" s="24"/>
      <c r="J29" s="24"/>
      <c r="K29" s="24"/>
      <c r="L29" s="24"/>
      <c r="M29" s="24"/>
      <c r="N29" s="24"/>
      <c r="O29" s="24"/>
    </row>
  </sheetData>
  <pageMargins left="0.75" right="0.75" top="1" bottom="1" header="0.511805555555556" footer="0.511805555555556"/>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workbookViewId="0">
      <selection activeCell="G14" sqref="G14"/>
    </sheetView>
  </sheetViews>
  <sheetFormatPr defaultColWidth="9.14285714285714" defaultRowHeight="15"/>
  <cols>
    <col min="1" max="1" width="12.2857142857143" customWidth="1"/>
    <col min="2" max="2" width="21.2857142857143" customWidth="1"/>
    <col min="4" max="4" width="11.8571428571429" customWidth="1"/>
    <col min="5" max="5" width="12.2857142857143" customWidth="1"/>
    <col min="6" max="6" width="19.4285714285714" customWidth="1"/>
    <col min="7" max="7" width="24.2857142857143" customWidth="1"/>
    <col min="8" max="8" width="12" customWidth="1"/>
    <col min="10" max="10" width="25.1428571428571" customWidth="1"/>
  </cols>
  <sheetData>
    <row r="1" spans="1:1">
      <c r="A1" s="1" t="s">
        <v>872</v>
      </c>
    </row>
    <row r="2" spans="1:6">
      <c r="A2" s="19" t="s">
        <v>873</v>
      </c>
      <c r="B2" s="19">
        <v>1</v>
      </c>
      <c r="C2" s="19"/>
      <c r="D2" s="19"/>
      <c r="E2" s="19" t="s">
        <v>874</v>
      </c>
      <c r="F2" s="19">
        <v>1</v>
      </c>
    </row>
    <row r="3" spans="1:6">
      <c r="A3" s="19" t="s">
        <v>875</v>
      </c>
      <c r="B3" s="19">
        <v>1</v>
      </c>
      <c r="C3" s="19" t="s">
        <v>876</v>
      </c>
      <c r="D3" s="19">
        <v>5</v>
      </c>
      <c r="E3" s="19" t="s">
        <v>877</v>
      </c>
      <c r="F3" s="19">
        <v>2</v>
      </c>
    </row>
    <row r="4" spans="1:6">
      <c r="A4" s="19" t="s">
        <v>878</v>
      </c>
      <c r="B4" s="19">
        <v>10</v>
      </c>
      <c r="C4" s="19" t="s">
        <v>876</v>
      </c>
      <c r="D4" s="19">
        <v>20</v>
      </c>
      <c r="E4" s="19" t="s">
        <v>174</v>
      </c>
      <c r="F4" s="19">
        <v>1</v>
      </c>
    </row>
    <row r="5" spans="1:6">
      <c r="A5" s="19" t="s">
        <v>125</v>
      </c>
      <c r="B5" s="19">
        <v>1</v>
      </c>
      <c r="C5" s="19" t="s">
        <v>874</v>
      </c>
      <c r="D5" s="19">
        <v>1</v>
      </c>
      <c r="E5" s="19" t="s">
        <v>123</v>
      </c>
      <c r="F5" s="19">
        <v>1</v>
      </c>
    </row>
    <row r="6" spans="1:6">
      <c r="A6" s="19" t="s">
        <v>876</v>
      </c>
      <c r="B6" s="19">
        <v>2</v>
      </c>
      <c r="C6" s="19" t="s">
        <v>879</v>
      </c>
      <c r="D6" s="19">
        <v>1</v>
      </c>
      <c r="E6" s="19" t="s">
        <v>878</v>
      </c>
      <c r="F6" s="19">
        <v>1</v>
      </c>
    </row>
    <row r="7" spans="1:6">
      <c r="A7" s="19" t="s">
        <v>878</v>
      </c>
      <c r="B7" s="19">
        <v>5</v>
      </c>
      <c r="C7" s="19" t="s">
        <v>876</v>
      </c>
      <c r="D7" s="19">
        <v>10</v>
      </c>
      <c r="E7" s="19" t="s">
        <v>880</v>
      </c>
      <c r="F7" s="19">
        <v>1</v>
      </c>
    </row>
    <row r="8" spans="1:6">
      <c r="A8" s="19" t="s">
        <v>876</v>
      </c>
      <c r="B8" s="19">
        <v>10</v>
      </c>
      <c r="C8" s="19"/>
      <c r="D8" s="19"/>
      <c r="E8" s="19" t="s">
        <v>881</v>
      </c>
      <c r="F8" s="19">
        <v>1</v>
      </c>
    </row>
    <row r="9" spans="1:6">
      <c r="A9" s="20" t="s">
        <v>882</v>
      </c>
      <c r="B9" s="20">
        <v>10</v>
      </c>
      <c r="C9" s="20" t="s">
        <v>875</v>
      </c>
      <c r="D9" s="20">
        <v>5</v>
      </c>
      <c r="E9" s="20" t="s">
        <v>883</v>
      </c>
      <c r="F9" s="20">
        <v>1</v>
      </c>
    </row>
    <row r="10" spans="1:7">
      <c r="A10" s="20" t="s">
        <v>882</v>
      </c>
      <c r="B10" s="20">
        <v>15</v>
      </c>
      <c r="C10" s="20" t="s">
        <v>878</v>
      </c>
      <c r="D10" s="20">
        <v>5</v>
      </c>
      <c r="E10" s="20" t="s">
        <v>884</v>
      </c>
      <c r="F10" s="20">
        <v>1</v>
      </c>
      <c r="G10" t="s">
        <v>885</v>
      </c>
    </row>
    <row r="11" spans="1:6">
      <c r="A11" s="20" t="s">
        <v>873</v>
      </c>
      <c r="B11" s="20">
        <v>1</v>
      </c>
      <c r="C11" s="20" t="s">
        <v>874</v>
      </c>
      <c r="D11" s="20">
        <v>1</v>
      </c>
      <c r="E11" s="20" t="s">
        <v>886</v>
      </c>
      <c r="F11" s="20">
        <v>2</v>
      </c>
    </row>
    <row r="12" spans="1:6">
      <c r="A12" s="20" t="s">
        <v>878</v>
      </c>
      <c r="B12" s="20">
        <v>5</v>
      </c>
      <c r="C12" s="20" t="s">
        <v>882</v>
      </c>
      <c r="D12" s="20">
        <v>5</v>
      </c>
      <c r="E12" s="20" t="s">
        <v>887</v>
      </c>
      <c r="F12" s="20">
        <v>1</v>
      </c>
    </row>
    <row r="13" spans="1:10">
      <c r="A13" s="19" t="s">
        <v>882</v>
      </c>
      <c r="B13" s="19">
        <v>10</v>
      </c>
      <c r="C13" s="19" t="s">
        <v>888</v>
      </c>
      <c r="D13" s="19">
        <v>10</v>
      </c>
      <c r="E13" s="19" t="s">
        <v>889</v>
      </c>
      <c r="F13" s="19">
        <v>1</v>
      </c>
      <c r="G13" t="s">
        <v>890</v>
      </c>
      <c r="J13" s="4"/>
    </row>
    <row r="14" spans="1:10">
      <c r="A14" s="19" t="s">
        <v>882</v>
      </c>
      <c r="B14" s="19">
        <v>2</v>
      </c>
      <c r="C14" s="19" t="s">
        <v>886</v>
      </c>
      <c r="D14" s="19">
        <v>1</v>
      </c>
      <c r="E14" s="19" t="s">
        <v>888</v>
      </c>
      <c r="F14" s="19">
        <v>1</v>
      </c>
      <c r="J14" s="4"/>
    </row>
    <row r="15" spans="1:10">
      <c r="A15" s="19" t="s">
        <v>888</v>
      </c>
      <c r="B15" s="19">
        <v>3</v>
      </c>
      <c r="C15" s="19" t="s">
        <v>878</v>
      </c>
      <c r="D15" s="19">
        <v>3</v>
      </c>
      <c r="E15" s="19" t="s">
        <v>891</v>
      </c>
      <c r="F15" s="19">
        <v>1</v>
      </c>
      <c r="J15" s="4"/>
    </row>
    <row r="16" spans="1:6">
      <c r="A16" s="20" t="s">
        <v>888</v>
      </c>
      <c r="B16" s="20">
        <v>2</v>
      </c>
      <c r="C16" s="20" t="s">
        <v>892</v>
      </c>
      <c r="D16" s="20">
        <v>1</v>
      </c>
      <c r="E16" s="20" t="s">
        <v>893</v>
      </c>
      <c r="F16" s="20">
        <v>1</v>
      </c>
    </row>
    <row r="17" spans="1:7">
      <c r="A17" s="20" t="s">
        <v>893</v>
      </c>
      <c r="B17" s="20">
        <v>5</v>
      </c>
      <c r="C17" s="20" t="s">
        <v>873</v>
      </c>
      <c r="D17" s="20">
        <v>5</v>
      </c>
      <c r="E17" s="20" t="s">
        <v>894</v>
      </c>
      <c r="F17" s="20">
        <v>1</v>
      </c>
      <c r="G17" t="s">
        <v>895</v>
      </c>
    </row>
    <row r="18" spans="1:6">
      <c r="A18" s="20" t="s">
        <v>893</v>
      </c>
      <c r="B18" s="20">
        <v>3</v>
      </c>
      <c r="C18" s="20" t="s">
        <v>878</v>
      </c>
      <c r="D18" s="20">
        <v>3</v>
      </c>
      <c r="E18" s="20" t="s">
        <v>896</v>
      </c>
      <c r="F18" s="20">
        <v>1</v>
      </c>
    </row>
    <row r="19" spans="1:6">
      <c r="A19" s="20" t="s">
        <v>896</v>
      </c>
      <c r="B19" s="20">
        <v>2</v>
      </c>
      <c r="C19" s="20" t="s">
        <v>897</v>
      </c>
      <c r="D19" s="20">
        <v>20</v>
      </c>
      <c r="E19" s="20" t="s">
        <v>898</v>
      </c>
      <c r="F19" s="20">
        <v>1</v>
      </c>
    </row>
    <row r="20" spans="10:10">
      <c r="J20" s="4"/>
    </row>
    <row r="22" spans="9:9">
      <c r="I22" s="6"/>
    </row>
  </sheetData>
  <pageMargins left="0.75" right="0.75" top="1" bottom="1" header="0.511805555555556" footer="0.511805555555556"/>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1"/>
  <sheetViews>
    <sheetView workbookViewId="0">
      <selection activeCell="K37" sqref="K37"/>
    </sheetView>
  </sheetViews>
  <sheetFormatPr defaultColWidth="9.14285714285714" defaultRowHeight="15"/>
  <cols>
    <col min="1" max="1" width="22.1428571428571" style="4" customWidth="1"/>
    <col min="2" max="2" width="16.5714285714286" style="4" customWidth="1"/>
    <col min="3" max="3" width="26.8571428571429" style="4" customWidth="1"/>
    <col min="4" max="5" width="9.42857142857143" style="4" customWidth="1"/>
    <col min="6" max="6" width="13.4285714285714" style="4" customWidth="1"/>
    <col min="7" max="7" width="6.28571428571429" style="4" customWidth="1"/>
    <col min="8" max="8" width="7.85714285714286" style="4" customWidth="1"/>
    <col min="9" max="9" width="6.42857142857143" style="4" customWidth="1"/>
    <col min="10" max="10" width="8" style="4" customWidth="1"/>
    <col min="11" max="11" width="11.2857142857143" style="4" customWidth="1"/>
    <col min="12" max="14" width="9.14285714285714" style="4"/>
    <col min="15" max="16" width="7.85714285714286" style="4" customWidth="1"/>
    <col min="17" max="17" width="8.85714285714286" style="4" customWidth="1"/>
    <col min="18" max="18" width="7.85714285714286" style="4" customWidth="1"/>
    <col min="19" max="16384" width="9.14285714285714" style="4"/>
  </cols>
  <sheetData>
    <row r="1" spans="1:19">
      <c r="A1" s="5" t="s">
        <v>119</v>
      </c>
      <c r="B1" s="5" t="s">
        <v>0</v>
      </c>
      <c r="C1" s="5" t="s">
        <v>660</v>
      </c>
      <c r="D1" s="5"/>
      <c r="E1" s="5"/>
      <c r="F1" s="5" t="s">
        <v>126</v>
      </c>
      <c r="G1" s="5" t="s">
        <v>899</v>
      </c>
      <c r="H1" s="5"/>
      <c r="I1" s="5"/>
      <c r="J1" s="5"/>
      <c r="K1" s="5"/>
      <c r="L1" s="5" t="s">
        <v>900</v>
      </c>
      <c r="N1" s="9"/>
      <c r="O1" s="16" t="s">
        <v>901</v>
      </c>
      <c r="P1" s="16"/>
      <c r="Q1" s="16"/>
      <c r="R1" s="16"/>
      <c r="S1" s="16"/>
    </row>
    <row r="2" spans="1:19">
      <c r="A2" s="5"/>
      <c r="B2" s="5"/>
      <c r="C2" s="6" t="s">
        <v>761</v>
      </c>
      <c r="D2" s="5" t="s">
        <v>76</v>
      </c>
      <c r="E2" s="5"/>
      <c r="F2" s="5"/>
      <c r="G2" s="6" t="s">
        <v>181</v>
      </c>
      <c r="H2" s="6" t="s">
        <v>182</v>
      </c>
      <c r="I2" s="6" t="s">
        <v>184</v>
      </c>
      <c r="J2" s="6" t="s">
        <v>183</v>
      </c>
      <c r="K2" s="6" t="s">
        <v>185</v>
      </c>
      <c r="L2" s="5"/>
      <c r="N2" s="9"/>
      <c r="O2" s="17" t="s">
        <v>181</v>
      </c>
      <c r="P2" s="17" t="s">
        <v>182</v>
      </c>
      <c r="Q2" s="17" t="s">
        <v>184</v>
      </c>
      <c r="R2" s="17" t="s">
        <v>183</v>
      </c>
      <c r="S2" s="17" t="s">
        <v>185</v>
      </c>
    </row>
    <row r="3" spans="1:19">
      <c r="A3" s="7" t="s">
        <v>123</v>
      </c>
      <c r="B3" s="8" t="s">
        <v>123</v>
      </c>
      <c r="D3" s="8"/>
      <c r="E3" s="8"/>
      <c r="F3" s="8"/>
      <c r="G3" s="9">
        <v>0.9</v>
      </c>
      <c r="H3" s="9">
        <v>0.7</v>
      </c>
      <c r="I3" s="9">
        <v>0.5</v>
      </c>
      <c r="J3" s="9">
        <v>0.3</v>
      </c>
      <c r="K3" s="9">
        <v>0.1</v>
      </c>
      <c r="L3" s="9">
        <f t="shared" ref="L3:L22" si="0">SUM(G3:K3)</f>
        <v>2.5</v>
      </c>
      <c r="N3" s="16" t="s">
        <v>123</v>
      </c>
      <c r="O3" s="9">
        <f>SUM(G3:G6)</f>
        <v>1</v>
      </c>
      <c r="P3" s="9">
        <f>SUM(H3:H6)</f>
        <v>1</v>
      </c>
      <c r="Q3" s="9">
        <f>SUM(I3:I6)</f>
        <v>1</v>
      </c>
      <c r="R3" s="9">
        <f>SUM(J3:J6)</f>
        <v>1</v>
      </c>
      <c r="S3" s="9">
        <f>SUM(K3:K6)</f>
        <v>1</v>
      </c>
    </row>
    <row r="4" spans="1:19">
      <c r="A4" s="4" t="s">
        <v>902</v>
      </c>
      <c r="B4" s="10" t="s">
        <v>123</v>
      </c>
      <c r="C4" s="4" t="s">
        <v>541</v>
      </c>
      <c r="D4" s="10" t="s">
        <v>903</v>
      </c>
      <c r="E4" s="10" t="s">
        <v>904</v>
      </c>
      <c r="F4" s="10"/>
      <c r="G4" s="9">
        <v>0.1</v>
      </c>
      <c r="H4" s="9">
        <v>0.2</v>
      </c>
      <c r="I4" s="9">
        <v>0.3</v>
      </c>
      <c r="J4" s="9">
        <v>0.5</v>
      </c>
      <c r="K4" s="9">
        <v>0.5</v>
      </c>
      <c r="L4" s="9">
        <f t="shared" si="0"/>
        <v>1.6</v>
      </c>
      <c r="N4" s="16" t="s">
        <v>875</v>
      </c>
      <c r="O4" s="9">
        <f>SUM(G7:G9)</f>
        <v>1</v>
      </c>
      <c r="P4" s="9">
        <f>SUM(H7:H9)</f>
        <v>1</v>
      </c>
      <c r="Q4" s="9">
        <f>SUM(I7:I9)</f>
        <v>1</v>
      </c>
      <c r="R4" s="9">
        <f>SUM(J7:J9)</f>
        <v>1</v>
      </c>
      <c r="S4" s="9">
        <f>SUM(K7:K9)</f>
        <v>1</v>
      </c>
    </row>
    <row r="5" spans="1:19">
      <c r="A5" s="4" t="s">
        <v>905</v>
      </c>
      <c r="B5" s="10" t="s">
        <v>123</v>
      </c>
      <c r="C5" s="4" t="s">
        <v>906</v>
      </c>
      <c r="D5" s="10" t="s">
        <v>903</v>
      </c>
      <c r="E5" s="10" t="s">
        <v>904</v>
      </c>
      <c r="F5" s="10"/>
      <c r="G5" s="9">
        <v>0</v>
      </c>
      <c r="H5" s="9">
        <v>0.05</v>
      </c>
      <c r="I5" s="9">
        <v>0.1</v>
      </c>
      <c r="J5" s="18">
        <v>0.1</v>
      </c>
      <c r="K5" s="9">
        <v>0.2</v>
      </c>
      <c r="L5" s="9">
        <f t="shared" si="0"/>
        <v>0.45</v>
      </c>
      <c r="N5" s="16" t="s">
        <v>907</v>
      </c>
      <c r="O5" s="9">
        <f>SUM(G10:G22)</f>
        <v>1</v>
      </c>
      <c r="P5" s="9">
        <f>SUM(H10:H22)</f>
        <v>1</v>
      </c>
      <c r="Q5" s="9">
        <f>SUM(I10:I22)</f>
        <v>1</v>
      </c>
      <c r="R5" s="9">
        <f>SUM(J10:J22)</f>
        <v>1</v>
      </c>
      <c r="S5" s="9">
        <f>SUM(K10:K22)</f>
        <v>1</v>
      </c>
    </row>
    <row r="6" spans="1:19">
      <c r="A6" s="4" t="s">
        <v>908</v>
      </c>
      <c r="B6" s="10" t="s">
        <v>123</v>
      </c>
      <c r="C6" s="4" t="s">
        <v>906</v>
      </c>
      <c r="D6" s="10" t="s">
        <v>484</v>
      </c>
      <c r="E6" s="10" t="s">
        <v>904</v>
      </c>
      <c r="F6" s="10"/>
      <c r="G6" s="9">
        <v>0</v>
      </c>
      <c r="H6" s="9">
        <v>0.05</v>
      </c>
      <c r="I6" s="9">
        <v>0.1</v>
      </c>
      <c r="J6" s="18">
        <v>0.1</v>
      </c>
      <c r="K6" s="9">
        <v>0.2</v>
      </c>
      <c r="L6" s="9">
        <f t="shared" si="0"/>
        <v>0.45</v>
      </c>
      <c r="N6" s="4" t="s">
        <v>909</v>
      </c>
      <c r="O6" s="9">
        <f>SUM(G23:G33)</f>
        <v>1</v>
      </c>
      <c r="P6" s="9">
        <f>SUM(H23:H33)</f>
        <v>1</v>
      </c>
      <c r="Q6" s="9">
        <f>SUM(I23:I33)</f>
        <v>1</v>
      </c>
      <c r="R6" s="9">
        <f>SUM(J23:J33)</f>
        <v>1</v>
      </c>
      <c r="S6" s="9">
        <f>SUM(K23:K33)</f>
        <v>1</v>
      </c>
    </row>
    <row r="7" spans="1:12">
      <c r="A7" s="4" t="s">
        <v>910</v>
      </c>
      <c r="B7" s="10" t="s">
        <v>875</v>
      </c>
      <c r="C7" s="4" t="s">
        <v>246</v>
      </c>
      <c r="D7" s="10" t="s">
        <v>903</v>
      </c>
      <c r="E7" s="10" t="s">
        <v>904</v>
      </c>
      <c r="F7" s="10"/>
      <c r="G7" s="9">
        <v>0</v>
      </c>
      <c r="H7" s="9">
        <v>0.1</v>
      </c>
      <c r="I7" s="9">
        <v>0.2</v>
      </c>
      <c r="J7" s="9">
        <v>0.3</v>
      </c>
      <c r="K7" s="9">
        <v>0.4</v>
      </c>
      <c r="L7" s="9">
        <f t="shared" si="0"/>
        <v>1</v>
      </c>
    </row>
    <row r="8" spans="1:12">
      <c r="A8" s="4" t="s">
        <v>875</v>
      </c>
      <c r="B8" s="8" t="s">
        <v>875</v>
      </c>
      <c r="C8" s="7"/>
      <c r="D8" s="8"/>
      <c r="E8" s="8"/>
      <c r="F8" s="8"/>
      <c r="G8" s="9">
        <v>0.6</v>
      </c>
      <c r="H8" s="9">
        <v>0.6</v>
      </c>
      <c r="I8" s="9">
        <v>0.6</v>
      </c>
      <c r="J8" s="9">
        <v>0.6</v>
      </c>
      <c r="K8" s="9">
        <v>0.6</v>
      </c>
      <c r="L8" s="9">
        <f t="shared" si="0"/>
        <v>3</v>
      </c>
    </row>
    <row r="9" spans="1:12">
      <c r="A9" s="7" t="s">
        <v>911</v>
      </c>
      <c r="B9" s="10" t="s">
        <v>875</v>
      </c>
      <c r="C9" s="4" t="s">
        <v>540</v>
      </c>
      <c r="D9" s="10" t="s">
        <v>484</v>
      </c>
      <c r="E9" s="10" t="s">
        <v>904</v>
      </c>
      <c r="F9" s="10"/>
      <c r="G9" s="9">
        <v>0.4</v>
      </c>
      <c r="H9" s="9">
        <v>0.3</v>
      </c>
      <c r="I9" s="9">
        <v>0.2</v>
      </c>
      <c r="J9" s="9">
        <v>0.1</v>
      </c>
      <c r="K9" s="9">
        <v>0</v>
      </c>
      <c r="L9" s="9">
        <f t="shared" si="0"/>
        <v>1</v>
      </c>
    </row>
    <row r="10" spans="1:12">
      <c r="A10" s="6" t="s">
        <v>912</v>
      </c>
      <c r="B10" s="10" t="s">
        <v>907</v>
      </c>
      <c r="C10" s="4" t="s">
        <v>540</v>
      </c>
      <c r="D10" s="10" t="s">
        <v>903</v>
      </c>
      <c r="E10" s="10" t="s">
        <v>904</v>
      </c>
      <c r="F10" s="10"/>
      <c r="G10" s="9">
        <v>0.1</v>
      </c>
      <c r="H10" s="9">
        <v>0.1</v>
      </c>
      <c r="I10" s="9">
        <v>0.1</v>
      </c>
      <c r="J10" s="9">
        <v>0.1</v>
      </c>
      <c r="K10" s="9">
        <v>0.2</v>
      </c>
      <c r="L10" s="9">
        <f t="shared" si="0"/>
        <v>0.6</v>
      </c>
    </row>
    <row r="11" spans="1:12">
      <c r="A11" s="6" t="s">
        <v>913</v>
      </c>
      <c r="B11" s="10" t="s">
        <v>907</v>
      </c>
      <c r="C11" s="4" t="s">
        <v>541</v>
      </c>
      <c r="D11" s="10" t="s">
        <v>484</v>
      </c>
      <c r="E11" s="10" t="s">
        <v>904</v>
      </c>
      <c r="F11" s="10"/>
      <c r="G11" s="9">
        <v>0.1</v>
      </c>
      <c r="H11" s="9">
        <v>0.1</v>
      </c>
      <c r="I11" s="9">
        <v>0.1</v>
      </c>
      <c r="J11" s="9">
        <v>0.15</v>
      </c>
      <c r="K11" s="9">
        <v>0.1</v>
      </c>
      <c r="L11" s="9">
        <f t="shared" si="0"/>
        <v>0.55</v>
      </c>
    </row>
    <row r="12" spans="1:12">
      <c r="A12" s="6" t="s">
        <v>914</v>
      </c>
      <c r="B12" s="10" t="s">
        <v>907</v>
      </c>
      <c r="C12" s="4" t="s">
        <v>246</v>
      </c>
      <c r="D12" s="10" t="s">
        <v>484</v>
      </c>
      <c r="E12" s="10" t="s">
        <v>904</v>
      </c>
      <c r="F12" s="10"/>
      <c r="G12" s="9">
        <v>0.3</v>
      </c>
      <c r="H12" s="9">
        <v>0.2</v>
      </c>
      <c r="I12" s="9">
        <v>0.1</v>
      </c>
      <c r="J12" s="9">
        <v>0</v>
      </c>
      <c r="K12" s="9">
        <v>0</v>
      </c>
      <c r="L12" s="9">
        <f t="shared" si="0"/>
        <v>0.6</v>
      </c>
    </row>
    <row r="13" spans="1:12">
      <c r="A13" s="4" t="s">
        <v>915</v>
      </c>
      <c r="B13" s="10" t="s">
        <v>907</v>
      </c>
      <c r="C13" s="4" t="s">
        <v>542</v>
      </c>
      <c r="D13" s="10" t="s">
        <v>903</v>
      </c>
      <c r="E13" s="10" t="s">
        <v>904</v>
      </c>
      <c r="F13" s="10"/>
      <c r="G13" s="9">
        <v>0.1</v>
      </c>
      <c r="H13" s="9">
        <v>0.15</v>
      </c>
      <c r="I13" s="9">
        <v>0.1</v>
      </c>
      <c r="J13" s="9">
        <v>0.1</v>
      </c>
      <c r="K13" s="9">
        <v>0.1</v>
      </c>
      <c r="L13" s="9">
        <f t="shared" si="0"/>
        <v>0.55</v>
      </c>
    </row>
    <row r="14" spans="1:12">
      <c r="A14" s="4" t="s">
        <v>916</v>
      </c>
      <c r="B14" s="10" t="s">
        <v>907</v>
      </c>
      <c r="C14" s="4" t="s">
        <v>542</v>
      </c>
      <c r="D14" s="10" t="s">
        <v>484</v>
      </c>
      <c r="E14" s="10" t="s">
        <v>904</v>
      </c>
      <c r="F14" s="10"/>
      <c r="G14" s="9">
        <v>0.2</v>
      </c>
      <c r="H14" s="9">
        <v>0.15</v>
      </c>
      <c r="I14" s="9">
        <v>0.1</v>
      </c>
      <c r="J14" s="9">
        <v>0.15</v>
      </c>
      <c r="K14" s="9">
        <v>0.1</v>
      </c>
      <c r="L14" s="9">
        <f t="shared" si="0"/>
        <v>0.7</v>
      </c>
    </row>
    <row r="15" spans="1:12">
      <c r="A15" s="6" t="s">
        <v>917</v>
      </c>
      <c r="B15" s="10" t="s">
        <v>907</v>
      </c>
      <c r="C15" s="4" t="s">
        <v>918</v>
      </c>
      <c r="D15" s="10" t="s">
        <v>484</v>
      </c>
      <c r="E15" s="10" t="s">
        <v>904</v>
      </c>
      <c r="F15" s="10"/>
      <c r="G15" s="9">
        <v>0.1</v>
      </c>
      <c r="H15" s="9">
        <v>0</v>
      </c>
      <c r="I15" s="9">
        <v>0.1</v>
      </c>
      <c r="J15" s="9">
        <v>0.1</v>
      </c>
      <c r="K15" s="9">
        <v>0.1</v>
      </c>
      <c r="L15" s="9">
        <f t="shared" si="0"/>
        <v>0.4</v>
      </c>
    </row>
    <row r="16" spans="1:12">
      <c r="A16" s="6" t="s">
        <v>919</v>
      </c>
      <c r="B16" s="10" t="s">
        <v>907</v>
      </c>
      <c r="C16" s="4" t="s">
        <v>918</v>
      </c>
      <c r="D16" s="10" t="s">
        <v>903</v>
      </c>
      <c r="E16" s="10" t="s">
        <v>904</v>
      </c>
      <c r="F16" s="10"/>
      <c r="G16" s="9">
        <v>0.1</v>
      </c>
      <c r="H16" s="9">
        <v>0.15</v>
      </c>
      <c r="I16" s="9">
        <v>0.1</v>
      </c>
      <c r="J16" s="18">
        <v>0.1</v>
      </c>
      <c r="K16" s="9">
        <v>0.1</v>
      </c>
      <c r="L16" s="9">
        <f t="shared" si="0"/>
        <v>0.55</v>
      </c>
    </row>
    <row r="17" spans="1:12">
      <c r="A17" s="6" t="s">
        <v>920</v>
      </c>
      <c r="B17" s="10" t="s">
        <v>907</v>
      </c>
      <c r="C17" s="4" t="s">
        <v>776</v>
      </c>
      <c r="D17" s="11">
        <v>0.1</v>
      </c>
      <c r="E17" s="11" t="s">
        <v>921</v>
      </c>
      <c r="F17" s="10" t="s">
        <v>922</v>
      </c>
      <c r="G17" s="9">
        <v>0</v>
      </c>
      <c r="H17" s="9">
        <v>0</v>
      </c>
      <c r="I17" s="9">
        <v>0.05</v>
      </c>
      <c r="J17" s="18">
        <v>0.05</v>
      </c>
      <c r="K17" s="18">
        <v>0.05</v>
      </c>
      <c r="L17" s="9">
        <f t="shared" si="0"/>
        <v>0.15</v>
      </c>
    </row>
    <row r="18" spans="1:12">
      <c r="A18" s="6" t="s">
        <v>923</v>
      </c>
      <c r="B18" s="10" t="s">
        <v>907</v>
      </c>
      <c r="C18" s="4" t="s">
        <v>781</v>
      </c>
      <c r="D18" s="11">
        <v>0.1</v>
      </c>
      <c r="E18" s="11" t="s">
        <v>921</v>
      </c>
      <c r="F18" s="10" t="s">
        <v>922</v>
      </c>
      <c r="G18" s="9">
        <v>0</v>
      </c>
      <c r="H18" s="9">
        <v>0</v>
      </c>
      <c r="I18" s="9">
        <v>0.05</v>
      </c>
      <c r="J18" s="18">
        <v>0.05</v>
      </c>
      <c r="K18" s="18">
        <v>0.05</v>
      </c>
      <c r="L18" s="9">
        <f t="shared" si="0"/>
        <v>0.15</v>
      </c>
    </row>
    <row r="19" spans="1:12">
      <c r="A19" s="6" t="s">
        <v>924</v>
      </c>
      <c r="B19" s="10" t="s">
        <v>907</v>
      </c>
      <c r="C19" s="4" t="s">
        <v>779</v>
      </c>
      <c r="D19" s="11">
        <v>0.1</v>
      </c>
      <c r="E19" s="11" t="s">
        <v>921</v>
      </c>
      <c r="F19" s="10"/>
      <c r="G19" s="9">
        <v>0</v>
      </c>
      <c r="H19" s="9">
        <v>0</v>
      </c>
      <c r="I19" s="9">
        <v>0.05</v>
      </c>
      <c r="J19" s="18">
        <v>0.05</v>
      </c>
      <c r="K19" s="18">
        <v>0.05</v>
      </c>
      <c r="L19" s="9">
        <f t="shared" si="0"/>
        <v>0.15</v>
      </c>
    </row>
    <row r="20" spans="1:12">
      <c r="A20" s="6" t="s">
        <v>925</v>
      </c>
      <c r="B20" s="10" t="s">
        <v>907</v>
      </c>
      <c r="C20" s="4" t="s">
        <v>926</v>
      </c>
      <c r="D20" s="11">
        <v>0.1</v>
      </c>
      <c r="E20" s="11" t="s">
        <v>921</v>
      </c>
      <c r="F20" s="10" t="s">
        <v>922</v>
      </c>
      <c r="G20" s="9">
        <v>0</v>
      </c>
      <c r="H20" s="9">
        <v>0.05</v>
      </c>
      <c r="I20" s="9">
        <v>0.05</v>
      </c>
      <c r="J20" s="18">
        <v>0.05</v>
      </c>
      <c r="K20" s="18">
        <v>0.05</v>
      </c>
      <c r="L20" s="9">
        <f t="shared" si="0"/>
        <v>0.2</v>
      </c>
    </row>
    <row r="21" spans="1:12">
      <c r="A21" s="6" t="s">
        <v>927</v>
      </c>
      <c r="B21" s="10" t="s">
        <v>907</v>
      </c>
      <c r="C21" s="4" t="s">
        <v>928</v>
      </c>
      <c r="D21" s="11">
        <v>0.1</v>
      </c>
      <c r="E21" s="11" t="s">
        <v>921</v>
      </c>
      <c r="F21" s="10" t="s">
        <v>922</v>
      </c>
      <c r="G21" s="9">
        <v>0</v>
      </c>
      <c r="H21" s="9">
        <v>0.05</v>
      </c>
      <c r="I21" s="9">
        <v>0.05</v>
      </c>
      <c r="J21" s="18">
        <v>0.05</v>
      </c>
      <c r="K21" s="18">
        <v>0.05</v>
      </c>
      <c r="L21" s="9">
        <f t="shared" si="0"/>
        <v>0.2</v>
      </c>
    </row>
    <row r="22" spans="1:12">
      <c r="A22" s="6" t="s">
        <v>929</v>
      </c>
      <c r="B22" s="10" t="s">
        <v>907</v>
      </c>
      <c r="C22" s="4" t="s">
        <v>3</v>
      </c>
      <c r="D22" s="11">
        <v>0.05</v>
      </c>
      <c r="E22" s="11" t="s">
        <v>921</v>
      </c>
      <c r="F22" s="10" t="s">
        <v>922</v>
      </c>
      <c r="G22" s="9">
        <v>0</v>
      </c>
      <c r="H22" s="9">
        <v>0.05</v>
      </c>
      <c r="I22" s="9">
        <v>0.05</v>
      </c>
      <c r="J22" s="18">
        <v>0.05</v>
      </c>
      <c r="K22" s="18">
        <v>0.05</v>
      </c>
      <c r="L22" s="9">
        <f t="shared" si="0"/>
        <v>0.2</v>
      </c>
    </row>
    <row r="23" spans="1:12">
      <c r="A23" s="4" t="s">
        <v>873</v>
      </c>
      <c r="B23" s="8" t="s">
        <v>909</v>
      </c>
      <c r="D23" s="12"/>
      <c r="E23" s="12"/>
      <c r="F23" s="12"/>
      <c r="G23" s="9">
        <v>1</v>
      </c>
      <c r="H23" s="9">
        <v>0.3</v>
      </c>
      <c r="I23" s="9">
        <v>0.25</v>
      </c>
      <c r="J23" s="18">
        <v>0.2</v>
      </c>
      <c r="K23" s="9">
        <v>0.2</v>
      </c>
      <c r="L23" s="9"/>
    </row>
    <row r="24" spans="1:12">
      <c r="A24" s="4" t="s">
        <v>882</v>
      </c>
      <c r="B24" s="8" t="s">
        <v>909</v>
      </c>
      <c r="G24" s="9">
        <v>0</v>
      </c>
      <c r="H24" s="9">
        <v>0.3</v>
      </c>
      <c r="I24" s="9">
        <v>0.25</v>
      </c>
      <c r="J24" s="18">
        <v>0.2</v>
      </c>
      <c r="K24" s="9">
        <v>0.2</v>
      </c>
      <c r="L24" s="9"/>
    </row>
    <row r="25" spans="1:15">
      <c r="A25" s="4" t="s">
        <v>879</v>
      </c>
      <c r="B25" s="8" t="s">
        <v>909</v>
      </c>
      <c r="G25" s="9">
        <v>0</v>
      </c>
      <c r="H25" s="9">
        <v>0.2</v>
      </c>
      <c r="I25" s="9">
        <v>0.2</v>
      </c>
      <c r="J25" s="9">
        <v>0.1</v>
      </c>
      <c r="K25" s="9">
        <v>0.1</v>
      </c>
      <c r="L25" s="9"/>
      <c r="O25" s="6"/>
    </row>
    <row r="26" spans="1:15">
      <c r="A26" s="6" t="s">
        <v>878</v>
      </c>
      <c r="B26" s="8" t="s">
        <v>909</v>
      </c>
      <c r="F26" s="13"/>
      <c r="G26" s="14">
        <v>0</v>
      </c>
      <c r="H26" s="9">
        <v>0.1</v>
      </c>
      <c r="I26" s="9">
        <v>0.1</v>
      </c>
      <c r="J26" s="9">
        <v>0.1</v>
      </c>
      <c r="K26" s="9">
        <v>0.1</v>
      </c>
      <c r="L26" s="9"/>
      <c r="O26"/>
    </row>
    <row r="27" spans="1:12">
      <c r="A27" s="7" t="s">
        <v>886</v>
      </c>
      <c r="B27" s="8" t="s">
        <v>909</v>
      </c>
      <c r="G27" s="9">
        <v>0</v>
      </c>
      <c r="H27" s="9">
        <v>0.1</v>
      </c>
      <c r="I27" s="9">
        <v>0.1</v>
      </c>
      <c r="J27" s="9">
        <v>0.1</v>
      </c>
      <c r="K27" s="9">
        <v>0.1</v>
      </c>
      <c r="L27" s="9"/>
    </row>
    <row r="28" spans="1:12">
      <c r="A28" s="6" t="s">
        <v>888</v>
      </c>
      <c r="B28" s="8" t="s">
        <v>909</v>
      </c>
      <c r="G28" s="9">
        <v>0</v>
      </c>
      <c r="H28" s="9">
        <v>0</v>
      </c>
      <c r="I28" s="9">
        <v>0.1</v>
      </c>
      <c r="J28" s="9">
        <v>0.1</v>
      </c>
      <c r="K28" s="9">
        <v>0.1</v>
      </c>
      <c r="L28" s="9"/>
    </row>
    <row r="29" spans="1:15">
      <c r="A29" s="4" t="s">
        <v>892</v>
      </c>
      <c r="B29" s="8" t="s">
        <v>909</v>
      </c>
      <c r="G29" s="9">
        <v>0</v>
      </c>
      <c r="H29" s="9">
        <v>0</v>
      </c>
      <c r="I29" s="9">
        <v>0</v>
      </c>
      <c r="J29" s="9">
        <v>0.1</v>
      </c>
      <c r="K29" s="9">
        <v>0.1</v>
      </c>
      <c r="L29" s="9"/>
      <c r="O29"/>
    </row>
    <row r="30" spans="1:15">
      <c r="A30" s="6" t="s">
        <v>893</v>
      </c>
      <c r="B30" s="8" t="s">
        <v>909</v>
      </c>
      <c r="G30" s="9">
        <v>0</v>
      </c>
      <c r="H30" s="9">
        <v>0</v>
      </c>
      <c r="I30" s="9">
        <v>0</v>
      </c>
      <c r="J30" s="9">
        <v>0.1</v>
      </c>
      <c r="K30" s="9">
        <v>0.1</v>
      </c>
      <c r="L30" s="9"/>
      <c r="O30"/>
    </row>
    <row r="31" spans="1:15">
      <c r="A31" s="4" t="s">
        <v>897</v>
      </c>
      <c r="B31" s="8" t="s">
        <v>909</v>
      </c>
      <c r="G31" s="9">
        <v>0</v>
      </c>
      <c r="H31" s="9">
        <v>0</v>
      </c>
      <c r="I31" s="9">
        <v>0</v>
      </c>
      <c r="J31" s="9">
        <v>0</v>
      </c>
      <c r="K31" s="9">
        <v>0</v>
      </c>
      <c r="L31" s="9"/>
      <c r="O31"/>
    </row>
    <row r="32" spans="1:12">
      <c r="A32" s="4" t="s">
        <v>876</v>
      </c>
      <c r="B32" s="8" t="s">
        <v>909</v>
      </c>
      <c r="G32" s="9">
        <v>0</v>
      </c>
      <c r="H32" s="9">
        <v>0</v>
      </c>
      <c r="I32" s="9">
        <v>0</v>
      </c>
      <c r="J32" s="9">
        <v>0</v>
      </c>
      <c r="K32" s="9">
        <v>0</v>
      </c>
      <c r="L32" s="9"/>
    </row>
    <row r="33" spans="1:15">
      <c r="A33" s="4" t="s">
        <v>125</v>
      </c>
      <c r="B33" s="8" t="s">
        <v>909</v>
      </c>
      <c r="G33" s="9">
        <v>0</v>
      </c>
      <c r="H33" s="9">
        <v>0</v>
      </c>
      <c r="I33" s="9">
        <v>0</v>
      </c>
      <c r="J33" s="9">
        <v>0</v>
      </c>
      <c r="K33" s="9">
        <v>0</v>
      </c>
      <c r="L33" s="9"/>
      <c r="O33" s="7"/>
    </row>
    <row r="34" spans="1:15">
      <c r="A34" s="4" t="s">
        <v>881</v>
      </c>
      <c r="B34" s="8" t="s">
        <v>909</v>
      </c>
      <c r="G34" s="15" t="s">
        <v>930</v>
      </c>
      <c r="H34" s="15" t="s">
        <v>930</v>
      </c>
      <c r="I34" s="15" t="s">
        <v>930</v>
      </c>
      <c r="J34" s="15" t="s">
        <v>930</v>
      </c>
      <c r="K34" s="15" t="s">
        <v>930</v>
      </c>
      <c r="O34"/>
    </row>
    <row r="36" spans="15:15">
      <c r="O36"/>
    </row>
    <row r="37" spans="15:15">
      <c r="O37" s="6"/>
    </row>
    <row r="38" spans="15:15">
      <c r="O38"/>
    </row>
    <row r="39" spans="15:15">
      <c r="O39"/>
    </row>
    <row r="40" spans="15:15">
      <c r="O40"/>
    </row>
    <row r="41" spans="15:15">
      <c r="O41"/>
    </row>
  </sheetData>
  <mergeCells count="8">
    <mergeCell ref="C1:E1"/>
    <mergeCell ref="G1:K1"/>
    <mergeCell ref="O1:S1"/>
    <mergeCell ref="D2:E2"/>
    <mergeCell ref="A1:A2"/>
    <mergeCell ref="B1:B2"/>
    <mergeCell ref="F1:F2"/>
    <mergeCell ref="L1:L2"/>
  </mergeCells>
  <conditionalFormatting sqref="O3:S6">
    <cfRule type="expression" dxfId="0" priority="2">
      <formula>$O$3&gt;1</formula>
    </cfRule>
  </conditionalFormatting>
  <pageMargins left="0.75" right="0.75" top="1" bottom="1" header="0.511805555555556" footer="0.511805555555556"/>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6"/>
  <sheetViews>
    <sheetView workbookViewId="0">
      <selection activeCell="B25" sqref="B25"/>
    </sheetView>
  </sheetViews>
  <sheetFormatPr defaultColWidth="9.14285714285714" defaultRowHeight="15" outlineLevelCol="5"/>
  <cols>
    <col min="1" max="1" width="20" customWidth="1"/>
    <col min="2" max="2" width="25.8571428571429" customWidth="1"/>
    <col min="3" max="3" width="16.1428571428571" customWidth="1"/>
    <col min="4" max="4" width="13" customWidth="1"/>
    <col min="5" max="5" width="9" customWidth="1"/>
    <col min="6" max="6" width="15.2857142857143" customWidth="1"/>
  </cols>
  <sheetData>
    <row r="1" spans="1:6">
      <c r="A1" s="2" t="s">
        <v>931</v>
      </c>
      <c r="B1" s="2"/>
      <c r="C1" s="2" t="s">
        <v>932</v>
      </c>
      <c r="D1" s="2"/>
      <c r="E1" s="2" t="s">
        <v>933</v>
      </c>
      <c r="F1" s="2"/>
    </row>
    <row r="2" spans="1:6">
      <c r="A2" s="2"/>
      <c r="B2" s="2"/>
      <c r="C2" s="2"/>
      <c r="D2" s="2"/>
      <c r="E2" s="2"/>
      <c r="F2" s="2"/>
    </row>
    <row r="3" spans="1:6">
      <c r="A3" s="2" t="s">
        <v>934</v>
      </c>
      <c r="B3" s="2" t="s">
        <v>935</v>
      </c>
      <c r="C3" s="2" t="s">
        <v>934</v>
      </c>
      <c r="D3" s="2" t="s">
        <v>935</v>
      </c>
      <c r="E3" s="2" t="s">
        <v>934</v>
      </c>
      <c r="F3" s="2" t="s">
        <v>935</v>
      </c>
    </row>
    <row r="4" spans="1:3">
      <c r="A4" s="1" t="s">
        <v>936</v>
      </c>
      <c r="B4" s="1" t="s">
        <v>131</v>
      </c>
      <c r="C4" s="1" t="s">
        <v>937</v>
      </c>
    </row>
    <row r="5" spans="1:3">
      <c r="A5" s="1" t="s">
        <v>938</v>
      </c>
      <c r="B5" t="s">
        <v>127</v>
      </c>
      <c r="C5" s="1" t="s">
        <v>939</v>
      </c>
    </row>
    <row r="6" spans="1:3">
      <c r="A6" s="1" t="s">
        <v>940</v>
      </c>
      <c r="B6" t="s">
        <v>941</v>
      </c>
      <c r="C6" s="3" t="s">
        <v>942</v>
      </c>
    </row>
    <row r="7" spans="1:3">
      <c r="A7" s="1" t="s">
        <v>943</v>
      </c>
      <c r="B7" t="s">
        <v>944</v>
      </c>
      <c r="C7" s="1" t="s">
        <v>945</v>
      </c>
    </row>
    <row r="8" spans="1:3">
      <c r="A8" t="s">
        <v>946</v>
      </c>
      <c r="B8" t="s">
        <v>947</v>
      </c>
      <c r="C8" s="1" t="s">
        <v>948</v>
      </c>
    </row>
    <row r="9" spans="1:3">
      <c r="A9" s="1" t="s">
        <v>949</v>
      </c>
      <c r="B9" t="s">
        <v>950</v>
      </c>
      <c r="C9" t="s">
        <v>951</v>
      </c>
    </row>
    <row r="10" spans="1:3">
      <c r="A10" t="s">
        <v>952</v>
      </c>
      <c r="B10" t="s">
        <v>953</v>
      </c>
      <c r="C10" s="1" t="s">
        <v>954</v>
      </c>
    </row>
    <row r="11" spans="1:3">
      <c r="A11" t="s">
        <v>955</v>
      </c>
      <c r="B11" t="s">
        <v>956</v>
      </c>
      <c r="C11" s="1" t="s">
        <v>957</v>
      </c>
    </row>
    <row r="12" spans="1:2">
      <c r="A12" s="1" t="s">
        <v>958</v>
      </c>
      <c r="B12" t="s">
        <v>959</v>
      </c>
    </row>
    <row r="13" spans="1:2">
      <c r="A13" t="s">
        <v>960</v>
      </c>
      <c r="B13" t="s">
        <v>961</v>
      </c>
    </row>
    <row r="14" spans="1:1">
      <c r="A14" t="s">
        <v>962</v>
      </c>
    </row>
    <row r="15" spans="1:2">
      <c r="A15" t="s">
        <v>963</v>
      </c>
      <c r="B15" t="s">
        <v>964</v>
      </c>
    </row>
    <row r="16" spans="1:2">
      <c r="A16" t="s">
        <v>965</v>
      </c>
      <c r="B16" t="s">
        <v>133</v>
      </c>
    </row>
    <row r="17" spans="1:2">
      <c r="A17" t="s">
        <v>966</v>
      </c>
      <c r="B17" t="s">
        <v>967</v>
      </c>
    </row>
    <row r="18" spans="1:2">
      <c r="A18" t="s">
        <v>968</v>
      </c>
      <c r="B18" t="s">
        <v>969</v>
      </c>
    </row>
    <row r="19" spans="1:2">
      <c r="A19" s="1" t="s">
        <v>970</v>
      </c>
      <c r="B19" t="s">
        <v>971</v>
      </c>
    </row>
    <row r="20" spans="1:2">
      <c r="A20" s="1" t="s">
        <v>972</v>
      </c>
      <c r="B20" t="s">
        <v>973</v>
      </c>
    </row>
    <row r="21" spans="1:2">
      <c r="A21" s="1" t="s">
        <v>974</v>
      </c>
      <c r="B21" t="s">
        <v>975</v>
      </c>
    </row>
    <row r="22" spans="1:2">
      <c r="A22" s="1" t="s">
        <v>976</v>
      </c>
      <c r="B22" t="s">
        <v>977</v>
      </c>
    </row>
    <row r="23" spans="1:2">
      <c r="A23" t="s">
        <v>978</v>
      </c>
      <c r="B23" t="s">
        <v>979</v>
      </c>
    </row>
    <row r="24" spans="1:1">
      <c r="A24" t="s">
        <v>980</v>
      </c>
    </row>
    <row r="25" spans="1:1">
      <c r="A25" t="s">
        <v>981</v>
      </c>
    </row>
    <row r="26" spans="1:1">
      <c r="A26" t="s">
        <v>982</v>
      </c>
    </row>
  </sheetData>
  <mergeCells count="3">
    <mergeCell ref="A1:B2"/>
    <mergeCell ref="C1:D2"/>
    <mergeCell ref="E1:F2"/>
  </mergeCells>
  <pageMargins left="0.75" right="0.75" top="1" bottom="1" header="0.511805555555556" footer="0.511805555555556"/>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7:L13"/>
  <sheetViews>
    <sheetView workbookViewId="0">
      <selection activeCell="A8" sqref="A8:A12"/>
    </sheetView>
  </sheetViews>
  <sheetFormatPr defaultColWidth="9.14285714285714" defaultRowHeight="15"/>
  <sheetData>
    <row r="7" spans="2:12">
      <c r="B7">
        <v>0</v>
      </c>
      <c r="C7">
        <v>5</v>
      </c>
      <c r="D7">
        <v>10</v>
      </c>
      <c r="E7">
        <v>15</v>
      </c>
      <c r="F7">
        <v>20</v>
      </c>
      <c r="G7">
        <v>25</v>
      </c>
      <c r="H7">
        <v>30</v>
      </c>
      <c r="I7">
        <v>35</v>
      </c>
      <c r="J7">
        <v>40</v>
      </c>
      <c r="K7">
        <v>45</v>
      </c>
      <c r="L7">
        <v>50</v>
      </c>
    </row>
    <row r="8" spans="1:12">
      <c r="A8" t="s">
        <v>855</v>
      </c>
      <c r="B8">
        <v>100</v>
      </c>
      <c r="C8">
        <v>80</v>
      </c>
      <c r="D8">
        <v>60</v>
      </c>
      <c r="E8">
        <v>40</v>
      </c>
      <c r="F8">
        <v>20</v>
      </c>
      <c r="G8">
        <v>0</v>
      </c>
      <c r="H8">
        <v>0</v>
      </c>
      <c r="I8">
        <v>0</v>
      </c>
      <c r="J8">
        <v>0</v>
      </c>
      <c r="K8">
        <v>0</v>
      </c>
      <c r="L8">
        <v>0</v>
      </c>
    </row>
    <row r="9" spans="1:12">
      <c r="A9" t="s">
        <v>858</v>
      </c>
      <c r="B9">
        <v>0</v>
      </c>
      <c r="C9">
        <v>10</v>
      </c>
      <c r="D9">
        <v>20</v>
      </c>
      <c r="E9">
        <v>30</v>
      </c>
      <c r="F9">
        <v>40</v>
      </c>
      <c r="G9">
        <v>30</v>
      </c>
      <c r="H9">
        <v>20</v>
      </c>
      <c r="I9">
        <v>10</v>
      </c>
      <c r="J9">
        <v>0</v>
      </c>
      <c r="K9">
        <v>0</v>
      </c>
      <c r="L9">
        <v>0</v>
      </c>
    </row>
    <row r="10" spans="1:12">
      <c r="A10" t="s">
        <v>861</v>
      </c>
      <c r="B10">
        <v>0</v>
      </c>
      <c r="C10">
        <v>0</v>
      </c>
      <c r="D10">
        <v>10</v>
      </c>
      <c r="E10">
        <v>20</v>
      </c>
      <c r="F10">
        <v>30</v>
      </c>
      <c r="G10">
        <v>40</v>
      </c>
      <c r="H10">
        <v>30</v>
      </c>
      <c r="I10">
        <v>10</v>
      </c>
      <c r="J10">
        <v>0</v>
      </c>
      <c r="K10">
        <v>0</v>
      </c>
      <c r="L10">
        <v>0</v>
      </c>
    </row>
    <row r="11" spans="1:12">
      <c r="A11" t="s">
        <v>864</v>
      </c>
      <c r="B11">
        <v>0</v>
      </c>
      <c r="C11">
        <v>0</v>
      </c>
      <c r="D11">
        <v>0</v>
      </c>
      <c r="E11">
        <v>10</v>
      </c>
      <c r="F11">
        <v>20</v>
      </c>
      <c r="G11">
        <v>30</v>
      </c>
      <c r="H11">
        <v>40</v>
      </c>
      <c r="I11">
        <v>30</v>
      </c>
      <c r="J11">
        <v>20</v>
      </c>
      <c r="K11">
        <v>10</v>
      </c>
      <c r="L11">
        <v>0</v>
      </c>
    </row>
    <row r="12" spans="1:12">
      <c r="A12" t="s">
        <v>867</v>
      </c>
      <c r="B12">
        <v>0</v>
      </c>
      <c r="C12">
        <v>0</v>
      </c>
      <c r="D12">
        <v>0</v>
      </c>
      <c r="E12">
        <v>0</v>
      </c>
      <c r="F12">
        <v>10</v>
      </c>
      <c r="G12">
        <v>20</v>
      </c>
      <c r="H12">
        <v>30</v>
      </c>
      <c r="I12">
        <v>40</v>
      </c>
      <c r="J12">
        <v>30</v>
      </c>
      <c r="K12">
        <v>20</v>
      </c>
      <c r="L12">
        <v>10</v>
      </c>
    </row>
    <row r="13" spans="2:12">
      <c r="B13">
        <f>SUM(B8:B12)</f>
        <v>100</v>
      </c>
      <c r="C13">
        <f t="shared" ref="C13:L13" si="0">SUM(C8:C12)</f>
        <v>90</v>
      </c>
      <c r="D13">
        <f t="shared" si="0"/>
        <v>90</v>
      </c>
      <c r="E13">
        <f t="shared" si="0"/>
        <v>100</v>
      </c>
      <c r="F13">
        <f t="shared" si="0"/>
        <v>120</v>
      </c>
      <c r="G13">
        <f t="shared" si="0"/>
        <v>120</v>
      </c>
      <c r="H13">
        <f t="shared" si="0"/>
        <v>120</v>
      </c>
      <c r="I13">
        <f t="shared" si="0"/>
        <v>90</v>
      </c>
      <c r="J13">
        <f t="shared" si="0"/>
        <v>50</v>
      </c>
      <c r="K13">
        <f t="shared" si="0"/>
        <v>30</v>
      </c>
      <c r="L13">
        <f t="shared" si="0"/>
        <v>10</v>
      </c>
    </row>
  </sheetData>
  <pageMargins left="0.75" right="0.75" top="1" bottom="1" header="0.511805555555556" footer="0.511805555555556"/>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9"/>
  <sheetViews>
    <sheetView workbookViewId="0">
      <selection activeCell="H19" sqref="H19"/>
    </sheetView>
  </sheetViews>
  <sheetFormatPr defaultColWidth="9.14285714285714" defaultRowHeight="15" outlineLevelCol="7"/>
  <cols>
    <col min="1" max="1" width="26.7142857142857" customWidth="1"/>
  </cols>
  <sheetData>
    <row r="1" spans="1:1">
      <c r="A1" s="1" t="s">
        <v>983</v>
      </c>
    </row>
    <row r="2" spans="1:1">
      <c r="A2" t="s">
        <v>984</v>
      </c>
    </row>
    <row r="3" spans="1:1">
      <c r="A3" t="s">
        <v>985</v>
      </c>
    </row>
    <row r="4" spans="1:1">
      <c r="A4" t="s">
        <v>986</v>
      </c>
    </row>
    <row r="5" spans="1:1">
      <c r="A5" t="s">
        <v>987</v>
      </c>
    </row>
    <row r="6" spans="1:1">
      <c r="A6" t="s">
        <v>988</v>
      </c>
    </row>
    <row r="8" spans="1:1">
      <c r="A8" s="1" t="s">
        <v>989</v>
      </c>
    </row>
    <row r="9" spans="1:1">
      <c r="A9" t="s">
        <v>990</v>
      </c>
    </row>
    <row r="10" spans="1:1">
      <c r="A10" t="s">
        <v>991</v>
      </c>
    </row>
    <row r="11" spans="1:1">
      <c r="A11" t="s">
        <v>992</v>
      </c>
    </row>
    <row r="12" spans="1:1">
      <c r="A12" t="s">
        <v>993</v>
      </c>
    </row>
    <row r="13" spans="1:1">
      <c r="A13" t="s">
        <v>210</v>
      </c>
    </row>
    <row r="16" spans="6:7">
      <c r="F16">
        <v>0</v>
      </c>
      <c r="G16">
        <v>200</v>
      </c>
    </row>
    <row r="17" spans="6:8">
      <c r="F17">
        <v>1</v>
      </c>
      <c r="G17">
        <v>50</v>
      </c>
      <c r="H17">
        <v>3</v>
      </c>
    </row>
    <row r="18" spans="6:8">
      <c r="F18">
        <v>2</v>
      </c>
      <c r="G18">
        <v>12</v>
      </c>
      <c r="H18">
        <v>9</v>
      </c>
    </row>
    <row r="19" spans="6:8">
      <c r="F19">
        <v>3</v>
      </c>
      <c r="G19">
        <v>2</v>
      </c>
      <c r="H19">
        <v>27</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K58"/>
  <sheetViews>
    <sheetView workbookViewId="0">
      <selection activeCell="AC3" sqref="AC3"/>
    </sheetView>
  </sheetViews>
  <sheetFormatPr defaultColWidth="9.14285714285714" defaultRowHeight="15"/>
  <cols>
    <col min="2" max="2" width="11.1428571428571" customWidth="1"/>
    <col min="3" max="3" width="10.2857142857143" customWidth="1"/>
    <col min="4" max="4" width="8.71428571428571" customWidth="1"/>
    <col min="5" max="5" width="9.71428571428571" customWidth="1"/>
    <col min="6" max="7" width="9.42857142857143" customWidth="1"/>
    <col min="8" max="8" width="14.1428571428571" customWidth="1"/>
    <col min="9" max="9" width="15.1428571428571" customWidth="1"/>
    <col min="10" max="10" width="9" customWidth="1"/>
    <col min="11" max="11" width="7.71428571428571" customWidth="1"/>
    <col min="12" max="12" width="8.71428571428571" customWidth="1"/>
    <col min="13" max="13" width="9.71428571428571" customWidth="1"/>
    <col min="14" max="15" width="9.42857142857143" customWidth="1"/>
    <col min="16" max="16" width="14.1428571428571" customWidth="1"/>
    <col min="17" max="17" width="15.1428571428571" customWidth="1"/>
    <col min="18" max="18" width="13.5714285714286" customWidth="1"/>
    <col min="19" max="19" width="15.4285714285714" customWidth="1"/>
    <col min="20" max="20" width="15.1428571428571" customWidth="1"/>
    <col min="21" max="21" width="16.7142857142857" customWidth="1"/>
    <col min="22" max="22" width="18" customWidth="1"/>
    <col min="23" max="23" width="9.14285714285714" customWidth="1"/>
    <col min="24" max="24" width="9.71428571428571" customWidth="1"/>
    <col min="25" max="25" width="14" customWidth="1"/>
    <col min="27" max="28" width="13.5714285714286" customWidth="1"/>
    <col min="29" max="29" width="10.5714285714286"/>
    <col min="30" max="30" width="9" customWidth="1"/>
    <col min="31" max="31" width="10.1428571428571" customWidth="1"/>
    <col min="32" max="32" width="11" customWidth="1"/>
    <col min="33" max="33" width="12.2857142857143" customWidth="1"/>
    <col min="34" max="34" width="14" customWidth="1"/>
    <col min="35" max="35" width="15.2857142857143" customWidth="1"/>
    <col min="36" max="36" width="13.8571428571429" customWidth="1"/>
    <col min="37" max="37" width="15" customWidth="1"/>
    <col min="38" max="39" width="16.8571428571429" customWidth="1"/>
    <col min="40" max="40" width="12.2857142857143" customWidth="1"/>
  </cols>
  <sheetData>
    <row r="1" customFormat="1" spans="1:33">
      <c r="A1" s="113"/>
      <c r="B1" s="153" t="s">
        <v>1</v>
      </c>
      <c r="C1" s="153" t="s">
        <v>68</v>
      </c>
      <c r="D1" s="154" t="s">
        <v>3</v>
      </c>
      <c r="E1" s="154"/>
      <c r="F1" s="154"/>
      <c r="G1" s="153"/>
      <c r="H1" s="154" t="s">
        <v>4</v>
      </c>
      <c r="I1" s="154"/>
      <c r="J1" s="154"/>
      <c r="K1" s="153"/>
      <c r="L1" s="154" t="s">
        <v>5</v>
      </c>
      <c r="M1" s="154"/>
      <c r="N1" s="154"/>
      <c r="O1" s="153"/>
      <c r="P1" s="154" t="s">
        <v>6</v>
      </c>
      <c r="Q1" s="154"/>
      <c r="R1" s="154"/>
      <c r="S1" s="212"/>
      <c r="T1" s="154" t="s">
        <v>7</v>
      </c>
      <c r="U1" s="154"/>
      <c r="V1" s="154"/>
      <c r="W1" s="212"/>
      <c r="X1" s="154" t="s">
        <v>9</v>
      </c>
      <c r="Y1" s="154"/>
      <c r="Z1" s="154"/>
      <c r="AA1" s="153"/>
      <c r="AB1" s="154" t="s">
        <v>11</v>
      </c>
      <c r="AC1" s="154" t="s">
        <v>69</v>
      </c>
      <c r="AD1" s="225" t="s">
        <v>70</v>
      </c>
      <c r="AE1" s="226" t="s">
        <v>68</v>
      </c>
      <c r="AF1" s="72"/>
      <c r="AG1" s="159"/>
    </row>
    <row r="2" customFormat="1" spans="1:31">
      <c r="A2" s="133"/>
      <c r="B2" s="155"/>
      <c r="C2" s="155"/>
      <c r="D2" s="156" t="s">
        <v>71</v>
      </c>
      <c r="E2" s="156" t="s">
        <v>72</v>
      </c>
      <c r="F2" s="156" t="s">
        <v>73</v>
      </c>
      <c r="G2" s="157" t="s">
        <v>74</v>
      </c>
      <c r="H2" s="156" t="s">
        <v>71</v>
      </c>
      <c r="I2" s="156" t="s">
        <v>72</v>
      </c>
      <c r="J2" s="156" t="s">
        <v>73</v>
      </c>
      <c r="K2" s="157" t="s">
        <v>74</v>
      </c>
      <c r="L2" s="167" t="s">
        <v>71</v>
      </c>
      <c r="M2" s="156" t="s">
        <v>72</v>
      </c>
      <c r="N2" s="156" t="s">
        <v>73</v>
      </c>
      <c r="O2" s="155" t="s">
        <v>74</v>
      </c>
      <c r="P2" s="156" t="s">
        <v>71</v>
      </c>
      <c r="Q2" s="156" t="s">
        <v>72</v>
      </c>
      <c r="R2" s="156" t="s">
        <v>73</v>
      </c>
      <c r="S2" s="155" t="s">
        <v>74</v>
      </c>
      <c r="T2" s="156" t="s">
        <v>71</v>
      </c>
      <c r="U2" s="156" t="s">
        <v>72</v>
      </c>
      <c r="V2" s="156" t="s">
        <v>73</v>
      </c>
      <c r="W2" s="155" t="s">
        <v>74</v>
      </c>
      <c r="X2" s="156" t="s">
        <v>71</v>
      </c>
      <c r="Y2" s="156" t="s">
        <v>72</v>
      </c>
      <c r="Z2" s="156" t="s">
        <v>73</v>
      </c>
      <c r="AA2" s="155" t="s">
        <v>74</v>
      </c>
      <c r="AB2" s="156"/>
      <c r="AC2" s="156"/>
      <c r="AD2" s="227"/>
      <c r="AE2" s="228"/>
    </row>
    <row r="3" customFormat="1" spans="1:31">
      <c r="A3" s="158" t="s">
        <v>20</v>
      </c>
      <c r="B3" s="158" t="b">
        <v>1</v>
      </c>
      <c r="C3" s="76">
        <v>0</v>
      </c>
      <c r="D3" s="83">
        <v>3.5</v>
      </c>
      <c r="E3" s="52">
        <v>4</v>
      </c>
      <c r="F3" s="52">
        <v>35</v>
      </c>
      <c r="G3" s="159">
        <f>$C3*E3+F3</f>
        <v>35</v>
      </c>
      <c r="H3">
        <v>55</v>
      </c>
      <c r="I3" s="52">
        <v>1</v>
      </c>
      <c r="J3" s="52">
        <v>55</v>
      </c>
      <c r="K3" s="159">
        <f>$C3*I3+J3</f>
        <v>55</v>
      </c>
      <c r="L3">
        <v>2</v>
      </c>
      <c r="M3" s="52">
        <v>0.1</v>
      </c>
      <c r="N3" s="52">
        <v>2</v>
      </c>
      <c r="O3" s="159">
        <f>$C3*M3+N3</f>
        <v>2</v>
      </c>
      <c r="P3">
        <v>70</v>
      </c>
      <c r="Q3" s="52">
        <v>1</v>
      </c>
      <c r="R3" s="52">
        <v>70</v>
      </c>
      <c r="S3" s="159">
        <f>$C3*Q3+R3</f>
        <v>70</v>
      </c>
      <c r="T3">
        <v>1.5</v>
      </c>
      <c r="U3" s="52">
        <v>-0.05</v>
      </c>
      <c r="V3" s="52">
        <v>1.5</v>
      </c>
      <c r="W3" s="159">
        <f>$C3*U3+V3</f>
        <v>1.5</v>
      </c>
      <c r="X3">
        <v>3</v>
      </c>
      <c r="Y3" s="52">
        <v>0.2</v>
      </c>
      <c r="Z3" s="52">
        <v>3</v>
      </c>
      <c r="AA3" s="159">
        <f>$C3*Y3+Z3</f>
        <v>3</v>
      </c>
      <c r="AB3" s="72">
        <f t="shared" ref="AB3:AB17" si="0">AA3/100*G3*2+(1-AA3/100)*G3</f>
        <v>36.05</v>
      </c>
      <c r="AC3" s="152">
        <f t="shared" ref="AC3:AC17" si="1">AB3*O3</f>
        <v>72.1</v>
      </c>
      <c r="AD3">
        <f>AC3*(K3/100)</f>
        <v>39.655</v>
      </c>
      <c r="AE3" s="76">
        <v>0</v>
      </c>
    </row>
    <row r="4" customFormat="1" spans="1:31">
      <c r="A4" s="158"/>
      <c r="B4" s="158"/>
      <c r="C4" s="76">
        <v>10</v>
      </c>
      <c r="D4" s="83">
        <v>8.5</v>
      </c>
      <c r="E4" s="52"/>
      <c r="F4" s="52"/>
      <c r="G4" s="159">
        <f>$C4*E3+F3</f>
        <v>75</v>
      </c>
      <c r="H4">
        <v>65</v>
      </c>
      <c r="I4" s="52"/>
      <c r="J4" s="52"/>
      <c r="K4" s="159">
        <f>$C4*I3+J3</f>
        <v>65</v>
      </c>
      <c r="L4">
        <v>3</v>
      </c>
      <c r="M4" s="52"/>
      <c r="N4" s="52"/>
      <c r="O4" s="159">
        <f>$C4*M3+N3</f>
        <v>3</v>
      </c>
      <c r="P4">
        <v>80</v>
      </c>
      <c r="Q4" s="52"/>
      <c r="R4" s="52"/>
      <c r="S4" s="159">
        <f>$C4*Q3+R3</f>
        <v>80</v>
      </c>
      <c r="T4">
        <v>1</v>
      </c>
      <c r="U4" s="52"/>
      <c r="V4" s="52"/>
      <c r="W4" s="159">
        <f>$C4*U3+V3</f>
        <v>1</v>
      </c>
      <c r="X4">
        <v>5</v>
      </c>
      <c r="Y4" s="52"/>
      <c r="Z4" s="52"/>
      <c r="AA4" s="159">
        <f>$C4*Y3+Z3</f>
        <v>5</v>
      </c>
      <c r="AB4" s="72">
        <f t="shared" si="0"/>
        <v>78.75</v>
      </c>
      <c r="AC4" s="152">
        <f t="shared" si="1"/>
        <v>236.25</v>
      </c>
      <c r="AD4">
        <f t="shared" ref="AD4:AD17" si="2">AC4*(K4/100)</f>
        <v>153.5625</v>
      </c>
      <c r="AE4" s="76">
        <v>10</v>
      </c>
    </row>
    <row r="5" s="83" customFormat="1" spans="1:31">
      <c r="A5" s="160"/>
      <c r="B5" s="160"/>
      <c r="C5" s="125">
        <v>20</v>
      </c>
      <c r="D5" s="104">
        <v>11.5</v>
      </c>
      <c r="E5" s="161"/>
      <c r="F5" s="161"/>
      <c r="G5" s="162">
        <f>$C5*E3+F3</f>
        <v>115</v>
      </c>
      <c r="H5" s="104">
        <v>75</v>
      </c>
      <c r="I5" s="161"/>
      <c r="J5" s="161"/>
      <c r="K5" s="162">
        <f>$C5*I3+J3</f>
        <v>75</v>
      </c>
      <c r="L5" s="104">
        <v>4</v>
      </c>
      <c r="M5" s="161"/>
      <c r="N5" s="161"/>
      <c r="O5" s="162">
        <f>$C5*M3+N3</f>
        <v>4</v>
      </c>
      <c r="P5" s="104">
        <v>90</v>
      </c>
      <c r="Q5" s="161"/>
      <c r="R5" s="161"/>
      <c r="S5" s="162">
        <f>$C5*Q3+R3</f>
        <v>90</v>
      </c>
      <c r="T5" s="104">
        <v>0.5</v>
      </c>
      <c r="U5" s="161"/>
      <c r="V5" s="161"/>
      <c r="W5" s="162">
        <f>$C5*U3+V3</f>
        <v>0.5</v>
      </c>
      <c r="X5" s="104">
        <v>7</v>
      </c>
      <c r="Y5" s="161"/>
      <c r="Z5" s="161"/>
      <c r="AA5" s="162">
        <f>$C5*Y3+Z3</f>
        <v>7</v>
      </c>
      <c r="AB5" s="229">
        <f t="shared" si="0"/>
        <v>123.05</v>
      </c>
      <c r="AC5" s="229">
        <f t="shared" si="1"/>
        <v>492.2</v>
      </c>
      <c r="AD5" s="104">
        <f t="shared" si="2"/>
        <v>369.15</v>
      </c>
      <c r="AE5" s="125">
        <v>20</v>
      </c>
    </row>
    <row r="6" customFormat="1" spans="1:31">
      <c r="A6" s="158" t="s">
        <v>28</v>
      </c>
      <c r="B6" s="158" t="b">
        <v>1</v>
      </c>
      <c r="C6" s="76">
        <v>0</v>
      </c>
      <c r="D6" s="83">
        <v>12.5</v>
      </c>
      <c r="E6" s="52">
        <v>10</v>
      </c>
      <c r="F6" s="52">
        <v>60</v>
      </c>
      <c r="G6" s="159">
        <f>$C6*E$6+F$6</f>
        <v>60</v>
      </c>
      <c r="H6">
        <v>70</v>
      </c>
      <c r="I6" s="52">
        <v>1</v>
      </c>
      <c r="J6" s="52">
        <v>70</v>
      </c>
      <c r="K6" s="159">
        <f>$C6*I$6+J$6</f>
        <v>70</v>
      </c>
      <c r="L6">
        <v>0.6</v>
      </c>
      <c r="M6" s="52">
        <v>0.04</v>
      </c>
      <c r="N6" s="52">
        <v>0.6</v>
      </c>
      <c r="O6" s="159">
        <f>$C6*M$6+N$6</f>
        <v>0.6</v>
      </c>
      <c r="P6">
        <v>35</v>
      </c>
      <c r="Q6" s="52">
        <v>1</v>
      </c>
      <c r="R6" s="52">
        <v>35</v>
      </c>
      <c r="S6" s="159">
        <f>$C6*Q$6+R$6</f>
        <v>35</v>
      </c>
      <c r="T6">
        <v>2.75</v>
      </c>
      <c r="U6" s="52">
        <v>-0.025</v>
      </c>
      <c r="V6" s="52">
        <v>2.75</v>
      </c>
      <c r="W6" s="159">
        <f>$C6*U$6+V$6</f>
        <v>2.75</v>
      </c>
      <c r="X6">
        <v>10</v>
      </c>
      <c r="Y6" s="52">
        <v>2.5</v>
      </c>
      <c r="Z6" s="52">
        <v>10</v>
      </c>
      <c r="AA6" s="159">
        <f>$C6*Y$6+Z$6</f>
        <v>10</v>
      </c>
      <c r="AB6" s="72">
        <f t="shared" si="0"/>
        <v>66</v>
      </c>
      <c r="AC6" s="152">
        <f t="shared" si="1"/>
        <v>39.6</v>
      </c>
      <c r="AD6">
        <f t="shared" si="2"/>
        <v>27.72</v>
      </c>
      <c r="AE6" s="76">
        <v>0</v>
      </c>
    </row>
    <row r="7" customFormat="1" spans="1:31">
      <c r="A7" s="158"/>
      <c r="B7" s="158"/>
      <c r="C7" s="76">
        <v>10</v>
      </c>
      <c r="D7" s="83">
        <v>37.5</v>
      </c>
      <c r="E7" s="52"/>
      <c r="F7" s="52"/>
      <c r="G7" s="159">
        <f>$C7*E$6+F$6</f>
        <v>160</v>
      </c>
      <c r="H7">
        <v>80</v>
      </c>
      <c r="I7" s="52"/>
      <c r="J7" s="52"/>
      <c r="K7" s="159">
        <f>$C7*I$6+J$6</f>
        <v>80</v>
      </c>
      <c r="L7">
        <v>1</v>
      </c>
      <c r="M7" s="52"/>
      <c r="N7" s="52"/>
      <c r="O7" s="159">
        <f>$C7*M$6+N$6</f>
        <v>1</v>
      </c>
      <c r="P7">
        <v>45</v>
      </c>
      <c r="Q7" s="52"/>
      <c r="R7" s="52"/>
      <c r="S7" s="159">
        <f>$C7*Q$6+R$6</f>
        <v>45</v>
      </c>
      <c r="T7">
        <v>2.5</v>
      </c>
      <c r="U7" s="52"/>
      <c r="V7" s="52"/>
      <c r="W7" s="159">
        <f>$C7*U$6+V$6</f>
        <v>2.5</v>
      </c>
      <c r="X7">
        <v>30</v>
      </c>
      <c r="Y7" s="52"/>
      <c r="Z7" s="52"/>
      <c r="AA7" s="159">
        <f>$C7*Y$6+Z$6</f>
        <v>35</v>
      </c>
      <c r="AB7" s="72">
        <f t="shared" si="0"/>
        <v>216</v>
      </c>
      <c r="AC7" s="152">
        <f t="shared" si="1"/>
        <v>216</v>
      </c>
      <c r="AD7">
        <f t="shared" si="2"/>
        <v>172.8</v>
      </c>
      <c r="AE7" s="76">
        <v>10</v>
      </c>
    </row>
    <row r="8" customFormat="1" spans="1:31">
      <c r="A8" s="158"/>
      <c r="B8" s="158"/>
      <c r="C8" s="76">
        <v>20</v>
      </c>
      <c r="D8" s="83">
        <v>62.5</v>
      </c>
      <c r="E8" s="52"/>
      <c r="F8" s="52"/>
      <c r="G8" s="159">
        <f>$C8*E$6+F$6</f>
        <v>260</v>
      </c>
      <c r="H8">
        <v>90</v>
      </c>
      <c r="I8" s="52"/>
      <c r="J8" s="52"/>
      <c r="K8" s="159">
        <f>$C8*I$6+J$6</f>
        <v>90</v>
      </c>
      <c r="L8">
        <v>1.4</v>
      </c>
      <c r="M8" s="52"/>
      <c r="N8" s="52"/>
      <c r="O8" s="159">
        <f>$C8*M$6+N$6</f>
        <v>1.4</v>
      </c>
      <c r="P8">
        <v>55</v>
      </c>
      <c r="Q8" s="52"/>
      <c r="R8" s="52"/>
      <c r="S8" s="159">
        <f>$C8*Q$6+R$6</f>
        <v>55</v>
      </c>
      <c r="T8">
        <v>2.25</v>
      </c>
      <c r="U8" s="52"/>
      <c r="V8" s="52"/>
      <c r="W8" s="159">
        <f>$C8*U$6+V$6</f>
        <v>2.25</v>
      </c>
      <c r="X8">
        <v>60</v>
      </c>
      <c r="Y8" s="52"/>
      <c r="Z8" s="52"/>
      <c r="AA8" s="159">
        <f>$C8*Y$6+Z$6</f>
        <v>60</v>
      </c>
      <c r="AB8" s="72">
        <f t="shared" si="0"/>
        <v>416</v>
      </c>
      <c r="AC8" s="152">
        <f t="shared" si="1"/>
        <v>582.4</v>
      </c>
      <c r="AD8" s="104">
        <f t="shared" si="2"/>
        <v>524.16</v>
      </c>
      <c r="AE8" s="125">
        <v>20</v>
      </c>
    </row>
    <row r="9" s="83" customFormat="1" spans="1:31">
      <c r="A9" s="163" t="s">
        <v>35</v>
      </c>
      <c r="B9" s="163" t="b">
        <v>0</v>
      </c>
      <c r="C9" s="131">
        <v>0</v>
      </c>
      <c r="D9" s="103">
        <v>1</v>
      </c>
      <c r="E9" s="164">
        <v>0.6</v>
      </c>
      <c r="F9" s="164">
        <v>10</v>
      </c>
      <c r="G9" s="165">
        <f>$C9*E$9+F$9</f>
        <v>10</v>
      </c>
      <c r="H9" s="103">
        <v>10</v>
      </c>
      <c r="I9" s="164">
        <v>0.5</v>
      </c>
      <c r="J9" s="164">
        <v>10</v>
      </c>
      <c r="K9" s="165">
        <f>$C9*I$9+J$9</f>
        <v>10</v>
      </c>
      <c r="L9" s="103">
        <v>0.75</v>
      </c>
      <c r="M9" s="164">
        <v>0.025</v>
      </c>
      <c r="N9" s="164">
        <v>0.75</v>
      </c>
      <c r="O9" s="165">
        <f>$C9*M$9+N$9</f>
        <v>0.75</v>
      </c>
      <c r="P9" s="103">
        <v>40</v>
      </c>
      <c r="Q9" s="164">
        <v>1</v>
      </c>
      <c r="R9" s="164">
        <v>40</v>
      </c>
      <c r="S9" s="165">
        <f>$C9*Q$9+R$9</f>
        <v>40</v>
      </c>
      <c r="T9" s="103">
        <v>3.5</v>
      </c>
      <c r="U9" s="164">
        <v>-0.05</v>
      </c>
      <c r="V9" s="164">
        <v>3.5</v>
      </c>
      <c r="W9" s="165">
        <f>$C9*U$9+V$9</f>
        <v>3.5</v>
      </c>
      <c r="X9" s="103">
        <v>2</v>
      </c>
      <c r="Y9" s="164">
        <v>0</v>
      </c>
      <c r="Z9" s="164">
        <v>2</v>
      </c>
      <c r="AA9" s="165">
        <f>Z9</f>
        <v>2</v>
      </c>
      <c r="AB9" s="230">
        <f t="shared" si="0"/>
        <v>10.2</v>
      </c>
      <c r="AC9" s="230">
        <f t="shared" si="1"/>
        <v>7.65</v>
      </c>
      <c r="AD9" s="83">
        <f t="shared" si="2"/>
        <v>0.765</v>
      </c>
      <c r="AE9" s="76">
        <v>0</v>
      </c>
    </row>
    <row r="10" customFormat="1" spans="1:31">
      <c r="A10" s="158"/>
      <c r="B10" s="158"/>
      <c r="C10" s="76">
        <v>10</v>
      </c>
      <c r="D10" s="83">
        <v>1.85</v>
      </c>
      <c r="E10" s="52"/>
      <c r="F10" s="52"/>
      <c r="G10" s="159">
        <f>$C10*E$9+F$9</f>
        <v>16</v>
      </c>
      <c r="H10">
        <v>15</v>
      </c>
      <c r="I10" s="52"/>
      <c r="J10" s="52"/>
      <c r="K10" s="159">
        <f>$C10*I$9+J$9</f>
        <v>15</v>
      </c>
      <c r="L10">
        <v>1</v>
      </c>
      <c r="M10" s="52"/>
      <c r="N10" s="52"/>
      <c r="O10" s="159">
        <f>$C10*M$9+N$9</f>
        <v>1</v>
      </c>
      <c r="P10">
        <v>50</v>
      </c>
      <c r="Q10" s="52"/>
      <c r="R10" s="52"/>
      <c r="S10" s="159">
        <f>$C10*Q$9+R$9</f>
        <v>50</v>
      </c>
      <c r="T10">
        <v>3</v>
      </c>
      <c r="U10" s="52"/>
      <c r="V10" s="52"/>
      <c r="W10" s="159">
        <f>$C10*U$9+V$9</f>
        <v>3</v>
      </c>
      <c r="X10">
        <v>2</v>
      </c>
      <c r="Y10" s="52"/>
      <c r="Z10" s="52"/>
      <c r="AA10" s="159">
        <f>Z9</f>
        <v>2</v>
      </c>
      <c r="AB10" s="72">
        <f t="shared" si="0"/>
        <v>16.32</v>
      </c>
      <c r="AC10" s="152">
        <f t="shared" si="1"/>
        <v>16.32</v>
      </c>
      <c r="AD10">
        <f t="shared" si="2"/>
        <v>2.448</v>
      </c>
      <c r="AE10" s="76">
        <v>10</v>
      </c>
    </row>
    <row r="11" s="83" customFormat="1" spans="1:31">
      <c r="A11" s="160"/>
      <c r="B11" s="160"/>
      <c r="C11" s="125">
        <v>20</v>
      </c>
      <c r="D11" s="104">
        <v>2.05</v>
      </c>
      <c r="E11" s="161"/>
      <c r="F11" s="161"/>
      <c r="G11" s="162">
        <f>$C11*E$9+F$9</f>
        <v>22</v>
      </c>
      <c r="H11" s="104">
        <v>20</v>
      </c>
      <c r="I11" s="161"/>
      <c r="J11" s="161"/>
      <c r="K11" s="162">
        <f>$C11*I$9+J$9</f>
        <v>20</v>
      </c>
      <c r="L11" s="104">
        <v>1.25</v>
      </c>
      <c r="M11" s="161"/>
      <c r="N11" s="161"/>
      <c r="O11" s="162">
        <f>$C11*M$9+N$9</f>
        <v>1.25</v>
      </c>
      <c r="P11" s="104">
        <v>60</v>
      </c>
      <c r="Q11" s="161"/>
      <c r="R11" s="161"/>
      <c r="S11" s="162">
        <f>$C11*Q$9+R$9</f>
        <v>60</v>
      </c>
      <c r="T11" s="104">
        <v>2.5</v>
      </c>
      <c r="U11" s="161"/>
      <c r="V11" s="161"/>
      <c r="W11" s="162">
        <f>$C11*U$9+V$9</f>
        <v>2.5</v>
      </c>
      <c r="X11" s="104">
        <v>2</v>
      </c>
      <c r="Y11" s="161"/>
      <c r="Z11" s="161"/>
      <c r="AA11" s="162">
        <f>Z9</f>
        <v>2</v>
      </c>
      <c r="AB11" s="229">
        <f t="shared" si="0"/>
        <v>22.44</v>
      </c>
      <c r="AC11" s="229">
        <f t="shared" si="1"/>
        <v>28.05</v>
      </c>
      <c r="AD11" s="104">
        <f t="shared" si="2"/>
        <v>5.61</v>
      </c>
      <c r="AE11" s="125">
        <v>20</v>
      </c>
    </row>
    <row r="12" customFormat="1" spans="1:31">
      <c r="A12" s="158" t="s">
        <v>42</v>
      </c>
      <c r="B12" s="158" t="b">
        <v>0</v>
      </c>
      <c r="C12" s="76">
        <v>0</v>
      </c>
      <c r="D12" s="83">
        <v>3.3</v>
      </c>
      <c r="E12" s="52">
        <v>1</v>
      </c>
      <c r="F12" s="52">
        <v>21</v>
      </c>
      <c r="G12" s="159">
        <f>$C12*E$12+F$12</f>
        <v>21</v>
      </c>
      <c r="H12">
        <v>60</v>
      </c>
      <c r="I12" s="52">
        <v>0.5</v>
      </c>
      <c r="J12" s="52">
        <v>60</v>
      </c>
      <c r="K12" s="159">
        <f>$C12*I$12+J$12</f>
        <v>60</v>
      </c>
      <c r="L12">
        <v>5.5</v>
      </c>
      <c r="M12" s="52">
        <v>0.2</v>
      </c>
      <c r="N12" s="52">
        <v>5.5</v>
      </c>
      <c r="O12" s="159">
        <f>$C12*M$12+N$12</f>
        <v>5.5</v>
      </c>
      <c r="P12">
        <v>57.5</v>
      </c>
      <c r="Q12" s="52">
        <v>1</v>
      </c>
      <c r="R12" s="52">
        <v>57.5</v>
      </c>
      <c r="S12" s="159">
        <f>$C12*Q$12+R$12</f>
        <v>57.5</v>
      </c>
      <c r="T12">
        <v>2.5</v>
      </c>
      <c r="U12" s="52">
        <v>-0.05</v>
      </c>
      <c r="V12" s="52">
        <v>2.5</v>
      </c>
      <c r="W12" s="159">
        <f>$C12*U$12+V$12</f>
        <v>2.5</v>
      </c>
      <c r="X12">
        <v>1</v>
      </c>
      <c r="Y12" s="52">
        <v>0.05</v>
      </c>
      <c r="Z12" s="52">
        <v>1</v>
      </c>
      <c r="AA12" s="159">
        <f>$C12*Y$12+Z$12</f>
        <v>1</v>
      </c>
      <c r="AB12" s="72">
        <f t="shared" si="0"/>
        <v>21.21</v>
      </c>
      <c r="AC12" s="152">
        <f t="shared" si="1"/>
        <v>116.655</v>
      </c>
      <c r="AD12">
        <f t="shared" si="2"/>
        <v>69.993</v>
      </c>
      <c r="AE12" s="76">
        <v>0</v>
      </c>
    </row>
    <row r="13" customFormat="1" spans="1:31">
      <c r="A13" s="158"/>
      <c r="B13" s="158"/>
      <c r="C13" s="76">
        <v>10</v>
      </c>
      <c r="D13" s="83">
        <v>6.2</v>
      </c>
      <c r="E13" s="52"/>
      <c r="F13" s="52"/>
      <c r="G13" s="159">
        <f>$C13*E$12+F$12</f>
        <v>31</v>
      </c>
      <c r="H13">
        <v>65</v>
      </c>
      <c r="I13" s="52"/>
      <c r="J13" s="52"/>
      <c r="K13" s="159">
        <f>$C13*I$12+J$12</f>
        <v>65</v>
      </c>
      <c r="L13">
        <v>7.5</v>
      </c>
      <c r="M13" s="52"/>
      <c r="N13" s="52"/>
      <c r="O13" s="159">
        <f>$C13*M$12+N$12</f>
        <v>7.5</v>
      </c>
      <c r="P13">
        <v>67.5</v>
      </c>
      <c r="Q13" s="52"/>
      <c r="R13" s="52"/>
      <c r="S13" s="159">
        <f>$C13*Q$12+R$12</f>
        <v>67.5</v>
      </c>
      <c r="T13">
        <v>2</v>
      </c>
      <c r="U13" s="52"/>
      <c r="V13" s="52"/>
      <c r="W13" s="159">
        <f>$C13*U$12+V$12</f>
        <v>2</v>
      </c>
      <c r="X13">
        <v>1.5</v>
      </c>
      <c r="Y13" s="52"/>
      <c r="Z13" s="52"/>
      <c r="AA13" s="159">
        <f>$C13*Y$12+Z$12</f>
        <v>1.5</v>
      </c>
      <c r="AB13" s="72">
        <f t="shared" si="0"/>
        <v>31.465</v>
      </c>
      <c r="AC13" s="152">
        <f t="shared" si="1"/>
        <v>235.9875</v>
      </c>
      <c r="AD13">
        <f t="shared" si="2"/>
        <v>153.391875</v>
      </c>
      <c r="AE13" s="76">
        <v>10</v>
      </c>
    </row>
    <row r="14" customFormat="1" spans="1:31">
      <c r="A14" s="160"/>
      <c r="B14" s="160"/>
      <c r="C14" s="125">
        <v>20</v>
      </c>
      <c r="D14" s="104">
        <v>9.1</v>
      </c>
      <c r="E14" s="161"/>
      <c r="F14" s="161"/>
      <c r="G14" s="162">
        <f>$C14*E$12+F$12</f>
        <v>41</v>
      </c>
      <c r="H14" s="104">
        <v>70</v>
      </c>
      <c r="I14" s="161"/>
      <c r="J14" s="161"/>
      <c r="K14" s="162">
        <f>$C14*I$12+J$12</f>
        <v>70</v>
      </c>
      <c r="L14" s="104">
        <v>9.5</v>
      </c>
      <c r="M14" s="161"/>
      <c r="N14" s="161"/>
      <c r="O14" s="162">
        <f>$C14*M$12+N$12</f>
        <v>9.5</v>
      </c>
      <c r="P14" s="104">
        <v>77.5</v>
      </c>
      <c r="Q14" s="161"/>
      <c r="R14" s="161"/>
      <c r="S14" s="162">
        <f>$C14*Q$12+R$12</f>
        <v>77.5</v>
      </c>
      <c r="T14" s="104">
        <v>1.5</v>
      </c>
      <c r="U14" s="161"/>
      <c r="V14" s="161"/>
      <c r="W14" s="162">
        <f>$C14*U$12+V$12</f>
        <v>1.5</v>
      </c>
      <c r="X14" s="104">
        <v>2</v>
      </c>
      <c r="Y14" s="161"/>
      <c r="Z14" s="161"/>
      <c r="AA14" s="162">
        <f>$C14*Y$12+Z$12</f>
        <v>2</v>
      </c>
      <c r="AB14" s="229">
        <f t="shared" si="0"/>
        <v>41.82</v>
      </c>
      <c r="AC14" s="229">
        <f t="shared" si="1"/>
        <v>397.29</v>
      </c>
      <c r="AD14" s="104">
        <f t="shared" si="2"/>
        <v>278.103</v>
      </c>
      <c r="AE14" s="125">
        <v>20</v>
      </c>
    </row>
    <row r="15" s="83" customFormat="1" spans="1:31">
      <c r="A15" s="158" t="s">
        <v>49</v>
      </c>
      <c r="B15" s="158" t="b">
        <v>0</v>
      </c>
      <c r="C15" s="76">
        <v>0</v>
      </c>
      <c r="D15" s="83">
        <v>2.75</v>
      </c>
      <c r="E15" s="166">
        <v>4.25</v>
      </c>
      <c r="F15" s="166">
        <v>30</v>
      </c>
      <c r="G15" s="159">
        <f>$C15*E$15+F$15</f>
        <v>30</v>
      </c>
      <c r="H15" s="83">
        <v>30</v>
      </c>
      <c r="I15" s="166">
        <v>0.5</v>
      </c>
      <c r="J15" s="166">
        <v>30</v>
      </c>
      <c r="K15" s="159">
        <f>$C15*I$15+J$15</f>
        <v>30</v>
      </c>
      <c r="L15" s="83">
        <v>2.75</v>
      </c>
      <c r="M15" s="166">
        <v>0.0125</v>
      </c>
      <c r="N15" s="166">
        <v>2.75</v>
      </c>
      <c r="O15" s="159">
        <f>$C15*M$15+N$15</f>
        <v>2.75</v>
      </c>
      <c r="P15" s="83">
        <v>10</v>
      </c>
      <c r="Q15" s="166">
        <v>1</v>
      </c>
      <c r="R15" s="166">
        <v>10</v>
      </c>
      <c r="S15" s="159">
        <f>$C15*Q$15+R$15</f>
        <v>10</v>
      </c>
      <c r="T15" s="83">
        <v>5</v>
      </c>
      <c r="U15" s="166">
        <v>0</v>
      </c>
      <c r="V15" s="166">
        <v>5</v>
      </c>
      <c r="W15" s="159">
        <f>$C15*U$15+V$15</f>
        <v>5</v>
      </c>
      <c r="X15" s="83">
        <v>2</v>
      </c>
      <c r="Y15" s="166">
        <v>0.4</v>
      </c>
      <c r="Z15" s="166">
        <v>2</v>
      </c>
      <c r="AA15" s="159">
        <f>$C15*Y$15+Z$15</f>
        <v>2</v>
      </c>
      <c r="AB15" s="152">
        <f t="shared" si="0"/>
        <v>30.6</v>
      </c>
      <c r="AC15" s="152">
        <f t="shared" si="1"/>
        <v>84.15</v>
      </c>
      <c r="AD15" s="83">
        <f t="shared" si="2"/>
        <v>25.245</v>
      </c>
      <c r="AE15" s="76">
        <v>0</v>
      </c>
    </row>
    <row r="16" customFormat="1" spans="1:31">
      <c r="A16" s="158"/>
      <c r="B16" s="158"/>
      <c r="C16" s="76">
        <v>10</v>
      </c>
      <c r="D16" s="83">
        <v>7.5</v>
      </c>
      <c r="E16" s="52"/>
      <c r="F16" s="52"/>
      <c r="G16" s="159">
        <f>$C16*E$15+F$15</f>
        <v>72.5</v>
      </c>
      <c r="H16">
        <v>35</v>
      </c>
      <c r="I16" s="52"/>
      <c r="J16" s="52"/>
      <c r="K16" s="159">
        <f>$C16*I$15+J$15</f>
        <v>35</v>
      </c>
      <c r="L16">
        <v>2.88</v>
      </c>
      <c r="M16" s="52"/>
      <c r="N16" s="52"/>
      <c r="O16" s="159">
        <f>$C16*M$15+N$15</f>
        <v>2.875</v>
      </c>
      <c r="P16">
        <v>20</v>
      </c>
      <c r="Q16" s="52"/>
      <c r="R16" s="52"/>
      <c r="S16" s="159">
        <f>$C16*Q$15+R$15</f>
        <v>20</v>
      </c>
      <c r="T16">
        <v>5</v>
      </c>
      <c r="U16" s="52"/>
      <c r="V16" s="52"/>
      <c r="W16" s="159">
        <f>$C16*U$15+V$15</f>
        <v>5</v>
      </c>
      <c r="X16">
        <v>6</v>
      </c>
      <c r="Y16" s="52"/>
      <c r="Z16" s="52"/>
      <c r="AA16" s="159">
        <f>$C16*Y$15+Z$15</f>
        <v>6</v>
      </c>
      <c r="AB16" s="72">
        <f t="shared" si="0"/>
        <v>76.85</v>
      </c>
      <c r="AC16" s="152">
        <f t="shared" si="1"/>
        <v>220.94375</v>
      </c>
      <c r="AD16">
        <f t="shared" si="2"/>
        <v>77.3303125</v>
      </c>
      <c r="AE16" s="76">
        <v>10</v>
      </c>
    </row>
    <row r="17" s="83" customFormat="1" spans="1:31">
      <c r="A17" s="155"/>
      <c r="B17" s="155"/>
      <c r="C17" s="157">
        <v>20</v>
      </c>
      <c r="D17" s="167">
        <v>11.25</v>
      </c>
      <c r="E17" s="156"/>
      <c r="F17" s="156"/>
      <c r="G17" s="168">
        <f>$C17*E$15+F$15</f>
        <v>115</v>
      </c>
      <c r="H17" s="167">
        <v>40</v>
      </c>
      <c r="I17" s="156"/>
      <c r="J17" s="156"/>
      <c r="K17" s="168">
        <f>$C17*I$15+J$15</f>
        <v>40</v>
      </c>
      <c r="L17" s="167">
        <v>3</v>
      </c>
      <c r="M17" s="156"/>
      <c r="N17" s="156"/>
      <c r="O17" s="168">
        <f>$C17*M$15+N$15</f>
        <v>3</v>
      </c>
      <c r="P17" s="167">
        <v>30</v>
      </c>
      <c r="Q17" s="156"/>
      <c r="R17" s="156"/>
      <c r="S17" s="168">
        <f>$C17*Q$15+R$15</f>
        <v>30</v>
      </c>
      <c r="T17" s="167">
        <v>5</v>
      </c>
      <c r="U17" s="156"/>
      <c r="V17" s="156"/>
      <c r="W17" s="168">
        <f>$C17*U$15+V$15</f>
        <v>5</v>
      </c>
      <c r="X17" s="167">
        <v>10</v>
      </c>
      <c r="Y17" s="156"/>
      <c r="Z17" s="156"/>
      <c r="AA17" s="168">
        <f>$C17*Y$15+Z$15</f>
        <v>10</v>
      </c>
      <c r="AB17" s="231">
        <f t="shared" si="0"/>
        <v>126.5</v>
      </c>
      <c r="AC17" s="231">
        <f t="shared" si="1"/>
        <v>379.5</v>
      </c>
      <c r="AD17" s="167">
        <f t="shared" si="2"/>
        <v>151.8</v>
      </c>
      <c r="AE17" s="157">
        <v>20</v>
      </c>
    </row>
    <row r="18" customFormat="1" spans="1:34">
      <c r="A18" s="52"/>
      <c r="D18" s="52"/>
      <c r="E18" s="52"/>
      <c r="F18" s="52"/>
      <c r="G18" s="72"/>
      <c r="I18" s="52"/>
      <c r="J18" s="52"/>
      <c r="K18" s="52"/>
      <c r="L18" s="72"/>
      <c r="N18" s="52"/>
      <c r="O18" s="52"/>
      <c r="P18" s="52"/>
      <c r="Q18" s="72"/>
      <c r="S18" s="52"/>
      <c r="T18" s="52"/>
      <c r="U18" s="52"/>
      <c r="V18" s="72"/>
      <c r="X18" s="52"/>
      <c r="Y18" s="52"/>
      <c r="Z18" s="52"/>
      <c r="AA18" s="72"/>
      <c r="AC18" s="52"/>
      <c r="AD18" s="52"/>
      <c r="AE18" s="52"/>
      <c r="AF18" s="72"/>
      <c r="AG18" s="72"/>
      <c r="AH18" s="72"/>
    </row>
    <row r="19" customFormat="1" spans="1:26">
      <c r="A19" s="113" t="s">
        <v>0</v>
      </c>
      <c r="B19" s="154" t="s">
        <v>75</v>
      </c>
      <c r="C19" s="153"/>
      <c r="D19" s="169" t="s">
        <v>76</v>
      </c>
      <c r="E19" s="169"/>
      <c r="F19" s="169"/>
      <c r="G19" s="169"/>
      <c r="H19" s="169"/>
      <c r="I19" s="169"/>
      <c r="J19" s="196" t="s">
        <v>8</v>
      </c>
      <c r="K19" s="197" t="s">
        <v>10</v>
      </c>
      <c r="L19" s="196" t="s">
        <v>3</v>
      </c>
      <c r="M19" s="196" t="s">
        <v>4</v>
      </c>
      <c r="N19" s="196" t="s">
        <v>5</v>
      </c>
      <c r="O19" s="196" t="s">
        <v>6</v>
      </c>
      <c r="P19" s="196" t="s">
        <v>7</v>
      </c>
      <c r="Q19" s="196" t="s">
        <v>9</v>
      </c>
      <c r="R19" s="213" t="s">
        <v>77</v>
      </c>
      <c r="S19" s="213" t="s">
        <v>11</v>
      </c>
      <c r="T19" s="214" t="s">
        <v>78</v>
      </c>
      <c r="U19" s="213" t="s">
        <v>79</v>
      </c>
      <c r="V19" s="213" t="s">
        <v>80</v>
      </c>
      <c r="W19" s="215" t="s">
        <v>81</v>
      </c>
      <c r="X19" s="216" t="s">
        <v>69</v>
      </c>
      <c r="Y19" s="232" t="s">
        <v>70</v>
      </c>
      <c r="Z19" s="233" t="s">
        <v>82</v>
      </c>
    </row>
    <row r="20" customFormat="1" spans="1:26">
      <c r="A20" s="119"/>
      <c r="B20" s="52"/>
      <c r="C20" s="158"/>
      <c r="D20" s="170" t="s">
        <v>3</v>
      </c>
      <c r="E20" s="171" t="s">
        <v>4</v>
      </c>
      <c r="F20" s="172" t="s">
        <v>5</v>
      </c>
      <c r="G20" s="171" t="s">
        <v>6</v>
      </c>
      <c r="H20" s="172" t="s">
        <v>7</v>
      </c>
      <c r="I20" s="171" t="s">
        <v>9</v>
      </c>
      <c r="J20" s="198"/>
      <c r="K20" s="199"/>
      <c r="L20" s="200"/>
      <c r="M20" s="200"/>
      <c r="N20" s="200"/>
      <c r="O20" s="200"/>
      <c r="P20" s="200"/>
      <c r="Q20" s="200"/>
      <c r="R20" s="217"/>
      <c r="S20" s="217"/>
      <c r="T20" s="218"/>
      <c r="U20" s="217"/>
      <c r="V20" s="217"/>
      <c r="W20" s="219"/>
      <c r="X20" s="220"/>
      <c r="Y20" s="234"/>
      <c r="Z20" s="235"/>
    </row>
    <row r="21" customFormat="1" spans="1:26">
      <c r="A21" s="113" t="s">
        <v>20</v>
      </c>
      <c r="B21" s="154" t="s">
        <v>23</v>
      </c>
      <c r="C21" s="153"/>
      <c r="D21" s="173">
        <v>1</v>
      </c>
      <c r="E21" s="174">
        <v>1</v>
      </c>
      <c r="F21" s="175">
        <v>1.3</v>
      </c>
      <c r="G21" s="176">
        <v>1</v>
      </c>
      <c r="H21" s="175">
        <v>1.5</v>
      </c>
      <c r="I21" s="201">
        <v>1</v>
      </c>
      <c r="J21" s="202">
        <v>10</v>
      </c>
      <c r="K21" s="203">
        <v>1</v>
      </c>
      <c r="L21" s="204">
        <f>G$5*D21</f>
        <v>115</v>
      </c>
      <c r="M21" s="204">
        <f>$K$5*E21</f>
        <v>75</v>
      </c>
      <c r="N21" s="204">
        <f>O$5*F21</f>
        <v>5.2</v>
      </c>
      <c r="O21" s="204">
        <f>S$5*G21</f>
        <v>90</v>
      </c>
      <c r="P21" s="204">
        <f>W$5*H21</f>
        <v>0.75</v>
      </c>
      <c r="Q21" s="204">
        <f>AA$5*I21</f>
        <v>7</v>
      </c>
      <c r="R21" s="145">
        <f t="shared" ref="R21:R45" si="3">Q21/100*L21*2+(1-Q21/100)*L21</f>
        <v>123.05</v>
      </c>
      <c r="S21" s="145">
        <f>R21*K21</f>
        <v>123.05</v>
      </c>
      <c r="T21" s="145">
        <f>J21/N21</f>
        <v>1.92307692307692</v>
      </c>
      <c r="U21" s="145">
        <f t="shared" ref="U21:U45" si="4">J21/N21+P21</f>
        <v>2.67307692307692</v>
      </c>
      <c r="V21" s="145">
        <f t="shared" ref="V21:V45" si="5">R21*K21*J21</f>
        <v>1230.5</v>
      </c>
      <c r="W21" s="145">
        <f t="shared" ref="W21:W45" si="6">V21*M21/100</f>
        <v>922.875</v>
      </c>
      <c r="X21" s="221">
        <f>W21/T21</f>
        <v>479.895</v>
      </c>
      <c r="Y21" s="236">
        <f t="shared" ref="Y21:Y45" si="7">W21/U21</f>
        <v>345.248201438849</v>
      </c>
      <c r="Z21" s="236">
        <f>100/X21*Y21-100</f>
        <v>-28.0575539568345</v>
      </c>
    </row>
    <row r="22" customFormat="1" spans="1:26">
      <c r="A22" s="119"/>
      <c r="B22" s="52" t="s">
        <v>24</v>
      </c>
      <c r="C22" s="158"/>
      <c r="D22" s="170">
        <v>1.7</v>
      </c>
      <c r="E22" s="177">
        <v>0.8</v>
      </c>
      <c r="F22" s="172">
        <v>1</v>
      </c>
      <c r="G22" s="171">
        <v>1</v>
      </c>
      <c r="H22" s="172">
        <v>1</v>
      </c>
      <c r="I22" s="188">
        <v>1</v>
      </c>
      <c r="J22" s="204">
        <v>6</v>
      </c>
      <c r="K22" s="205">
        <v>1</v>
      </c>
      <c r="L22" s="204">
        <f>G$5*D22</f>
        <v>195.5</v>
      </c>
      <c r="M22" s="204">
        <f>$K$5*E22</f>
        <v>60</v>
      </c>
      <c r="N22" s="204">
        <f>O$5*F22</f>
        <v>4</v>
      </c>
      <c r="O22" s="204">
        <f>S$5*G22</f>
        <v>90</v>
      </c>
      <c r="P22" s="204">
        <f>W$5*H22</f>
        <v>0.5</v>
      </c>
      <c r="Q22" s="204">
        <f>AA$5*I22</f>
        <v>7</v>
      </c>
      <c r="R22" s="145">
        <f t="shared" si="3"/>
        <v>209.185</v>
      </c>
      <c r="S22" s="145">
        <f t="shared" ref="S22:S45" si="8">R22*K22</f>
        <v>209.185</v>
      </c>
      <c r="T22" s="145">
        <f t="shared" ref="T22:T45" si="9">J22/N22</f>
        <v>1.5</v>
      </c>
      <c r="U22" s="145">
        <f t="shared" si="4"/>
        <v>2</v>
      </c>
      <c r="V22" s="145">
        <f t="shared" si="5"/>
        <v>1255.11</v>
      </c>
      <c r="W22" s="145">
        <f t="shared" si="6"/>
        <v>753.066</v>
      </c>
      <c r="X22" s="221">
        <f t="shared" ref="X22:X45" si="10">W22/T22</f>
        <v>502.044</v>
      </c>
      <c r="Y22" s="236">
        <f t="shared" si="7"/>
        <v>376.533</v>
      </c>
      <c r="Z22" s="236">
        <f t="shared" ref="Z22:Z45" si="11">100/X22*Y22-100</f>
        <v>-25</v>
      </c>
    </row>
    <row r="23" customFormat="1" spans="1:37">
      <c r="A23" s="119"/>
      <c r="B23" s="52" t="s">
        <v>25</v>
      </c>
      <c r="C23" s="158"/>
      <c r="D23" s="170">
        <v>1</v>
      </c>
      <c r="E23" s="177">
        <v>1</v>
      </c>
      <c r="F23" s="172">
        <v>1</v>
      </c>
      <c r="G23" s="171">
        <v>0.6</v>
      </c>
      <c r="H23" s="172">
        <v>0.2</v>
      </c>
      <c r="I23" s="188">
        <v>1</v>
      </c>
      <c r="J23" s="204">
        <v>12</v>
      </c>
      <c r="K23" s="205">
        <v>1</v>
      </c>
      <c r="L23" s="204">
        <f>G$5*D23</f>
        <v>115</v>
      </c>
      <c r="M23" s="204">
        <f>$K$5*E23</f>
        <v>75</v>
      </c>
      <c r="N23" s="204">
        <f>O$5*F23</f>
        <v>4</v>
      </c>
      <c r="O23" s="204">
        <f>S$5*G23</f>
        <v>54</v>
      </c>
      <c r="P23" s="204">
        <f>W$5*H23</f>
        <v>0.1</v>
      </c>
      <c r="Q23" s="204">
        <f>AA$5*I23</f>
        <v>7</v>
      </c>
      <c r="R23" s="145">
        <f t="shared" si="3"/>
        <v>123.05</v>
      </c>
      <c r="S23" s="145">
        <f t="shared" si="8"/>
        <v>123.05</v>
      </c>
      <c r="T23" s="145">
        <f t="shared" si="9"/>
        <v>3</v>
      </c>
      <c r="U23" s="145">
        <f t="shared" si="4"/>
        <v>3.1</v>
      </c>
      <c r="V23" s="145">
        <f t="shared" si="5"/>
        <v>1476.6</v>
      </c>
      <c r="W23" s="145">
        <f t="shared" si="6"/>
        <v>1107.45</v>
      </c>
      <c r="X23" s="221">
        <f t="shared" si="10"/>
        <v>369.15</v>
      </c>
      <c r="Y23" s="236">
        <f t="shared" si="7"/>
        <v>357.241935483871</v>
      </c>
      <c r="Z23" s="236">
        <f t="shared" si="11"/>
        <v>-3.2258064516129</v>
      </c>
      <c r="AG23" s="151" t="s">
        <v>20</v>
      </c>
      <c r="AH23" s="152" t="s">
        <v>28</v>
      </c>
      <c r="AI23" s="152" t="s">
        <v>42</v>
      </c>
      <c r="AJ23" s="152" t="s">
        <v>35</v>
      </c>
      <c r="AK23" s="152" t="s">
        <v>49</v>
      </c>
    </row>
    <row r="24" customFormat="1" spans="1:37">
      <c r="A24" s="119"/>
      <c r="B24" s="52" t="s">
        <v>26</v>
      </c>
      <c r="C24" s="158"/>
      <c r="D24" s="170">
        <v>1</v>
      </c>
      <c r="E24" s="177">
        <v>1.35</v>
      </c>
      <c r="F24" s="172">
        <v>0.85</v>
      </c>
      <c r="G24" s="171">
        <v>1</v>
      </c>
      <c r="H24" s="172">
        <v>1</v>
      </c>
      <c r="I24" s="188">
        <v>1</v>
      </c>
      <c r="J24" s="204">
        <v>8</v>
      </c>
      <c r="K24" s="205">
        <v>1</v>
      </c>
      <c r="L24" s="204">
        <f>G$5*D24</f>
        <v>115</v>
      </c>
      <c r="M24" s="204">
        <f>$K$5*E24</f>
        <v>101.25</v>
      </c>
      <c r="N24" s="204">
        <f>O$5*F24</f>
        <v>3.4</v>
      </c>
      <c r="O24" s="204">
        <f>S$5*G24</f>
        <v>90</v>
      </c>
      <c r="P24" s="204">
        <f>W$5*H24</f>
        <v>0.5</v>
      </c>
      <c r="Q24" s="204">
        <f>AA$5*I24</f>
        <v>7</v>
      </c>
      <c r="R24" s="145">
        <f t="shared" si="3"/>
        <v>123.05</v>
      </c>
      <c r="S24" s="145">
        <f t="shared" si="8"/>
        <v>123.05</v>
      </c>
      <c r="T24" s="145">
        <f t="shared" si="9"/>
        <v>2.35294117647059</v>
      </c>
      <c r="U24" s="145">
        <f t="shared" si="4"/>
        <v>2.85294117647059</v>
      </c>
      <c r="V24" s="145">
        <f t="shared" si="5"/>
        <v>984.4</v>
      </c>
      <c r="W24" s="145">
        <f t="shared" si="6"/>
        <v>996.705</v>
      </c>
      <c r="X24" s="221">
        <f t="shared" si="10"/>
        <v>423.599625</v>
      </c>
      <c r="Y24" s="236">
        <f t="shared" si="7"/>
        <v>349.360515463917</v>
      </c>
      <c r="Z24" s="236">
        <f t="shared" si="11"/>
        <v>-17.5257731958763</v>
      </c>
      <c r="AF24" s="152">
        <v>0</v>
      </c>
      <c r="AG24" s="72">
        <v>39.655</v>
      </c>
      <c r="AH24" s="72">
        <v>27.72</v>
      </c>
      <c r="AI24" s="72">
        <v>69.993</v>
      </c>
      <c r="AJ24" s="152">
        <f>AD9*10</f>
        <v>7.65</v>
      </c>
      <c r="AK24" s="152">
        <v>25.245</v>
      </c>
    </row>
    <row r="25" customFormat="1" spans="1:37">
      <c r="A25" s="119"/>
      <c r="B25" s="52" t="s">
        <v>27</v>
      </c>
      <c r="C25" s="158"/>
      <c r="D25" s="170">
        <v>1.4</v>
      </c>
      <c r="E25" s="177">
        <v>1</v>
      </c>
      <c r="F25" s="172">
        <v>1</v>
      </c>
      <c r="G25" s="171">
        <v>0.4</v>
      </c>
      <c r="H25" s="172">
        <v>1</v>
      </c>
      <c r="I25" s="188">
        <v>1</v>
      </c>
      <c r="J25" s="204">
        <v>6</v>
      </c>
      <c r="K25" s="205">
        <v>1</v>
      </c>
      <c r="L25" s="204">
        <f>G$5*D25</f>
        <v>161</v>
      </c>
      <c r="M25" s="204">
        <f>$K$5*E25</f>
        <v>75</v>
      </c>
      <c r="N25" s="204">
        <f>O$5*F25</f>
        <v>4</v>
      </c>
      <c r="O25" s="204">
        <f>S$5*G25</f>
        <v>36</v>
      </c>
      <c r="P25" s="204">
        <f>W$5*H25</f>
        <v>0.5</v>
      </c>
      <c r="Q25" s="204">
        <f>AA$5*I25</f>
        <v>7</v>
      </c>
      <c r="R25" s="145">
        <f t="shared" si="3"/>
        <v>172.27</v>
      </c>
      <c r="S25" s="145">
        <f t="shared" si="8"/>
        <v>172.27</v>
      </c>
      <c r="T25" s="147">
        <f t="shared" si="9"/>
        <v>1.5</v>
      </c>
      <c r="U25" s="147">
        <f t="shared" si="4"/>
        <v>2</v>
      </c>
      <c r="V25" s="145">
        <f t="shared" si="5"/>
        <v>1033.62</v>
      </c>
      <c r="W25" s="147">
        <f t="shared" si="6"/>
        <v>775.215</v>
      </c>
      <c r="X25" s="222">
        <f t="shared" si="10"/>
        <v>516.81</v>
      </c>
      <c r="Y25" s="237">
        <f t="shared" si="7"/>
        <v>387.6075</v>
      </c>
      <c r="Z25" s="236">
        <f t="shared" si="11"/>
        <v>-25</v>
      </c>
      <c r="AF25" s="152">
        <v>10</v>
      </c>
      <c r="AG25" s="72">
        <v>153.5625</v>
      </c>
      <c r="AH25" s="72">
        <v>172.8</v>
      </c>
      <c r="AI25" s="72">
        <v>153.391875</v>
      </c>
      <c r="AJ25" s="152">
        <f>AD10*10</f>
        <v>24.48</v>
      </c>
      <c r="AK25" s="72">
        <v>77.3303125</v>
      </c>
    </row>
    <row r="26" customFormat="1" spans="1:37">
      <c r="A26" s="178" t="s">
        <v>28</v>
      </c>
      <c r="B26" s="164" t="s">
        <v>30</v>
      </c>
      <c r="C26" s="163"/>
      <c r="D26" s="179">
        <v>1</v>
      </c>
      <c r="E26" s="180">
        <v>1</v>
      </c>
      <c r="F26" s="181">
        <v>1.5</v>
      </c>
      <c r="G26" s="180">
        <v>1</v>
      </c>
      <c r="H26" s="182">
        <v>1</v>
      </c>
      <c r="I26" s="180">
        <v>0.3</v>
      </c>
      <c r="J26" s="206">
        <v>5</v>
      </c>
      <c r="K26" s="207">
        <v>1</v>
      </c>
      <c r="L26" s="206">
        <f t="shared" ref="L26:L30" si="12">G$8*D26</f>
        <v>260</v>
      </c>
      <c r="M26" s="206">
        <f t="shared" ref="M26:M30" si="13">K$8*E26</f>
        <v>90</v>
      </c>
      <c r="N26" s="206">
        <f t="shared" ref="N26:N30" si="14">O$8*F26</f>
        <v>2.1</v>
      </c>
      <c r="O26" s="206">
        <f t="shared" ref="O26:O30" si="15">S$8*G26</f>
        <v>55</v>
      </c>
      <c r="P26" s="206">
        <f t="shared" ref="P26:P30" si="16">W$8</f>
        <v>2.25</v>
      </c>
      <c r="Q26" s="206">
        <f t="shared" ref="Q26:Q30" si="17">AA$8*I26</f>
        <v>18</v>
      </c>
      <c r="R26" s="223">
        <f t="shared" si="3"/>
        <v>306.8</v>
      </c>
      <c r="S26" s="223">
        <f t="shared" si="8"/>
        <v>306.8</v>
      </c>
      <c r="T26" s="145">
        <f t="shared" si="9"/>
        <v>2.38095238095238</v>
      </c>
      <c r="U26" s="145">
        <f t="shared" si="4"/>
        <v>4.63095238095238</v>
      </c>
      <c r="V26" s="223">
        <f t="shared" si="5"/>
        <v>1534</v>
      </c>
      <c r="W26" s="145">
        <f t="shared" si="6"/>
        <v>1380.6</v>
      </c>
      <c r="X26" s="221">
        <f t="shared" si="10"/>
        <v>579.852</v>
      </c>
      <c r="Y26" s="236">
        <f t="shared" si="7"/>
        <v>298.12442159383</v>
      </c>
      <c r="Z26" s="236">
        <f t="shared" si="11"/>
        <v>-48.586118251928</v>
      </c>
      <c r="AF26" s="152">
        <v>20</v>
      </c>
      <c r="AG26" s="152">
        <v>369.15</v>
      </c>
      <c r="AH26" s="152">
        <v>524.16</v>
      </c>
      <c r="AI26" s="152">
        <v>278.103</v>
      </c>
      <c r="AJ26" s="152">
        <f>AD11*10</f>
        <v>56.1</v>
      </c>
      <c r="AK26" s="152">
        <v>151.8</v>
      </c>
    </row>
    <row r="27" customFormat="1" spans="1:26">
      <c r="A27" s="119"/>
      <c r="B27" s="52" t="s">
        <v>31</v>
      </c>
      <c r="C27" s="158"/>
      <c r="D27" s="170">
        <v>0.8</v>
      </c>
      <c r="E27" s="171">
        <v>1.2</v>
      </c>
      <c r="F27" s="172">
        <v>1</v>
      </c>
      <c r="G27" s="171">
        <v>1</v>
      </c>
      <c r="H27" s="183">
        <v>1</v>
      </c>
      <c r="I27" s="171">
        <v>1</v>
      </c>
      <c r="J27" s="204">
        <v>4</v>
      </c>
      <c r="K27" s="205">
        <v>1</v>
      </c>
      <c r="L27" s="204">
        <f t="shared" si="12"/>
        <v>208</v>
      </c>
      <c r="M27" s="204">
        <f t="shared" si="13"/>
        <v>108</v>
      </c>
      <c r="N27" s="204">
        <f t="shared" si="14"/>
        <v>1.4</v>
      </c>
      <c r="O27" s="204">
        <f t="shared" si="15"/>
        <v>55</v>
      </c>
      <c r="P27" s="204">
        <f t="shared" si="16"/>
        <v>2.25</v>
      </c>
      <c r="Q27" s="204">
        <f t="shared" si="17"/>
        <v>60</v>
      </c>
      <c r="R27" s="145">
        <f t="shared" si="3"/>
        <v>332.8</v>
      </c>
      <c r="S27" s="145">
        <f t="shared" si="8"/>
        <v>332.8</v>
      </c>
      <c r="T27" s="145">
        <f t="shared" si="9"/>
        <v>2.85714285714286</v>
      </c>
      <c r="U27" s="145">
        <f t="shared" si="4"/>
        <v>5.10714285714286</v>
      </c>
      <c r="V27" s="145">
        <f t="shared" si="5"/>
        <v>1331.2</v>
      </c>
      <c r="W27" s="145">
        <f t="shared" si="6"/>
        <v>1437.696</v>
      </c>
      <c r="X27" s="221">
        <f t="shared" si="10"/>
        <v>503.1936</v>
      </c>
      <c r="Y27" s="236">
        <f t="shared" si="7"/>
        <v>281.506909090909</v>
      </c>
      <c r="Z27" s="236">
        <f t="shared" si="11"/>
        <v>-44.0559440559441</v>
      </c>
    </row>
    <row r="28" customFormat="1" spans="1:36">
      <c r="A28" s="119"/>
      <c r="B28" s="52" t="s">
        <v>32</v>
      </c>
      <c r="C28" s="158"/>
      <c r="D28" s="170">
        <v>1</v>
      </c>
      <c r="E28" s="171">
        <v>0.7</v>
      </c>
      <c r="F28" s="172">
        <v>1</v>
      </c>
      <c r="G28" s="171">
        <v>1</v>
      </c>
      <c r="H28" s="183">
        <v>1</v>
      </c>
      <c r="I28" s="171">
        <v>1.4</v>
      </c>
      <c r="J28" s="204">
        <v>8</v>
      </c>
      <c r="K28" s="205">
        <v>1</v>
      </c>
      <c r="L28" s="204">
        <f t="shared" si="12"/>
        <v>260</v>
      </c>
      <c r="M28" s="204">
        <f t="shared" si="13"/>
        <v>63</v>
      </c>
      <c r="N28" s="204">
        <f t="shared" si="14"/>
        <v>1.4</v>
      </c>
      <c r="O28" s="204">
        <f t="shared" si="15"/>
        <v>55</v>
      </c>
      <c r="P28" s="204">
        <f t="shared" si="16"/>
        <v>2.25</v>
      </c>
      <c r="Q28" s="204">
        <f t="shared" si="17"/>
        <v>84</v>
      </c>
      <c r="R28" s="145">
        <f t="shared" si="3"/>
        <v>478.4</v>
      </c>
      <c r="S28" s="145">
        <f t="shared" si="8"/>
        <v>478.4</v>
      </c>
      <c r="T28" s="145">
        <f t="shared" si="9"/>
        <v>5.71428571428571</v>
      </c>
      <c r="U28" s="145">
        <f t="shared" si="4"/>
        <v>7.96428571428571</v>
      </c>
      <c r="V28" s="145">
        <f t="shared" si="5"/>
        <v>3827.2</v>
      </c>
      <c r="W28" s="145">
        <f t="shared" si="6"/>
        <v>2411.136</v>
      </c>
      <c r="X28" s="221">
        <f t="shared" si="10"/>
        <v>421.9488</v>
      </c>
      <c r="Y28" s="236">
        <f t="shared" si="7"/>
        <v>302.743533632287</v>
      </c>
      <c r="Z28" s="236">
        <f t="shared" si="11"/>
        <v>-28.2511210762332</v>
      </c>
      <c r="AH28" s="152"/>
      <c r="AJ28" s="152"/>
    </row>
    <row r="29" customFormat="1" spans="1:36">
      <c r="A29" s="119"/>
      <c r="B29" s="52" t="s">
        <v>33</v>
      </c>
      <c r="C29" s="158"/>
      <c r="D29" s="170">
        <v>1.5</v>
      </c>
      <c r="E29" s="171">
        <v>1</v>
      </c>
      <c r="F29" s="172">
        <v>1</v>
      </c>
      <c r="G29" s="171">
        <v>0.4</v>
      </c>
      <c r="H29" s="183">
        <v>1</v>
      </c>
      <c r="I29" s="171">
        <v>1</v>
      </c>
      <c r="J29" s="204">
        <v>3</v>
      </c>
      <c r="K29" s="205">
        <v>1</v>
      </c>
      <c r="L29" s="204">
        <f t="shared" si="12"/>
        <v>390</v>
      </c>
      <c r="M29" s="204">
        <f t="shared" si="13"/>
        <v>90</v>
      </c>
      <c r="N29" s="204">
        <f t="shared" si="14"/>
        <v>1.4</v>
      </c>
      <c r="O29" s="204">
        <f t="shared" si="15"/>
        <v>22</v>
      </c>
      <c r="P29" s="204">
        <f t="shared" si="16"/>
        <v>2.25</v>
      </c>
      <c r="Q29" s="204">
        <f t="shared" si="17"/>
        <v>60</v>
      </c>
      <c r="R29" s="145">
        <f t="shared" si="3"/>
        <v>624</v>
      </c>
      <c r="S29" s="145">
        <f t="shared" si="8"/>
        <v>624</v>
      </c>
      <c r="T29" s="145">
        <f t="shared" si="9"/>
        <v>2.14285714285714</v>
      </c>
      <c r="U29" s="145">
        <f t="shared" si="4"/>
        <v>4.39285714285714</v>
      </c>
      <c r="V29" s="145">
        <f t="shared" si="5"/>
        <v>1872</v>
      </c>
      <c r="W29" s="145">
        <f t="shared" si="6"/>
        <v>1684.8</v>
      </c>
      <c r="X29" s="221">
        <f t="shared" si="10"/>
        <v>786.24</v>
      </c>
      <c r="Y29" s="236">
        <f t="shared" si="7"/>
        <v>383.531707317073</v>
      </c>
      <c r="Z29" s="236">
        <f t="shared" si="11"/>
        <v>-51.219512195122</v>
      </c>
      <c r="AC29" s="72"/>
      <c r="AD29" s="151"/>
      <c r="AH29" s="152"/>
      <c r="AJ29" s="152"/>
    </row>
    <row r="30" customFormat="1" spans="1:36">
      <c r="A30" s="124"/>
      <c r="B30" s="161" t="s">
        <v>34</v>
      </c>
      <c r="C30" s="160"/>
      <c r="D30" s="184">
        <v>1</v>
      </c>
      <c r="E30" s="185">
        <v>1</v>
      </c>
      <c r="F30" s="186">
        <v>1</v>
      </c>
      <c r="G30" s="185">
        <v>2</v>
      </c>
      <c r="H30" s="187">
        <v>1</v>
      </c>
      <c r="I30" s="185">
        <v>0.5</v>
      </c>
      <c r="J30" s="208">
        <v>8</v>
      </c>
      <c r="K30" s="209">
        <v>1</v>
      </c>
      <c r="L30" s="208">
        <f t="shared" si="12"/>
        <v>260</v>
      </c>
      <c r="M30" s="208">
        <f t="shared" si="13"/>
        <v>90</v>
      </c>
      <c r="N30" s="208">
        <f t="shared" si="14"/>
        <v>1.4</v>
      </c>
      <c r="O30" s="208">
        <f t="shared" si="15"/>
        <v>110</v>
      </c>
      <c r="P30" s="208">
        <f t="shared" si="16"/>
        <v>2.25</v>
      </c>
      <c r="Q30" s="208">
        <f t="shared" si="17"/>
        <v>30</v>
      </c>
      <c r="R30" s="147">
        <f t="shared" si="3"/>
        <v>338</v>
      </c>
      <c r="S30" s="147">
        <f t="shared" si="8"/>
        <v>338</v>
      </c>
      <c r="T30" s="147">
        <f t="shared" si="9"/>
        <v>5.71428571428571</v>
      </c>
      <c r="U30" s="147">
        <f t="shared" si="4"/>
        <v>7.96428571428571</v>
      </c>
      <c r="V30" s="147">
        <f t="shared" si="5"/>
        <v>2704</v>
      </c>
      <c r="W30" s="147">
        <f t="shared" si="6"/>
        <v>2433.6</v>
      </c>
      <c r="X30" s="222">
        <f t="shared" si="10"/>
        <v>425.88</v>
      </c>
      <c r="Y30" s="237">
        <f t="shared" si="7"/>
        <v>305.564125560538</v>
      </c>
      <c r="Z30" s="236">
        <f t="shared" si="11"/>
        <v>-28.2511210762332</v>
      </c>
      <c r="AC30" s="72"/>
      <c r="AH30" s="152"/>
      <c r="AJ30" s="152"/>
    </row>
    <row r="31" customFormat="1" spans="1:29">
      <c r="A31" s="119" t="s">
        <v>35</v>
      </c>
      <c r="B31" s="52" t="s">
        <v>37</v>
      </c>
      <c r="C31" s="158"/>
      <c r="D31" s="170">
        <v>1</v>
      </c>
      <c r="E31" s="188">
        <v>1</v>
      </c>
      <c r="F31" s="172">
        <v>1</v>
      </c>
      <c r="G31" s="171">
        <v>1</v>
      </c>
      <c r="H31" s="172">
        <v>0.5</v>
      </c>
      <c r="I31" s="177">
        <v>0.8</v>
      </c>
      <c r="J31" s="204">
        <v>14</v>
      </c>
      <c r="K31" s="205">
        <v>20</v>
      </c>
      <c r="L31" s="204">
        <f t="shared" ref="L31:L35" si="18">G$11*D31</f>
        <v>22</v>
      </c>
      <c r="M31" s="204">
        <f t="shared" ref="M31:M35" si="19">K$11*E31</f>
        <v>20</v>
      </c>
      <c r="N31" s="204">
        <f t="shared" ref="N31:N35" si="20">O$11*F31</f>
        <v>1.25</v>
      </c>
      <c r="O31" s="204">
        <f t="shared" ref="O31:O35" si="21">S$11*G31</f>
        <v>60</v>
      </c>
      <c r="P31" s="204">
        <f t="shared" ref="P31:P35" si="22">W$11*H31</f>
        <v>1.25</v>
      </c>
      <c r="Q31" s="204">
        <f t="shared" ref="Q31:Q35" si="23">AA$11*I31</f>
        <v>1.6</v>
      </c>
      <c r="R31" s="145">
        <f t="shared" si="3"/>
        <v>22.352</v>
      </c>
      <c r="S31" s="145">
        <f t="shared" si="8"/>
        <v>447.04</v>
      </c>
      <c r="T31" s="145">
        <f t="shared" si="9"/>
        <v>11.2</v>
      </c>
      <c r="U31" s="145">
        <f t="shared" si="4"/>
        <v>12.45</v>
      </c>
      <c r="V31" s="145">
        <f t="shared" si="5"/>
        <v>6258.56</v>
      </c>
      <c r="W31" s="145">
        <f t="shared" si="6"/>
        <v>1251.712</v>
      </c>
      <c r="X31" s="221">
        <f t="shared" si="10"/>
        <v>111.76</v>
      </c>
      <c r="Y31" s="236">
        <f t="shared" si="7"/>
        <v>100.539116465863</v>
      </c>
      <c r="Z31" s="236">
        <f t="shared" si="11"/>
        <v>-10.0401606425703</v>
      </c>
      <c r="AC31" s="152"/>
    </row>
    <row r="32" customFormat="1" spans="1:34">
      <c r="A32" s="119"/>
      <c r="B32" s="52" t="s">
        <v>38</v>
      </c>
      <c r="C32" s="158"/>
      <c r="D32" s="170">
        <v>0.7</v>
      </c>
      <c r="E32" s="188">
        <v>1</v>
      </c>
      <c r="F32" s="172">
        <v>2</v>
      </c>
      <c r="G32" s="171">
        <v>1</v>
      </c>
      <c r="H32" s="172">
        <v>1</v>
      </c>
      <c r="I32" s="177">
        <v>1</v>
      </c>
      <c r="J32" s="204">
        <v>10</v>
      </c>
      <c r="K32" s="205">
        <v>20</v>
      </c>
      <c r="L32" s="204">
        <f t="shared" si="18"/>
        <v>15.4</v>
      </c>
      <c r="M32" s="204">
        <f t="shared" si="19"/>
        <v>20</v>
      </c>
      <c r="N32" s="204">
        <f t="shared" si="20"/>
        <v>2.5</v>
      </c>
      <c r="O32" s="204">
        <f t="shared" si="21"/>
        <v>60</v>
      </c>
      <c r="P32" s="204">
        <f t="shared" si="22"/>
        <v>2.5</v>
      </c>
      <c r="Q32" s="204">
        <f t="shared" si="23"/>
        <v>2</v>
      </c>
      <c r="R32" s="145">
        <f t="shared" si="3"/>
        <v>15.708</v>
      </c>
      <c r="S32" s="145">
        <f t="shared" si="8"/>
        <v>314.16</v>
      </c>
      <c r="T32" s="145">
        <f t="shared" si="9"/>
        <v>4</v>
      </c>
      <c r="U32" s="145">
        <f t="shared" si="4"/>
        <v>6.5</v>
      </c>
      <c r="V32" s="145">
        <f t="shared" si="5"/>
        <v>3141.6</v>
      </c>
      <c r="W32" s="145">
        <f t="shared" si="6"/>
        <v>628.32</v>
      </c>
      <c r="X32" s="221">
        <f t="shared" si="10"/>
        <v>157.08</v>
      </c>
      <c r="Y32" s="236">
        <f t="shared" si="7"/>
        <v>96.6646153846154</v>
      </c>
      <c r="Z32" s="236">
        <f t="shared" si="11"/>
        <v>-38.4615384615385</v>
      </c>
      <c r="AC32" s="152"/>
      <c r="AH32" s="152"/>
    </row>
    <row r="33" customFormat="1" spans="1:34">
      <c r="A33" s="119"/>
      <c r="B33" s="52" t="s">
        <v>39</v>
      </c>
      <c r="C33" s="158"/>
      <c r="D33" s="170">
        <v>1.75</v>
      </c>
      <c r="E33" s="188">
        <v>1</v>
      </c>
      <c r="F33" s="172">
        <v>1</v>
      </c>
      <c r="G33" s="171">
        <v>1</v>
      </c>
      <c r="H33" s="172">
        <v>2</v>
      </c>
      <c r="I33" s="177">
        <v>1</v>
      </c>
      <c r="J33" s="204">
        <v>12</v>
      </c>
      <c r="K33" s="205">
        <v>15</v>
      </c>
      <c r="L33" s="204">
        <f t="shared" si="18"/>
        <v>38.5</v>
      </c>
      <c r="M33" s="204">
        <f t="shared" si="19"/>
        <v>20</v>
      </c>
      <c r="N33" s="204">
        <f t="shared" si="20"/>
        <v>1.25</v>
      </c>
      <c r="O33" s="204">
        <f t="shared" si="21"/>
        <v>60</v>
      </c>
      <c r="P33" s="204">
        <f t="shared" si="22"/>
        <v>5</v>
      </c>
      <c r="Q33" s="204">
        <f t="shared" si="23"/>
        <v>2</v>
      </c>
      <c r="R33" s="145">
        <f t="shared" si="3"/>
        <v>39.27</v>
      </c>
      <c r="S33" s="145">
        <f t="shared" si="8"/>
        <v>589.05</v>
      </c>
      <c r="T33" s="145">
        <f t="shared" si="9"/>
        <v>9.6</v>
      </c>
      <c r="U33" s="145">
        <f t="shared" si="4"/>
        <v>14.6</v>
      </c>
      <c r="V33" s="145">
        <f t="shared" si="5"/>
        <v>7068.6</v>
      </c>
      <c r="W33" s="145">
        <f t="shared" si="6"/>
        <v>1413.72</v>
      </c>
      <c r="X33" s="221">
        <f t="shared" si="10"/>
        <v>147.2625</v>
      </c>
      <c r="Y33" s="236">
        <f t="shared" si="7"/>
        <v>96.8301369863014</v>
      </c>
      <c r="Z33" s="236">
        <f t="shared" si="11"/>
        <v>-34.2465753424658</v>
      </c>
      <c r="AC33" s="152"/>
      <c r="AH33" s="152"/>
    </row>
    <row r="34" customFormat="1" spans="1:34">
      <c r="A34" s="119"/>
      <c r="B34" s="52" t="s">
        <v>40</v>
      </c>
      <c r="C34" s="158"/>
      <c r="D34" s="170">
        <v>1</v>
      </c>
      <c r="E34" s="188">
        <v>1</v>
      </c>
      <c r="F34" s="172">
        <v>1</v>
      </c>
      <c r="G34" s="171">
        <v>0.5</v>
      </c>
      <c r="H34" s="172">
        <v>1</v>
      </c>
      <c r="I34" s="177">
        <v>1.2</v>
      </c>
      <c r="J34" s="204">
        <v>8</v>
      </c>
      <c r="K34" s="205">
        <v>24</v>
      </c>
      <c r="L34" s="204">
        <f t="shared" si="18"/>
        <v>22</v>
      </c>
      <c r="M34" s="204">
        <f t="shared" si="19"/>
        <v>20</v>
      </c>
      <c r="N34" s="204">
        <f t="shared" si="20"/>
        <v>1.25</v>
      </c>
      <c r="O34" s="204">
        <f t="shared" si="21"/>
        <v>30</v>
      </c>
      <c r="P34" s="204">
        <f t="shared" si="22"/>
        <v>2.5</v>
      </c>
      <c r="Q34" s="204">
        <f t="shared" si="23"/>
        <v>2.4</v>
      </c>
      <c r="R34" s="145">
        <f t="shared" si="3"/>
        <v>22.528</v>
      </c>
      <c r="S34" s="145">
        <f t="shared" si="8"/>
        <v>540.672</v>
      </c>
      <c r="T34" s="145">
        <f t="shared" si="9"/>
        <v>6.4</v>
      </c>
      <c r="U34" s="145">
        <f t="shared" si="4"/>
        <v>8.9</v>
      </c>
      <c r="V34" s="145">
        <f t="shared" si="5"/>
        <v>4325.376</v>
      </c>
      <c r="W34" s="145">
        <f t="shared" si="6"/>
        <v>865.0752</v>
      </c>
      <c r="X34" s="221">
        <f t="shared" si="10"/>
        <v>135.168</v>
      </c>
      <c r="Y34" s="236">
        <f t="shared" si="7"/>
        <v>97.1994606741573</v>
      </c>
      <c r="Z34" s="236">
        <f t="shared" si="11"/>
        <v>-28.0898876404494</v>
      </c>
      <c r="AH34" s="152"/>
    </row>
    <row r="35" customFormat="1" spans="1:29">
      <c r="A35" s="119"/>
      <c r="B35" s="52" t="s">
        <v>41</v>
      </c>
      <c r="C35" s="158"/>
      <c r="D35" s="170">
        <v>1</v>
      </c>
      <c r="E35" s="188">
        <v>1</v>
      </c>
      <c r="F35" s="172">
        <v>0.6</v>
      </c>
      <c r="G35" s="171">
        <v>2</v>
      </c>
      <c r="H35" s="172">
        <v>1</v>
      </c>
      <c r="I35" s="177">
        <v>1</v>
      </c>
      <c r="J35" s="204">
        <v>20</v>
      </c>
      <c r="K35" s="205">
        <v>30</v>
      </c>
      <c r="L35" s="204">
        <f t="shared" si="18"/>
        <v>22</v>
      </c>
      <c r="M35" s="204">
        <f t="shared" si="19"/>
        <v>20</v>
      </c>
      <c r="N35" s="204">
        <f t="shared" si="20"/>
        <v>0.75</v>
      </c>
      <c r="O35" s="204">
        <f t="shared" si="21"/>
        <v>120</v>
      </c>
      <c r="P35" s="204">
        <f t="shared" si="22"/>
        <v>2.5</v>
      </c>
      <c r="Q35" s="204">
        <f t="shared" si="23"/>
        <v>2</v>
      </c>
      <c r="R35" s="145">
        <f t="shared" si="3"/>
        <v>22.44</v>
      </c>
      <c r="S35" s="145">
        <f t="shared" si="8"/>
        <v>673.2</v>
      </c>
      <c r="T35" s="147">
        <f t="shared" si="9"/>
        <v>26.6666666666667</v>
      </c>
      <c r="U35" s="147">
        <f t="shared" si="4"/>
        <v>29.1666666666667</v>
      </c>
      <c r="V35" s="145">
        <f t="shared" si="5"/>
        <v>13464</v>
      </c>
      <c r="W35" s="147">
        <f t="shared" si="6"/>
        <v>2692.8</v>
      </c>
      <c r="X35" s="222">
        <f t="shared" si="10"/>
        <v>100.98</v>
      </c>
      <c r="Y35" s="237">
        <f t="shared" si="7"/>
        <v>92.3245714285714</v>
      </c>
      <c r="Z35" s="236">
        <f t="shared" si="11"/>
        <v>-8.57142857142857</v>
      </c>
      <c r="AC35" s="152"/>
    </row>
    <row r="36" customFormat="1" spans="1:29">
      <c r="A36" s="178" t="s">
        <v>42</v>
      </c>
      <c r="B36" s="164" t="s">
        <v>51</v>
      </c>
      <c r="C36" s="163"/>
      <c r="D36" s="189">
        <v>1</v>
      </c>
      <c r="E36" s="180">
        <v>1.5</v>
      </c>
      <c r="F36" s="181">
        <v>1</v>
      </c>
      <c r="G36" s="180">
        <v>1</v>
      </c>
      <c r="H36" s="181">
        <v>1.5</v>
      </c>
      <c r="I36" s="180">
        <v>1</v>
      </c>
      <c r="J36" s="206">
        <v>30</v>
      </c>
      <c r="K36" s="207">
        <v>1</v>
      </c>
      <c r="L36" s="206">
        <f t="shared" ref="L36:L40" si="24">G$14*D36</f>
        <v>41</v>
      </c>
      <c r="M36" s="206">
        <f t="shared" ref="M36:M40" si="25">K$14*E36</f>
        <v>105</v>
      </c>
      <c r="N36" s="206">
        <f t="shared" ref="N36:N40" si="26">O$14*F36</f>
        <v>9.5</v>
      </c>
      <c r="O36" s="206">
        <f t="shared" ref="O36:O40" si="27">S$14*G36</f>
        <v>77.5</v>
      </c>
      <c r="P36" s="206">
        <f t="shared" ref="P36:P40" si="28">W$14*H36</f>
        <v>2.25</v>
      </c>
      <c r="Q36" s="206">
        <f t="shared" ref="Q36:Q40" si="29">AA$14*I36</f>
        <v>2</v>
      </c>
      <c r="R36" s="223">
        <f t="shared" si="3"/>
        <v>41.82</v>
      </c>
      <c r="S36" s="223">
        <f t="shared" si="8"/>
        <v>41.82</v>
      </c>
      <c r="T36" s="145">
        <f t="shared" si="9"/>
        <v>3.15789473684211</v>
      </c>
      <c r="U36" s="145">
        <f t="shared" si="4"/>
        <v>5.40789473684211</v>
      </c>
      <c r="V36" s="223">
        <f t="shared" si="5"/>
        <v>1254.6</v>
      </c>
      <c r="W36" s="145">
        <f t="shared" si="6"/>
        <v>1317.33</v>
      </c>
      <c r="X36" s="221">
        <f t="shared" si="10"/>
        <v>417.1545</v>
      </c>
      <c r="Y36" s="236">
        <f t="shared" si="7"/>
        <v>243.593868613139</v>
      </c>
      <c r="Z36" s="236">
        <f t="shared" si="11"/>
        <v>-41.6058394160584</v>
      </c>
      <c r="AC36" s="152"/>
    </row>
    <row r="37" customFormat="1" spans="1:26">
      <c r="A37" s="119"/>
      <c r="B37" s="52" t="s">
        <v>45</v>
      </c>
      <c r="C37" s="158"/>
      <c r="D37" s="190">
        <v>1</v>
      </c>
      <c r="E37" s="171">
        <v>1</v>
      </c>
      <c r="F37" s="172">
        <v>1.4</v>
      </c>
      <c r="G37" s="171">
        <v>0.5</v>
      </c>
      <c r="H37" s="172">
        <v>1</v>
      </c>
      <c r="I37" s="171">
        <v>1</v>
      </c>
      <c r="J37" s="204">
        <v>40</v>
      </c>
      <c r="K37" s="205">
        <v>1</v>
      </c>
      <c r="L37" s="204">
        <f t="shared" si="24"/>
        <v>41</v>
      </c>
      <c r="M37" s="204">
        <f t="shared" si="25"/>
        <v>70</v>
      </c>
      <c r="N37" s="204">
        <f t="shared" si="26"/>
        <v>13.3</v>
      </c>
      <c r="O37" s="204">
        <f t="shared" si="27"/>
        <v>38.75</v>
      </c>
      <c r="P37" s="204">
        <f t="shared" si="28"/>
        <v>1.5</v>
      </c>
      <c r="Q37" s="204">
        <f t="shared" si="29"/>
        <v>2</v>
      </c>
      <c r="R37" s="145">
        <f t="shared" si="3"/>
        <v>41.82</v>
      </c>
      <c r="S37" s="145">
        <f t="shared" si="8"/>
        <v>41.82</v>
      </c>
      <c r="T37" s="145">
        <f t="shared" si="9"/>
        <v>3.00751879699248</v>
      </c>
      <c r="U37" s="145">
        <f t="shared" si="4"/>
        <v>4.50751879699248</v>
      </c>
      <c r="V37" s="145">
        <f t="shared" si="5"/>
        <v>1672.8</v>
      </c>
      <c r="W37" s="145">
        <f t="shared" si="6"/>
        <v>1170.96</v>
      </c>
      <c r="X37" s="221">
        <f t="shared" si="10"/>
        <v>389.3442</v>
      </c>
      <c r="Y37" s="236">
        <f t="shared" si="7"/>
        <v>259.779282735613</v>
      </c>
      <c r="Z37" s="236">
        <f t="shared" si="11"/>
        <v>-33.2777314428691</v>
      </c>
    </row>
    <row r="38" customFormat="1" spans="1:29">
      <c r="A38" s="119"/>
      <c r="B38" s="52" t="s">
        <v>46</v>
      </c>
      <c r="C38" s="158"/>
      <c r="D38" s="190">
        <v>1</v>
      </c>
      <c r="E38" s="171">
        <v>1</v>
      </c>
      <c r="F38" s="172">
        <v>0.8</v>
      </c>
      <c r="G38" s="171">
        <v>1</v>
      </c>
      <c r="H38" s="172">
        <v>1</v>
      </c>
      <c r="I38" s="171">
        <v>25</v>
      </c>
      <c r="J38" s="204">
        <v>35</v>
      </c>
      <c r="K38" s="205">
        <v>1</v>
      </c>
      <c r="L38" s="204">
        <f t="shared" si="24"/>
        <v>41</v>
      </c>
      <c r="M38" s="204">
        <f t="shared" si="25"/>
        <v>70</v>
      </c>
      <c r="N38" s="204">
        <f t="shared" si="26"/>
        <v>7.6</v>
      </c>
      <c r="O38" s="204">
        <f t="shared" si="27"/>
        <v>77.5</v>
      </c>
      <c r="P38" s="204">
        <f t="shared" si="28"/>
        <v>1.5</v>
      </c>
      <c r="Q38" s="204">
        <f t="shared" si="29"/>
        <v>50</v>
      </c>
      <c r="R38" s="145">
        <f t="shared" si="3"/>
        <v>61.5</v>
      </c>
      <c r="S38" s="145">
        <f t="shared" si="8"/>
        <v>61.5</v>
      </c>
      <c r="T38" s="145">
        <f t="shared" si="9"/>
        <v>4.60526315789474</v>
      </c>
      <c r="U38" s="145">
        <f t="shared" si="4"/>
        <v>6.10526315789474</v>
      </c>
      <c r="V38" s="145">
        <f t="shared" si="5"/>
        <v>2152.5</v>
      </c>
      <c r="W38" s="145">
        <f t="shared" si="6"/>
        <v>1506.75</v>
      </c>
      <c r="X38" s="221">
        <f t="shared" si="10"/>
        <v>327.18</v>
      </c>
      <c r="Y38" s="236">
        <f t="shared" si="7"/>
        <v>246.79525862069</v>
      </c>
      <c r="Z38" s="236">
        <f t="shared" si="11"/>
        <v>-24.5689655172414</v>
      </c>
      <c r="AC38" s="152"/>
    </row>
    <row r="39" customFormat="1" spans="1:29">
      <c r="A39" s="119"/>
      <c r="B39" s="52" t="s">
        <v>47</v>
      </c>
      <c r="C39" s="158"/>
      <c r="D39" s="190">
        <v>1</v>
      </c>
      <c r="E39" s="171">
        <v>0.6</v>
      </c>
      <c r="F39" s="172">
        <v>1</v>
      </c>
      <c r="G39" s="171">
        <v>1</v>
      </c>
      <c r="H39" s="172">
        <v>0.5</v>
      </c>
      <c r="I39" s="171">
        <v>1</v>
      </c>
      <c r="J39" s="204">
        <v>20</v>
      </c>
      <c r="K39" s="205">
        <v>2</v>
      </c>
      <c r="L39" s="204">
        <f t="shared" si="24"/>
        <v>41</v>
      </c>
      <c r="M39" s="204">
        <f t="shared" si="25"/>
        <v>42</v>
      </c>
      <c r="N39" s="204">
        <f t="shared" si="26"/>
        <v>9.5</v>
      </c>
      <c r="O39" s="204">
        <f t="shared" si="27"/>
        <v>77.5</v>
      </c>
      <c r="P39" s="204">
        <f t="shared" si="28"/>
        <v>0.75</v>
      </c>
      <c r="Q39" s="204">
        <f t="shared" si="29"/>
        <v>2</v>
      </c>
      <c r="R39" s="145">
        <f t="shared" si="3"/>
        <v>41.82</v>
      </c>
      <c r="S39" s="145">
        <f t="shared" si="8"/>
        <v>83.64</v>
      </c>
      <c r="T39" s="145">
        <f t="shared" si="9"/>
        <v>2.10526315789474</v>
      </c>
      <c r="U39" s="145">
        <f t="shared" si="4"/>
        <v>2.85526315789474</v>
      </c>
      <c r="V39" s="145">
        <f t="shared" si="5"/>
        <v>1672.8</v>
      </c>
      <c r="W39" s="145">
        <f t="shared" si="6"/>
        <v>702.576</v>
      </c>
      <c r="X39" s="221">
        <f t="shared" si="10"/>
        <v>333.7236</v>
      </c>
      <c r="Y39" s="236">
        <f t="shared" si="7"/>
        <v>246.063483870968</v>
      </c>
      <c r="Z39" s="236">
        <f t="shared" si="11"/>
        <v>-26.2672811059908</v>
      </c>
      <c r="AC39" s="152"/>
    </row>
    <row r="40" customFormat="1" spans="1:26">
      <c r="A40" s="124"/>
      <c r="B40" s="161" t="s">
        <v>48</v>
      </c>
      <c r="C40" s="160"/>
      <c r="D40" s="191">
        <v>1</v>
      </c>
      <c r="E40" s="185">
        <v>1</v>
      </c>
      <c r="F40" s="186">
        <v>1</v>
      </c>
      <c r="G40" s="185">
        <v>2</v>
      </c>
      <c r="H40" s="186">
        <v>1</v>
      </c>
      <c r="I40" s="185">
        <v>0</v>
      </c>
      <c r="J40" s="208">
        <v>80</v>
      </c>
      <c r="K40" s="209">
        <v>1</v>
      </c>
      <c r="L40" s="208">
        <f t="shared" si="24"/>
        <v>41</v>
      </c>
      <c r="M40" s="208">
        <f t="shared" si="25"/>
        <v>70</v>
      </c>
      <c r="N40" s="208">
        <f t="shared" si="26"/>
        <v>9.5</v>
      </c>
      <c r="O40" s="208">
        <f t="shared" si="27"/>
        <v>155</v>
      </c>
      <c r="P40" s="208">
        <f t="shared" si="28"/>
        <v>1.5</v>
      </c>
      <c r="Q40" s="208">
        <f t="shared" si="29"/>
        <v>0</v>
      </c>
      <c r="R40" s="147">
        <f t="shared" si="3"/>
        <v>41</v>
      </c>
      <c r="S40" s="147">
        <f t="shared" si="8"/>
        <v>41</v>
      </c>
      <c r="T40" s="147">
        <f t="shared" si="9"/>
        <v>8.42105263157895</v>
      </c>
      <c r="U40" s="147">
        <f t="shared" si="4"/>
        <v>9.92105263157895</v>
      </c>
      <c r="V40" s="147">
        <f t="shared" si="5"/>
        <v>3280</v>
      </c>
      <c r="W40" s="147">
        <f t="shared" si="6"/>
        <v>2296</v>
      </c>
      <c r="X40" s="222">
        <f t="shared" si="10"/>
        <v>272.65</v>
      </c>
      <c r="Y40" s="237">
        <f t="shared" si="7"/>
        <v>231.427055702918</v>
      </c>
      <c r="Z40" s="236">
        <f t="shared" si="11"/>
        <v>-15.1193633952255</v>
      </c>
    </row>
    <row r="41" customFormat="1" spans="1:29">
      <c r="A41" s="119" t="s">
        <v>49</v>
      </c>
      <c r="B41" s="52" t="s">
        <v>58</v>
      </c>
      <c r="C41" s="158"/>
      <c r="D41" s="170">
        <v>1</v>
      </c>
      <c r="E41" s="171">
        <v>1</v>
      </c>
      <c r="F41" s="172">
        <v>1</v>
      </c>
      <c r="G41" s="188">
        <v>1</v>
      </c>
      <c r="H41" s="172">
        <v>1.3</v>
      </c>
      <c r="I41" s="171">
        <v>5</v>
      </c>
      <c r="J41" s="204">
        <v>70</v>
      </c>
      <c r="K41" s="205">
        <v>1</v>
      </c>
      <c r="L41" s="204">
        <f t="shared" ref="L41:L45" si="30">G$17*D41</f>
        <v>115</v>
      </c>
      <c r="M41" s="204">
        <f t="shared" ref="M41:M45" si="31">K$17*E41</f>
        <v>40</v>
      </c>
      <c r="N41" s="204">
        <f t="shared" ref="N41:N45" si="32">O$17*F41</f>
        <v>3</v>
      </c>
      <c r="O41" s="204">
        <f t="shared" ref="O41:O45" si="33">S$17*G41</f>
        <v>30</v>
      </c>
      <c r="P41" s="204">
        <f t="shared" ref="P41:P45" si="34">W$17*H41</f>
        <v>6.5</v>
      </c>
      <c r="Q41" s="204">
        <f t="shared" ref="Q41:Q45" si="35">AA$17*I41</f>
        <v>50</v>
      </c>
      <c r="R41" s="145">
        <f t="shared" si="3"/>
        <v>172.5</v>
      </c>
      <c r="S41" s="145">
        <f t="shared" si="8"/>
        <v>172.5</v>
      </c>
      <c r="T41" s="145">
        <f t="shared" si="9"/>
        <v>23.3333333333333</v>
      </c>
      <c r="U41" s="145">
        <f t="shared" si="4"/>
        <v>29.8333333333333</v>
      </c>
      <c r="V41" s="145">
        <f t="shared" si="5"/>
        <v>12075</v>
      </c>
      <c r="W41" s="145">
        <f t="shared" si="6"/>
        <v>4830</v>
      </c>
      <c r="X41" s="221">
        <f t="shared" si="10"/>
        <v>207</v>
      </c>
      <c r="Y41" s="236">
        <f t="shared" si="7"/>
        <v>161.899441340782</v>
      </c>
      <c r="Z41" s="236">
        <f t="shared" si="11"/>
        <v>-21.7877094972067</v>
      </c>
      <c r="AC41" s="152"/>
    </row>
    <row r="42" customFormat="1" spans="1:29">
      <c r="A42" s="119"/>
      <c r="B42" s="52" t="s">
        <v>52</v>
      </c>
      <c r="C42" s="158"/>
      <c r="D42" s="170">
        <v>0.8</v>
      </c>
      <c r="E42" s="171">
        <v>1</v>
      </c>
      <c r="F42" s="172">
        <v>3</v>
      </c>
      <c r="G42" s="188">
        <v>1</v>
      </c>
      <c r="H42" s="172">
        <v>1</v>
      </c>
      <c r="I42" s="171">
        <v>1</v>
      </c>
      <c r="J42" s="204">
        <v>60</v>
      </c>
      <c r="K42" s="205">
        <v>1</v>
      </c>
      <c r="L42" s="204">
        <f t="shared" si="30"/>
        <v>92</v>
      </c>
      <c r="M42" s="204">
        <f t="shared" si="31"/>
        <v>40</v>
      </c>
      <c r="N42" s="204">
        <f t="shared" si="32"/>
        <v>9</v>
      </c>
      <c r="O42" s="204">
        <f t="shared" si="33"/>
        <v>30</v>
      </c>
      <c r="P42" s="204">
        <f t="shared" si="34"/>
        <v>5</v>
      </c>
      <c r="Q42" s="204">
        <f t="shared" si="35"/>
        <v>10</v>
      </c>
      <c r="R42" s="145">
        <f t="shared" si="3"/>
        <v>101.2</v>
      </c>
      <c r="S42" s="145">
        <f t="shared" si="8"/>
        <v>101.2</v>
      </c>
      <c r="T42" s="145">
        <f t="shared" si="9"/>
        <v>6.66666666666667</v>
      </c>
      <c r="U42" s="145">
        <f t="shared" si="4"/>
        <v>11.6666666666667</v>
      </c>
      <c r="V42" s="145">
        <f t="shared" si="5"/>
        <v>6072</v>
      </c>
      <c r="W42" s="145">
        <f t="shared" si="6"/>
        <v>2428.8</v>
      </c>
      <c r="X42" s="221">
        <f t="shared" si="10"/>
        <v>364.32</v>
      </c>
      <c r="Y42" s="236">
        <f t="shared" si="7"/>
        <v>208.182857142857</v>
      </c>
      <c r="Z42" s="236">
        <f t="shared" si="11"/>
        <v>-42.8571428571429</v>
      </c>
      <c r="AC42" s="152"/>
    </row>
    <row r="43" customFormat="1" spans="1:26">
      <c r="A43" s="119"/>
      <c r="B43" s="52" t="s">
        <v>53</v>
      </c>
      <c r="C43" s="158"/>
      <c r="D43" s="170">
        <v>1</v>
      </c>
      <c r="E43" s="171">
        <v>1.6</v>
      </c>
      <c r="F43" s="172">
        <v>0.8</v>
      </c>
      <c r="G43" s="188">
        <v>1</v>
      </c>
      <c r="H43" s="172">
        <v>1</v>
      </c>
      <c r="I43" s="171">
        <v>1</v>
      </c>
      <c r="J43" s="204">
        <v>60</v>
      </c>
      <c r="K43" s="205">
        <v>1</v>
      </c>
      <c r="L43" s="204">
        <f t="shared" si="30"/>
        <v>115</v>
      </c>
      <c r="M43" s="204">
        <f t="shared" si="31"/>
        <v>64</v>
      </c>
      <c r="N43" s="204">
        <f t="shared" si="32"/>
        <v>2.4</v>
      </c>
      <c r="O43" s="204">
        <f t="shared" si="33"/>
        <v>30</v>
      </c>
      <c r="P43" s="204">
        <f t="shared" si="34"/>
        <v>5</v>
      </c>
      <c r="Q43" s="204">
        <f t="shared" si="35"/>
        <v>10</v>
      </c>
      <c r="R43" s="145">
        <f t="shared" si="3"/>
        <v>126.5</v>
      </c>
      <c r="S43" s="145">
        <f t="shared" si="8"/>
        <v>126.5</v>
      </c>
      <c r="T43" s="145">
        <f t="shared" si="9"/>
        <v>25</v>
      </c>
      <c r="U43" s="145">
        <f t="shared" si="4"/>
        <v>30</v>
      </c>
      <c r="V43" s="145">
        <f t="shared" si="5"/>
        <v>7590</v>
      </c>
      <c r="W43" s="145">
        <f t="shared" si="6"/>
        <v>4857.6</v>
      </c>
      <c r="X43" s="221">
        <f t="shared" si="10"/>
        <v>194.304</v>
      </c>
      <c r="Y43" s="236">
        <f t="shared" si="7"/>
        <v>161.92</v>
      </c>
      <c r="Z43" s="236">
        <f t="shared" si="11"/>
        <v>-16.6666666666667</v>
      </c>
    </row>
    <row r="44" customFormat="1" spans="1:29">
      <c r="A44" s="119"/>
      <c r="B44" s="52" t="s">
        <v>54</v>
      </c>
      <c r="C44" s="158"/>
      <c r="D44" s="170">
        <v>1.6</v>
      </c>
      <c r="E44" s="171">
        <v>1</v>
      </c>
      <c r="F44" s="172">
        <v>1</v>
      </c>
      <c r="G44" s="188">
        <v>1</v>
      </c>
      <c r="H44" s="172">
        <v>1</v>
      </c>
      <c r="I44" s="171">
        <v>0.2</v>
      </c>
      <c r="J44" s="204">
        <v>50</v>
      </c>
      <c r="K44" s="205">
        <v>1</v>
      </c>
      <c r="L44" s="204">
        <f t="shared" si="30"/>
        <v>184</v>
      </c>
      <c r="M44" s="204">
        <f t="shared" si="31"/>
        <v>40</v>
      </c>
      <c r="N44" s="204">
        <f t="shared" si="32"/>
        <v>3</v>
      </c>
      <c r="O44" s="204">
        <f t="shared" si="33"/>
        <v>30</v>
      </c>
      <c r="P44" s="204">
        <f t="shared" si="34"/>
        <v>5</v>
      </c>
      <c r="Q44" s="204">
        <f t="shared" si="35"/>
        <v>2</v>
      </c>
      <c r="R44" s="145">
        <f t="shared" si="3"/>
        <v>187.68</v>
      </c>
      <c r="S44" s="145">
        <f t="shared" si="8"/>
        <v>187.68</v>
      </c>
      <c r="T44" s="145">
        <f t="shared" si="9"/>
        <v>16.6666666666667</v>
      </c>
      <c r="U44" s="145">
        <f t="shared" si="4"/>
        <v>21.6666666666667</v>
      </c>
      <c r="V44" s="145">
        <f t="shared" si="5"/>
        <v>9384</v>
      </c>
      <c r="W44" s="145">
        <f t="shared" si="6"/>
        <v>3753.6</v>
      </c>
      <c r="X44" s="221">
        <f t="shared" si="10"/>
        <v>225.216</v>
      </c>
      <c r="Y44" s="236">
        <f t="shared" si="7"/>
        <v>173.243076923077</v>
      </c>
      <c r="Z44" s="236">
        <f t="shared" si="11"/>
        <v>-23.0769230769231</v>
      </c>
      <c r="AC44" s="152"/>
    </row>
    <row r="45" customFormat="1" spans="1:29">
      <c r="A45" s="133"/>
      <c r="B45" s="156" t="s">
        <v>55</v>
      </c>
      <c r="C45" s="155"/>
      <c r="D45" s="192">
        <v>1</v>
      </c>
      <c r="E45" s="193">
        <v>0.7</v>
      </c>
      <c r="F45" s="194">
        <v>1</v>
      </c>
      <c r="G45" s="195">
        <v>1</v>
      </c>
      <c r="H45" s="194">
        <v>0.6</v>
      </c>
      <c r="I45" s="193">
        <v>1</v>
      </c>
      <c r="J45" s="210">
        <v>40</v>
      </c>
      <c r="K45" s="211">
        <v>2</v>
      </c>
      <c r="L45" s="210">
        <f t="shared" si="30"/>
        <v>115</v>
      </c>
      <c r="M45" s="210">
        <f t="shared" si="31"/>
        <v>28</v>
      </c>
      <c r="N45" s="210">
        <f t="shared" si="32"/>
        <v>3</v>
      </c>
      <c r="O45" s="210">
        <f t="shared" si="33"/>
        <v>30</v>
      </c>
      <c r="P45" s="210">
        <f t="shared" si="34"/>
        <v>3</v>
      </c>
      <c r="Q45" s="210">
        <f t="shared" si="35"/>
        <v>10</v>
      </c>
      <c r="R45" s="149">
        <f t="shared" si="3"/>
        <v>126.5</v>
      </c>
      <c r="S45" s="149">
        <f t="shared" si="8"/>
        <v>253</v>
      </c>
      <c r="T45" s="149">
        <f t="shared" si="9"/>
        <v>13.3333333333333</v>
      </c>
      <c r="U45" s="149">
        <f t="shared" si="4"/>
        <v>16.3333333333333</v>
      </c>
      <c r="V45" s="149">
        <f t="shared" si="5"/>
        <v>10120</v>
      </c>
      <c r="W45" s="149">
        <f t="shared" si="6"/>
        <v>2833.6</v>
      </c>
      <c r="X45" s="224">
        <f t="shared" si="10"/>
        <v>212.52</v>
      </c>
      <c r="Y45" s="238">
        <f t="shared" si="7"/>
        <v>173.485714285714</v>
      </c>
      <c r="Z45" s="236">
        <f t="shared" si="11"/>
        <v>-18.3673469387755</v>
      </c>
      <c r="AC45" s="152"/>
    </row>
    <row r="46" spans="1:11">
      <c r="A46" s="52" t="s">
        <v>83</v>
      </c>
      <c r="B46" s="158" t="s">
        <v>84</v>
      </c>
      <c r="C46" s="119"/>
      <c r="D46" s="172">
        <v>1.2</v>
      </c>
      <c r="E46" s="172">
        <v>0.8</v>
      </c>
      <c r="F46" s="172"/>
      <c r="G46" s="172"/>
      <c r="H46" s="172"/>
      <c r="I46" s="172"/>
      <c r="J46" s="204"/>
      <c r="K46" s="204"/>
    </row>
    <row r="47" spans="1:11">
      <c r="A47" s="52"/>
      <c r="B47" s="158" t="s">
        <v>85</v>
      </c>
      <c r="C47" s="119"/>
      <c r="D47" s="172"/>
      <c r="E47" s="172"/>
      <c r="F47" s="172"/>
      <c r="G47" s="172"/>
      <c r="H47" s="172"/>
      <c r="I47" s="172"/>
      <c r="J47" s="204">
        <v>1.25</v>
      </c>
      <c r="K47" s="204"/>
    </row>
    <row r="48" spans="1:11">
      <c r="A48" s="52"/>
      <c r="B48" s="158" t="s">
        <v>86</v>
      </c>
      <c r="C48" s="119"/>
      <c r="D48" s="172"/>
      <c r="E48" s="172">
        <v>1.2</v>
      </c>
      <c r="F48" s="172"/>
      <c r="G48" s="172"/>
      <c r="H48" s="172"/>
      <c r="I48" s="172"/>
      <c r="J48" s="204">
        <v>0.75</v>
      </c>
      <c r="K48" s="204"/>
    </row>
    <row r="49" spans="1:11">
      <c r="A49" s="52"/>
      <c r="B49" s="158" t="s">
        <v>87</v>
      </c>
      <c r="C49" s="119"/>
      <c r="D49" s="172"/>
      <c r="E49" s="172"/>
      <c r="F49" s="172"/>
      <c r="G49" s="172">
        <v>0.75</v>
      </c>
      <c r="H49" s="172"/>
      <c r="I49" s="172">
        <v>1.5</v>
      </c>
      <c r="J49" s="204"/>
      <c r="K49" s="204"/>
    </row>
    <row r="50" spans="1:11">
      <c r="A50" s="52"/>
      <c r="B50" s="158" t="s">
        <v>88</v>
      </c>
      <c r="C50" s="119"/>
      <c r="D50" s="172"/>
      <c r="E50" s="172"/>
      <c r="F50" s="172">
        <v>1.25</v>
      </c>
      <c r="G50" s="172"/>
      <c r="H50" s="172"/>
      <c r="I50" s="172">
        <v>0.8</v>
      </c>
      <c r="J50" s="204"/>
      <c r="K50" s="204"/>
    </row>
    <row r="51" spans="1:11">
      <c r="A51" s="52"/>
      <c r="B51" s="158" t="s">
        <v>89</v>
      </c>
      <c r="C51" s="119"/>
      <c r="D51" s="172"/>
      <c r="E51" s="172"/>
      <c r="F51" s="172"/>
      <c r="G51" s="172"/>
      <c r="H51" s="172">
        <v>0.6</v>
      </c>
      <c r="I51" s="172"/>
      <c r="J51" s="204">
        <v>0.75</v>
      </c>
      <c r="K51" s="204"/>
    </row>
    <row r="52" spans="1:11">
      <c r="A52" s="52"/>
      <c r="B52" s="158" t="s">
        <v>90</v>
      </c>
      <c r="C52" s="119"/>
      <c r="D52" s="172">
        <v>0.9</v>
      </c>
      <c r="E52" s="172"/>
      <c r="F52" s="172"/>
      <c r="G52" s="172">
        <v>1.5</v>
      </c>
      <c r="H52" s="172"/>
      <c r="I52" s="172"/>
      <c r="J52" s="204"/>
      <c r="K52" s="204"/>
    </row>
    <row r="53" spans="1:11">
      <c r="A53" s="52"/>
      <c r="B53" s="158" t="s">
        <v>91</v>
      </c>
      <c r="C53" s="119"/>
      <c r="D53" s="172"/>
      <c r="E53" s="172">
        <v>0.75</v>
      </c>
      <c r="F53" s="172"/>
      <c r="G53" s="172"/>
      <c r="H53" s="172"/>
      <c r="I53" s="172"/>
      <c r="J53" s="204"/>
      <c r="K53" s="204">
        <v>2</v>
      </c>
    </row>
    <row r="54" spans="1:11">
      <c r="A54" s="52"/>
      <c r="B54" s="52" t="s">
        <v>92</v>
      </c>
      <c r="C54" s="52"/>
      <c r="D54" s="172"/>
      <c r="E54" s="172"/>
      <c r="F54" s="172">
        <v>1.5</v>
      </c>
      <c r="G54" s="172">
        <v>0.5</v>
      </c>
      <c r="H54" s="172">
        <v>0.5</v>
      </c>
      <c r="I54" s="172">
        <v>0.1</v>
      </c>
      <c r="J54" s="204">
        <v>1.5</v>
      </c>
      <c r="K54" s="204"/>
    </row>
    <row r="55" spans="1:11">
      <c r="A55" s="52"/>
      <c r="B55" s="166" t="s">
        <v>93</v>
      </c>
      <c r="C55" s="166"/>
      <c r="D55" s="172">
        <v>1.5</v>
      </c>
      <c r="E55" s="172"/>
      <c r="F55" s="172">
        <v>0.8</v>
      </c>
      <c r="G55" s="172"/>
      <c r="H55" s="172"/>
      <c r="I55" s="172">
        <v>1.5</v>
      </c>
      <c r="J55" s="204">
        <v>0.8</v>
      </c>
      <c r="K55" s="204"/>
    </row>
    <row r="56" spans="1:11">
      <c r="A56" s="52"/>
      <c r="B56" s="158" t="s">
        <v>94</v>
      </c>
      <c r="C56" s="119"/>
      <c r="D56" s="172"/>
      <c r="E56" s="172">
        <v>1.5</v>
      </c>
      <c r="F56" s="172">
        <v>0.3</v>
      </c>
      <c r="G56" s="172"/>
      <c r="H56" s="172"/>
      <c r="I56" s="172">
        <v>1.5</v>
      </c>
      <c r="J56" s="204"/>
      <c r="K56" s="204"/>
    </row>
    <row r="57" spans="1:11">
      <c r="A57" s="52"/>
      <c r="B57" s="158" t="s">
        <v>95</v>
      </c>
      <c r="C57" s="119"/>
      <c r="D57" s="172">
        <v>2</v>
      </c>
      <c r="E57" s="172">
        <v>1.2</v>
      </c>
      <c r="F57" s="172">
        <v>0.8</v>
      </c>
      <c r="G57" s="172"/>
      <c r="H57" s="172">
        <v>2</v>
      </c>
      <c r="I57" s="172">
        <v>1.2</v>
      </c>
      <c r="J57" s="204">
        <v>1.2</v>
      </c>
      <c r="K57" s="204"/>
    </row>
    <row r="58" spans="1:11">
      <c r="A58" s="52"/>
      <c r="B58" s="158" t="s">
        <v>96</v>
      </c>
      <c r="C58" s="119"/>
      <c r="D58" s="172"/>
      <c r="E58" s="172">
        <v>0.1</v>
      </c>
      <c r="F58" s="172"/>
      <c r="G58" s="172"/>
      <c r="H58" s="172"/>
      <c r="I58" s="172"/>
      <c r="J58" s="204"/>
      <c r="K58" s="204">
        <v>10</v>
      </c>
    </row>
  </sheetData>
  <mergeCells count="147">
    <mergeCell ref="D1:G1"/>
    <mergeCell ref="H1:K1"/>
    <mergeCell ref="L1:O1"/>
    <mergeCell ref="P1:S1"/>
    <mergeCell ref="T1:W1"/>
    <mergeCell ref="X1:AA1"/>
    <mergeCell ref="D19:I19"/>
    <mergeCell ref="B21:C21"/>
    <mergeCell ref="B22:C22"/>
    <mergeCell ref="B23:C23"/>
    <mergeCell ref="B24:C24"/>
    <mergeCell ref="B25:C25"/>
    <mergeCell ref="B26:C26"/>
    <mergeCell ref="B27:C27"/>
    <mergeCell ref="B28:C28"/>
    <mergeCell ref="B29:C29"/>
    <mergeCell ref="B30:C30"/>
    <mergeCell ref="B31:C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B53:C53"/>
    <mergeCell ref="B54:C54"/>
    <mergeCell ref="B55:C55"/>
    <mergeCell ref="B56:C56"/>
    <mergeCell ref="B57:C57"/>
    <mergeCell ref="B58:C58"/>
    <mergeCell ref="A1:A2"/>
    <mergeCell ref="A3:A5"/>
    <mergeCell ref="A6:A8"/>
    <mergeCell ref="A9:A11"/>
    <mergeCell ref="A12:A14"/>
    <mergeCell ref="A15:A17"/>
    <mergeCell ref="A19:A20"/>
    <mergeCell ref="A21:A25"/>
    <mergeCell ref="A26:A30"/>
    <mergeCell ref="A31:A35"/>
    <mergeCell ref="A36:A40"/>
    <mergeCell ref="A41:A45"/>
    <mergeCell ref="A46:A58"/>
    <mergeCell ref="B1:B2"/>
    <mergeCell ref="B3:B5"/>
    <mergeCell ref="B6:B8"/>
    <mergeCell ref="B9:B11"/>
    <mergeCell ref="B12:B14"/>
    <mergeCell ref="B15:B17"/>
    <mergeCell ref="C1:C2"/>
    <mergeCell ref="E3:E5"/>
    <mergeCell ref="E6:E8"/>
    <mergeCell ref="E9:E11"/>
    <mergeCell ref="E12:E14"/>
    <mergeCell ref="E15:E17"/>
    <mergeCell ref="F3:F5"/>
    <mergeCell ref="F6:F8"/>
    <mergeCell ref="F9:F11"/>
    <mergeCell ref="F12:F14"/>
    <mergeCell ref="F15:F17"/>
    <mergeCell ref="I3:I5"/>
    <mergeCell ref="I6:I8"/>
    <mergeCell ref="I9:I11"/>
    <mergeCell ref="I12:I14"/>
    <mergeCell ref="I15:I17"/>
    <mergeCell ref="J3:J5"/>
    <mergeCell ref="J6:J8"/>
    <mergeCell ref="J9:J11"/>
    <mergeCell ref="J12:J14"/>
    <mergeCell ref="J15:J17"/>
    <mergeCell ref="J19:J20"/>
    <mergeCell ref="K19:K20"/>
    <mergeCell ref="L19:L20"/>
    <mergeCell ref="M3:M5"/>
    <mergeCell ref="M6:M8"/>
    <mergeCell ref="M9:M11"/>
    <mergeCell ref="M12:M14"/>
    <mergeCell ref="M15:M17"/>
    <mergeCell ref="M19:M20"/>
    <mergeCell ref="N3:N5"/>
    <mergeCell ref="N6:N8"/>
    <mergeCell ref="N9:N11"/>
    <mergeCell ref="N12:N14"/>
    <mergeCell ref="N15:N17"/>
    <mergeCell ref="N19:N20"/>
    <mergeCell ref="O19:O20"/>
    <mergeCell ref="P19:P20"/>
    <mergeCell ref="Q3:Q5"/>
    <mergeCell ref="Q6:Q8"/>
    <mergeCell ref="Q9:Q11"/>
    <mergeCell ref="Q12:Q14"/>
    <mergeCell ref="Q15:Q17"/>
    <mergeCell ref="Q19:Q20"/>
    <mergeCell ref="R3:R5"/>
    <mergeCell ref="R6:R8"/>
    <mergeCell ref="R9:R11"/>
    <mergeCell ref="R12:R14"/>
    <mergeCell ref="R15:R17"/>
    <mergeCell ref="R19:R20"/>
    <mergeCell ref="S19:S20"/>
    <mergeCell ref="T19:T20"/>
    <mergeCell ref="U3:U5"/>
    <mergeCell ref="U6:U8"/>
    <mergeCell ref="U9:U11"/>
    <mergeCell ref="U12:U14"/>
    <mergeCell ref="U15:U17"/>
    <mergeCell ref="U19:U20"/>
    <mergeCell ref="V3:V5"/>
    <mergeCell ref="V6:V8"/>
    <mergeCell ref="V9:V11"/>
    <mergeCell ref="V12:V14"/>
    <mergeCell ref="V15:V17"/>
    <mergeCell ref="V19:V20"/>
    <mergeCell ref="W19:W20"/>
    <mergeCell ref="X19:X20"/>
    <mergeCell ref="Y3:Y5"/>
    <mergeCell ref="Y6:Y8"/>
    <mergeCell ref="Y9:Y11"/>
    <mergeCell ref="Y12:Y14"/>
    <mergeCell ref="Y15:Y17"/>
    <mergeCell ref="Y19:Y20"/>
    <mergeCell ref="Z3:Z5"/>
    <mergeCell ref="Z6:Z8"/>
    <mergeCell ref="Z9:Z11"/>
    <mergeCell ref="Z12:Z14"/>
    <mergeCell ref="Z15:Z17"/>
    <mergeCell ref="Z19:Z20"/>
    <mergeCell ref="AB1:AB2"/>
    <mergeCell ref="AC1:AC2"/>
    <mergeCell ref="AD1:AD2"/>
    <mergeCell ref="AE1:AE2"/>
    <mergeCell ref="B19:C20"/>
  </mergeCells>
  <pageMargins left="0.75" right="0.75" top="1" bottom="1" header="0.511805555555556" footer="0.511805555555556"/>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38"/>
  <sheetViews>
    <sheetView workbookViewId="0">
      <selection activeCell="C20" sqref="C20"/>
    </sheetView>
  </sheetViews>
  <sheetFormatPr defaultColWidth="9.14285714285714" defaultRowHeight="15"/>
  <cols>
    <col min="2" max="2" width="11.1428571428571" customWidth="1"/>
    <col min="3" max="3" width="17.2857142857143" customWidth="1"/>
    <col min="4" max="4" width="8.71428571428571" customWidth="1"/>
    <col min="5" max="5" width="9.28571428571429" customWidth="1"/>
    <col min="6" max="6" width="9.42857142857143" customWidth="1"/>
    <col min="7" max="7" width="8.42857142857143" customWidth="1"/>
    <col min="8" max="8" width="10.1428571428571" customWidth="1"/>
    <col min="9" max="9" width="9.42857142857143" customWidth="1"/>
    <col min="10" max="10" width="7.71428571428571" customWidth="1"/>
    <col min="11" max="11" width="10.2857142857143" customWidth="1"/>
    <col min="12" max="12" width="17" customWidth="1"/>
    <col min="13" max="13" width="9" customWidth="1"/>
    <col min="14" max="14" width="6.14285714285714" customWidth="1"/>
    <col min="15" max="15" width="7.85714285714286" customWidth="1"/>
    <col min="16" max="16" width="8.57142857142857" customWidth="1"/>
    <col min="17" max="17" width="7.42857142857143" customWidth="1"/>
    <col min="18" max="18" width="37.1428571428571" customWidth="1"/>
    <col min="19" max="19" width="9" customWidth="1"/>
    <col min="20" max="20" width="10.1428571428571" customWidth="1"/>
    <col min="21" max="21" width="11" customWidth="1"/>
    <col min="22" max="22" width="12.2857142857143" customWidth="1"/>
    <col min="23" max="23" width="14" customWidth="1"/>
    <col min="24" max="24" width="15.2857142857143" customWidth="1"/>
    <col min="25" max="25" width="13.8571428571429" customWidth="1"/>
    <col min="26" max="26" width="15" customWidth="1"/>
    <col min="27" max="28" width="16.8571428571429" customWidth="1"/>
    <col min="29" max="29" width="12.2857142857143" customWidth="1"/>
    <col min="30" max="30" width="11.7142857142857"/>
  </cols>
  <sheetData>
    <row r="1" customFormat="1" spans="1:16">
      <c r="A1" s="105" t="s">
        <v>0</v>
      </c>
      <c r="B1" s="106" t="s">
        <v>97</v>
      </c>
      <c r="C1" s="105" t="s">
        <v>75</v>
      </c>
      <c r="D1" s="107" t="s">
        <v>3</v>
      </c>
      <c r="E1" s="108" t="s">
        <v>5</v>
      </c>
      <c r="F1" s="108" t="s">
        <v>98</v>
      </c>
      <c r="G1" s="108" t="s">
        <v>4</v>
      </c>
      <c r="H1" s="108" t="s">
        <v>6</v>
      </c>
      <c r="I1" s="108" t="s">
        <v>8</v>
      </c>
      <c r="J1" s="139" t="s">
        <v>99</v>
      </c>
      <c r="K1" s="140" t="s">
        <v>12</v>
      </c>
      <c r="L1" s="139" t="s">
        <v>100</v>
      </c>
      <c r="M1" s="139" t="s">
        <v>13</v>
      </c>
      <c r="N1" s="141" t="s">
        <v>14</v>
      </c>
      <c r="P1" t="s">
        <v>101</v>
      </c>
    </row>
    <row r="2" customFormat="1" spans="1:14">
      <c r="A2" s="109"/>
      <c r="B2" s="110"/>
      <c r="C2" s="109"/>
      <c r="D2" s="111"/>
      <c r="E2" s="112"/>
      <c r="F2" s="112"/>
      <c r="G2" s="112"/>
      <c r="H2" s="112"/>
      <c r="I2" s="112"/>
      <c r="J2" s="142"/>
      <c r="K2" s="143"/>
      <c r="L2" s="142"/>
      <c r="M2" s="142"/>
      <c r="N2" s="144"/>
    </row>
    <row r="3" customFormat="1" spans="1:18">
      <c r="A3" s="113" t="s">
        <v>20</v>
      </c>
      <c r="B3" s="114" t="b">
        <v>1</v>
      </c>
      <c r="C3" s="113" t="s">
        <v>23</v>
      </c>
      <c r="D3" s="115">
        <v>19</v>
      </c>
      <c r="E3" s="116">
        <v>3</v>
      </c>
      <c r="F3" s="116">
        <v>0.5</v>
      </c>
      <c r="G3" s="117">
        <v>60</v>
      </c>
      <c r="H3" s="118">
        <v>70</v>
      </c>
      <c r="I3" s="116">
        <v>10</v>
      </c>
      <c r="J3" s="145">
        <f>D3*1</f>
        <v>19</v>
      </c>
      <c r="K3" s="145">
        <f>I3/E3</f>
        <v>3.33333333333333</v>
      </c>
      <c r="L3" s="145">
        <f>K3+F3</f>
        <v>3.83333333333333</v>
      </c>
      <c r="M3" s="145">
        <f>J3*I3</f>
        <v>190</v>
      </c>
      <c r="N3" s="146">
        <f>M3/L3</f>
        <v>49.5652173913044</v>
      </c>
      <c r="P3">
        <f>(J3/F3)/200</f>
        <v>0.19</v>
      </c>
      <c r="R3" t="s">
        <v>102</v>
      </c>
    </row>
    <row r="4" customFormat="1" spans="1:18">
      <c r="A4" s="119"/>
      <c r="B4" s="76" t="b">
        <v>0</v>
      </c>
      <c r="C4" s="119" t="s">
        <v>24</v>
      </c>
      <c r="D4" s="120">
        <v>7</v>
      </c>
      <c r="E4" s="121">
        <v>4</v>
      </c>
      <c r="F4" s="121">
        <v>0.5</v>
      </c>
      <c r="G4" s="122">
        <v>50</v>
      </c>
      <c r="H4" s="123">
        <v>80</v>
      </c>
      <c r="I4" s="121">
        <v>12</v>
      </c>
      <c r="J4" s="145">
        <f>D4*2</f>
        <v>14</v>
      </c>
      <c r="K4" s="145">
        <f t="shared" ref="K4:K17" si="0">I4/E4</f>
        <v>3</v>
      </c>
      <c r="L4" s="145">
        <f t="shared" ref="L4:L17" si="1">K4+F4</f>
        <v>3.5</v>
      </c>
      <c r="M4" s="145">
        <f t="shared" ref="M4:M17" si="2">J4*I4</f>
        <v>168</v>
      </c>
      <c r="N4" s="146">
        <f t="shared" ref="N4:N17" si="3">M4/L4</f>
        <v>48</v>
      </c>
      <c r="P4">
        <f t="shared" ref="P4:P17" si="4">(J4/F4)/200</f>
        <v>0.14</v>
      </c>
      <c r="R4" t="s">
        <v>103</v>
      </c>
    </row>
    <row r="5" customFormat="1" customHeight="1" spans="1:25">
      <c r="A5" s="124"/>
      <c r="B5" s="125" t="b">
        <v>0</v>
      </c>
      <c r="C5" s="124" t="s">
        <v>32</v>
      </c>
      <c r="D5" s="126">
        <v>25</v>
      </c>
      <c r="E5" s="127">
        <v>6</v>
      </c>
      <c r="F5" s="127">
        <v>2</v>
      </c>
      <c r="G5" s="128">
        <v>75</v>
      </c>
      <c r="H5" s="129">
        <v>90</v>
      </c>
      <c r="I5" s="127">
        <v>6</v>
      </c>
      <c r="J5" s="147">
        <f t="shared" ref="J4:J17" si="5">D5*1</f>
        <v>25</v>
      </c>
      <c r="K5" s="147">
        <f t="shared" si="0"/>
        <v>1</v>
      </c>
      <c r="L5" s="147">
        <f t="shared" si="1"/>
        <v>3</v>
      </c>
      <c r="M5" s="147">
        <f t="shared" si="2"/>
        <v>150</v>
      </c>
      <c r="N5" s="148">
        <f t="shared" si="3"/>
        <v>50</v>
      </c>
      <c r="P5">
        <f t="shared" si="4"/>
        <v>0.0625</v>
      </c>
      <c r="R5" t="s">
        <v>104</v>
      </c>
      <c r="U5" s="151"/>
      <c r="V5" s="152"/>
      <c r="W5" s="152"/>
      <c r="X5" s="152"/>
      <c r="Y5" s="152"/>
    </row>
    <row r="6" customFormat="1" spans="1:25">
      <c r="A6" s="119" t="s">
        <v>28</v>
      </c>
      <c r="B6" s="76" t="b">
        <v>0</v>
      </c>
      <c r="C6" s="119" t="s">
        <v>30</v>
      </c>
      <c r="D6" s="120">
        <v>75</v>
      </c>
      <c r="E6" s="121">
        <v>1</v>
      </c>
      <c r="F6" s="121">
        <v>3</v>
      </c>
      <c r="G6" s="130">
        <v>90</v>
      </c>
      <c r="H6" s="123">
        <v>20</v>
      </c>
      <c r="I6" s="121">
        <v>6</v>
      </c>
      <c r="J6" s="145">
        <f t="shared" si="5"/>
        <v>75</v>
      </c>
      <c r="K6" s="145">
        <f t="shared" si="0"/>
        <v>6</v>
      </c>
      <c r="L6" s="145">
        <f t="shared" si="1"/>
        <v>9</v>
      </c>
      <c r="M6" s="145">
        <f t="shared" si="2"/>
        <v>450</v>
      </c>
      <c r="N6" s="146">
        <f t="shared" si="3"/>
        <v>50</v>
      </c>
      <c r="P6">
        <f t="shared" si="4"/>
        <v>0.125</v>
      </c>
      <c r="R6" t="s">
        <v>105</v>
      </c>
      <c r="T6" s="152"/>
      <c r="U6" s="152"/>
      <c r="V6" s="152"/>
      <c r="W6" s="152"/>
      <c r="X6" s="152"/>
      <c r="Y6" s="152"/>
    </row>
    <row r="7" customFormat="1" spans="1:24">
      <c r="A7" s="119"/>
      <c r="B7" s="76" t="b">
        <v>1</v>
      </c>
      <c r="C7" s="119" t="s">
        <v>33</v>
      </c>
      <c r="D7" s="120">
        <v>50</v>
      </c>
      <c r="E7" s="121">
        <v>2</v>
      </c>
      <c r="F7" s="121">
        <v>3</v>
      </c>
      <c r="G7" s="122">
        <v>90</v>
      </c>
      <c r="H7" s="123">
        <v>0</v>
      </c>
      <c r="I7" s="121">
        <v>6</v>
      </c>
      <c r="J7" s="145">
        <f t="shared" si="5"/>
        <v>50</v>
      </c>
      <c r="K7" s="145">
        <f t="shared" si="0"/>
        <v>3</v>
      </c>
      <c r="L7" s="145">
        <f t="shared" si="1"/>
        <v>6</v>
      </c>
      <c r="M7" s="145">
        <f t="shared" si="2"/>
        <v>300</v>
      </c>
      <c r="N7" s="146">
        <f t="shared" si="3"/>
        <v>50</v>
      </c>
      <c r="P7">
        <f t="shared" si="4"/>
        <v>0.0833333333333333</v>
      </c>
      <c r="R7" t="s">
        <v>106</v>
      </c>
      <c r="V7" s="152"/>
      <c r="X7" s="152"/>
    </row>
    <row r="8" customFormat="1" spans="1:24">
      <c r="A8" s="124"/>
      <c r="B8" s="125" t="b">
        <v>0</v>
      </c>
      <c r="C8" s="124" t="s">
        <v>34</v>
      </c>
      <c r="D8" s="126">
        <v>90</v>
      </c>
      <c r="E8" s="127">
        <v>1</v>
      </c>
      <c r="F8" s="127">
        <v>5</v>
      </c>
      <c r="G8" s="128">
        <v>90</v>
      </c>
      <c r="H8" s="129">
        <v>20</v>
      </c>
      <c r="I8" s="127">
        <v>6</v>
      </c>
      <c r="J8" s="147">
        <f t="shared" si="5"/>
        <v>90</v>
      </c>
      <c r="K8" s="147">
        <f t="shared" si="0"/>
        <v>6</v>
      </c>
      <c r="L8" s="147">
        <f t="shared" si="1"/>
        <v>11</v>
      </c>
      <c r="M8" s="147">
        <f t="shared" si="2"/>
        <v>540</v>
      </c>
      <c r="N8" s="148">
        <f t="shared" si="3"/>
        <v>49.0909090909091</v>
      </c>
      <c r="P8">
        <f t="shared" si="4"/>
        <v>0.09</v>
      </c>
      <c r="R8" t="s">
        <v>107</v>
      </c>
      <c r="V8" s="152"/>
      <c r="X8" s="152"/>
    </row>
    <row r="9" customFormat="1" spans="1:18">
      <c r="A9" s="119" t="s">
        <v>35</v>
      </c>
      <c r="B9" s="76" t="b">
        <v>1</v>
      </c>
      <c r="C9" s="119" t="s">
        <v>37</v>
      </c>
      <c r="D9" s="120">
        <v>3</v>
      </c>
      <c r="E9" s="121">
        <v>4</v>
      </c>
      <c r="F9" s="121">
        <v>2</v>
      </c>
      <c r="G9" s="122">
        <v>20</v>
      </c>
      <c r="H9" s="123">
        <v>35</v>
      </c>
      <c r="I9" s="121">
        <v>6</v>
      </c>
      <c r="J9" s="145">
        <f>D9*10</f>
        <v>30</v>
      </c>
      <c r="K9" s="145">
        <f t="shared" si="0"/>
        <v>1.5</v>
      </c>
      <c r="L9" s="145">
        <f t="shared" si="1"/>
        <v>3.5</v>
      </c>
      <c r="M9" s="145">
        <f t="shared" si="2"/>
        <v>180</v>
      </c>
      <c r="N9" s="146">
        <f t="shared" si="3"/>
        <v>51.4285714285714</v>
      </c>
      <c r="P9">
        <f t="shared" si="4"/>
        <v>0.075</v>
      </c>
      <c r="R9" t="s">
        <v>108</v>
      </c>
    </row>
    <row r="10" customFormat="1" spans="1:22">
      <c r="A10" s="119"/>
      <c r="B10" s="76" t="b">
        <v>0</v>
      </c>
      <c r="C10" s="119" t="s">
        <v>39</v>
      </c>
      <c r="D10" s="120">
        <v>5</v>
      </c>
      <c r="E10" s="121">
        <v>1.5</v>
      </c>
      <c r="F10" s="121">
        <v>3.5</v>
      </c>
      <c r="G10" s="122">
        <v>20</v>
      </c>
      <c r="H10" s="123">
        <v>35</v>
      </c>
      <c r="I10" s="121">
        <v>10</v>
      </c>
      <c r="J10" s="145">
        <f>D10*10</f>
        <v>50</v>
      </c>
      <c r="K10" s="145">
        <f t="shared" si="0"/>
        <v>6.66666666666667</v>
      </c>
      <c r="L10" s="145">
        <f t="shared" si="1"/>
        <v>10.1666666666667</v>
      </c>
      <c r="M10" s="145">
        <f t="shared" si="2"/>
        <v>500</v>
      </c>
      <c r="N10" s="146">
        <f t="shared" si="3"/>
        <v>49.1803278688525</v>
      </c>
      <c r="P10">
        <f t="shared" si="4"/>
        <v>0.0714285714285714</v>
      </c>
      <c r="R10" t="s">
        <v>109</v>
      </c>
      <c r="V10" s="152"/>
    </row>
    <row r="11" customFormat="1" spans="1:22">
      <c r="A11" s="124"/>
      <c r="B11" s="125" t="b">
        <v>0</v>
      </c>
      <c r="C11" s="124" t="s">
        <v>40</v>
      </c>
      <c r="D11" s="126">
        <v>8</v>
      </c>
      <c r="E11" s="127">
        <v>6</v>
      </c>
      <c r="F11" s="127">
        <v>2.5</v>
      </c>
      <c r="G11" s="128">
        <v>20</v>
      </c>
      <c r="H11" s="129">
        <v>35</v>
      </c>
      <c r="I11" s="127">
        <v>2</v>
      </c>
      <c r="J11" s="147">
        <f>D11*10</f>
        <v>80</v>
      </c>
      <c r="K11" s="147">
        <f t="shared" si="0"/>
        <v>0.333333333333333</v>
      </c>
      <c r="L11" s="147">
        <f t="shared" si="1"/>
        <v>2.83333333333333</v>
      </c>
      <c r="M11" s="147">
        <f t="shared" si="2"/>
        <v>160</v>
      </c>
      <c r="N11" s="148">
        <f t="shared" si="3"/>
        <v>56.4705882352941</v>
      </c>
      <c r="P11">
        <f t="shared" si="4"/>
        <v>0.16</v>
      </c>
      <c r="R11" t="s">
        <v>110</v>
      </c>
      <c r="V11" s="152"/>
    </row>
    <row r="12" customFormat="1" spans="1:18">
      <c r="A12" s="119" t="s">
        <v>42</v>
      </c>
      <c r="B12" s="76" t="b">
        <v>0</v>
      </c>
      <c r="C12" s="119" t="s">
        <v>51</v>
      </c>
      <c r="D12" s="120">
        <v>6</v>
      </c>
      <c r="E12" s="121">
        <v>12</v>
      </c>
      <c r="F12" s="121">
        <v>1</v>
      </c>
      <c r="G12" s="130">
        <v>30</v>
      </c>
      <c r="H12" s="123">
        <v>98</v>
      </c>
      <c r="I12" s="121">
        <v>30</v>
      </c>
      <c r="J12" s="145">
        <f t="shared" si="5"/>
        <v>6</v>
      </c>
      <c r="K12" s="145">
        <f t="shared" si="0"/>
        <v>2.5</v>
      </c>
      <c r="L12" s="145">
        <f t="shared" si="1"/>
        <v>3.5</v>
      </c>
      <c r="M12" s="145">
        <f t="shared" si="2"/>
        <v>180</v>
      </c>
      <c r="N12" s="146">
        <f t="shared" si="3"/>
        <v>51.4285714285714</v>
      </c>
      <c r="P12">
        <f t="shared" si="4"/>
        <v>0.03</v>
      </c>
      <c r="R12" t="s">
        <v>111</v>
      </c>
    </row>
    <row r="13" customFormat="1" spans="1:18">
      <c r="A13" s="119"/>
      <c r="B13" s="131" t="b">
        <v>1</v>
      </c>
      <c r="C13" s="119" t="s">
        <v>45</v>
      </c>
      <c r="D13" s="120">
        <v>9</v>
      </c>
      <c r="E13" s="121">
        <v>8</v>
      </c>
      <c r="F13" s="121">
        <v>1.25</v>
      </c>
      <c r="G13" s="122">
        <v>30</v>
      </c>
      <c r="H13" s="123">
        <v>95</v>
      </c>
      <c r="I13" s="121">
        <v>20</v>
      </c>
      <c r="J13" s="145">
        <f t="shared" si="5"/>
        <v>9</v>
      </c>
      <c r="K13" s="145">
        <f t="shared" si="0"/>
        <v>2.5</v>
      </c>
      <c r="L13" s="145">
        <f t="shared" si="1"/>
        <v>3.75</v>
      </c>
      <c r="M13" s="145">
        <f t="shared" si="2"/>
        <v>180</v>
      </c>
      <c r="N13" s="146">
        <f t="shared" si="3"/>
        <v>48</v>
      </c>
      <c r="P13">
        <f t="shared" si="4"/>
        <v>0.036</v>
      </c>
      <c r="R13" t="s">
        <v>105</v>
      </c>
    </row>
    <row r="14" customFormat="1" spans="1:18">
      <c r="A14" s="124"/>
      <c r="B14" s="132" t="b">
        <v>1</v>
      </c>
      <c r="C14" s="124" t="s">
        <v>52</v>
      </c>
      <c r="D14" s="126">
        <v>6</v>
      </c>
      <c r="E14" s="127">
        <v>11</v>
      </c>
      <c r="F14" s="127">
        <v>1</v>
      </c>
      <c r="G14" s="128">
        <v>30</v>
      </c>
      <c r="H14" s="129">
        <v>98</v>
      </c>
      <c r="I14" s="127">
        <v>30</v>
      </c>
      <c r="J14" s="147">
        <f t="shared" si="5"/>
        <v>6</v>
      </c>
      <c r="K14" s="147">
        <f t="shared" si="0"/>
        <v>2.72727272727273</v>
      </c>
      <c r="L14" s="147">
        <f t="shared" si="1"/>
        <v>3.72727272727273</v>
      </c>
      <c r="M14" s="147">
        <f t="shared" si="2"/>
        <v>180</v>
      </c>
      <c r="N14" s="148">
        <f t="shared" si="3"/>
        <v>48.2926829268293</v>
      </c>
      <c r="P14">
        <f t="shared" si="4"/>
        <v>0.03</v>
      </c>
      <c r="R14" t="s">
        <v>112</v>
      </c>
    </row>
    <row r="15" s="103" customFormat="1" spans="1:25">
      <c r="A15" s="119" t="s">
        <v>49</v>
      </c>
      <c r="B15" s="76" t="b">
        <v>1</v>
      </c>
      <c r="C15" s="119" t="s">
        <v>58</v>
      </c>
      <c r="D15" s="120">
        <v>14</v>
      </c>
      <c r="E15" s="121">
        <v>5</v>
      </c>
      <c r="F15" s="121">
        <v>5</v>
      </c>
      <c r="G15" s="130">
        <v>40</v>
      </c>
      <c r="H15" s="123">
        <v>95</v>
      </c>
      <c r="I15" s="121">
        <v>70</v>
      </c>
      <c r="J15" s="145">
        <f t="shared" si="5"/>
        <v>14</v>
      </c>
      <c r="K15" s="145">
        <f t="shared" si="0"/>
        <v>14</v>
      </c>
      <c r="L15" s="145">
        <f t="shared" si="1"/>
        <v>19</v>
      </c>
      <c r="M15" s="145">
        <f t="shared" si="2"/>
        <v>980</v>
      </c>
      <c r="N15" s="146">
        <f t="shared" si="3"/>
        <v>51.5789473684211</v>
      </c>
      <c r="O15" s="83"/>
      <c r="P15">
        <f t="shared" si="4"/>
        <v>0.014</v>
      </c>
      <c r="Q15"/>
      <c r="R15" t="s">
        <v>113</v>
      </c>
      <c r="S15" s="83"/>
      <c r="T15" s="83"/>
      <c r="U15" s="83"/>
      <c r="W15" s="83"/>
      <c r="X15" s="83"/>
      <c r="Y15" s="83"/>
    </row>
    <row r="16" customFormat="1" spans="1:18">
      <c r="A16" s="119"/>
      <c r="B16" s="131" t="b">
        <v>1</v>
      </c>
      <c r="C16" s="119" t="s">
        <v>53</v>
      </c>
      <c r="D16" s="120">
        <v>18</v>
      </c>
      <c r="E16" s="121">
        <v>5</v>
      </c>
      <c r="F16" s="121">
        <v>7</v>
      </c>
      <c r="G16" s="122">
        <v>40</v>
      </c>
      <c r="H16" s="123">
        <v>90</v>
      </c>
      <c r="I16" s="121">
        <v>50</v>
      </c>
      <c r="J16" s="145">
        <f t="shared" si="5"/>
        <v>18</v>
      </c>
      <c r="K16" s="145">
        <f t="shared" si="0"/>
        <v>10</v>
      </c>
      <c r="L16" s="145">
        <f t="shared" si="1"/>
        <v>17</v>
      </c>
      <c r="M16" s="145">
        <f t="shared" si="2"/>
        <v>900</v>
      </c>
      <c r="N16" s="146">
        <f t="shared" si="3"/>
        <v>52.9411764705882</v>
      </c>
      <c r="P16">
        <f t="shared" si="4"/>
        <v>0.0128571428571429</v>
      </c>
      <c r="R16" t="s">
        <v>105</v>
      </c>
    </row>
    <row r="17" s="104" customFormat="1" spans="1:25">
      <c r="A17" s="133"/>
      <c r="B17" s="134" t="b">
        <v>1</v>
      </c>
      <c r="C17" s="133" t="s">
        <v>54</v>
      </c>
      <c r="D17" s="135">
        <v>12</v>
      </c>
      <c r="E17" s="136">
        <v>7</v>
      </c>
      <c r="F17" s="136">
        <v>5</v>
      </c>
      <c r="G17" s="137">
        <v>40</v>
      </c>
      <c r="H17" s="138">
        <v>90</v>
      </c>
      <c r="I17" s="136">
        <v>50</v>
      </c>
      <c r="J17" s="149">
        <f t="shared" si="5"/>
        <v>12</v>
      </c>
      <c r="K17" s="149">
        <f t="shared" si="0"/>
        <v>7.14285714285714</v>
      </c>
      <c r="L17" s="149">
        <f t="shared" si="1"/>
        <v>12.1428571428571</v>
      </c>
      <c r="M17" s="149">
        <f t="shared" si="2"/>
        <v>600</v>
      </c>
      <c r="N17" s="150">
        <f t="shared" si="3"/>
        <v>49.4117647058824</v>
      </c>
      <c r="O17" s="83"/>
      <c r="P17">
        <f t="shared" si="4"/>
        <v>0.012</v>
      </c>
      <c r="Q17"/>
      <c r="R17" t="s">
        <v>114</v>
      </c>
      <c r="S17" s="83"/>
      <c r="T17" s="83"/>
      <c r="U17" s="83"/>
      <c r="V17" s="83"/>
      <c r="W17" s="83"/>
      <c r="X17" s="83"/>
      <c r="Y17" s="83"/>
    </row>
    <row r="18" customFormat="1" spans="2:2">
      <c r="B18" s="72"/>
    </row>
    <row r="19" spans="2:3">
      <c r="B19" t="s">
        <v>115</v>
      </c>
      <c r="C19">
        <v>0</v>
      </c>
    </row>
    <row r="20" spans="4:7">
      <c r="D20" t="s">
        <v>116</v>
      </c>
      <c r="E20" t="s">
        <v>117</v>
      </c>
      <c r="F20" t="s">
        <v>117</v>
      </c>
      <c r="G20" t="s">
        <v>118</v>
      </c>
    </row>
    <row r="21" spans="4:7">
      <c r="D21">
        <f>0.08*C19+1</f>
        <v>1</v>
      </c>
      <c r="E21">
        <f>0.02*C19+1</f>
        <v>1</v>
      </c>
      <c r="F21">
        <f>1-0.01*C19</f>
        <v>1</v>
      </c>
      <c r="G21">
        <f>0.01*C19+1</f>
        <v>1</v>
      </c>
    </row>
    <row r="22" spans="1:14">
      <c r="A22" s="105" t="s">
        <v>0</v>
      </c>
      <c r="B22" s="106" t="s">
        <v>97</v>
      </c>
      <c r="C22" s="105" t="s">
        <v>75</v>
      </c>
      <c r="D22" s="107" t="s">
        <v>3</v>
      </c>
      <c r="E22" s="108" t="s">
        <v>5</v>
      </c>
      <c r="F22" s="108" t="s">
        <v>98</v>
      </c>
      <c r="G22" s="108" t="s">
        <v>4</v>
      </c>
      <c r="H22" s="108" t="s">
        <v>6</v>
      </c>
      <c r="I22" s="108" t="s">
        <v>8</v>
      </c>
      <c r="J22" s="139" t="s">
        <v>99</v>
      </c>
      <c r="K22" s="140" t="s">
        <v>12</v>
      </c>
      <c r="L22" s="139" t="s">
        <v>100</v>
      </c>
      <c r="M22" s="139" t="s">
        <v>13</v>
      </c>
      <c r="N22" s="141" t="s">
        <v>14</v>
      </c>
    </row>
    <row r="23" spans="1:14">
      <c r="A23" s="109"/>
      <c r="B23" s="110"/>
      <c r="C23" s="109"/>
      <c r="D23" s="111"/>
      <c r="E23" s="112"/>
      <c r="F23" s="112"/>
      <c r="G23" s="112"/>
      <c r="H23" s="112"/>
      <c r="I23" s="112"/>
      <c r="J23" s="142"/>
      <c r="K23" s="143"/>
      <c r="L23" s="142"/>
      <c r="M23" s="142"/>
      <c r="N23" s="144"/>
    </row>
    <row r="24" spans="1:14">
      <c r="A24" s="113" t="s">
        <v>20</v>
      </c>
      <c r="B24" s="114" t="b">
        <v>1</v>
      </c>
      <c r="C24" s="113" t="s">
        <v>23</v>
      </c>
      <c r="D24" s="115">
        <f>D3*D$21</f>
        <v>19</v>
      </c>
      <c r="E24" s="116">
        <f>E3*E$21</f>
        <v>3</v>
      </c>
      <c r="F24" s="116">
        <f>F3*F$21</f>
        <v>0.5</v>
      </c>
      <c r="G24" s="117">
        <f>G3*G$21</f>
        <v>60</v>
      </c>
      <c r="H24" s="118">
        <v>70</v>
      </c>
      <c r="I24" s="116">
        <v>10</v>
      </c>
      <c r="J24" s="145">
        <f t="shared" ref="J24:J29" si="6">D24*1</f>
        <v>19</v>
      </c>
      <c r="K24" s="145">
        <f t="shared" ref="K24:K38" si="7">I24/E24</f>
        <v>3.33333333333333</v>
      </c>
      <c r="L24" s="145">
        <f t="shared" ref="L24:L38" si="8">K24+F24</f>
        <v>3.83333333333333</v>
      </c>
      <c r="M24" s="145">
        <f t="shared" ref="M24:M38" si="9">J24*I24</f>
        <v>190</v>
      </c>
      <c r="N24" s="146">
        <f t="shared" ref="N24:N38" si="10">M24/L24</f>
        <v>49.5652173913043</v>
      </c>
    </row>
    <row r="25" spans="1:14">
      <c r="A25" s="119"/>
      <c r="B25" s="76" t="b">
        <v>0</v>
      </c>
      <c r="C25" s="119" t="s">
        <v>24</v>
      </c>
      <c r="D25" s="120">
        <f t="shared" ref="D25:D38" si="11">D4*D$21</f>
        <v>7</v>
      </c>
      <c r="E25" s="121">
        <f t="shared" ref="E25:E38" si="12">E4*E$21</f>
        <v>4</v>
      </c>
      <c r="F25" s="121">
        <f t="shared" ref="F25:F38" si="13">F4*F$21</f>
        <v>0.5</v>
      </c>
      <c r="G25" s="122">
        <f t="shared" ref="G25:G38" si="14">G4*G$21</f>
        <v>50</v>
      </c>
      <c r="H25" s="123">
        <v>80</v>
      </c>
      <c r="I25" s="121">
        <v>12</v>
      </c>
      <c r="J25" s="145">
        <f>D25*2</f>
        <v>14</v>
      </c>
      <c r="K25" s="145">
        <f t="shared" si="7"/>
        <v>3</v>
      </c>
      <c r="L25" s="145">
        <f t="shared" si="8"/>
        <v>3.5</v>
      </c>
      <c r="M25" s="145">
        <f t="shared" si="9"/>
        <v>168</v>
      </c>
      <c r="N25" s="146">
        <f t="shared" si="10"/>
        <v>48</v>
      </c>
    </row>
    <row r="26" spans="1:14">
      <c r="A26" s="124"/>
      <c r="B26" s="125" t="b">
        <v>0</v>
      </c>
      <c r="C26" s="124" t="s">
        <v>32</v>
      </c>
      <c r="D26" s="126">
        <f t="shared" si="11"/>
        <v>25</v>
      </c>
      <c r="E26" s="127">
        <f t="shared" si="12"/>
        <v>6</v>
      </c>
      <c r="F26" s="127">
        <f t="shared" si="13"/>
        <v>2</v>
      </c>
      <c r="G26" s="128">
        <f t="shared" si="14"/>
        <v>75</v>
      </c>
      <c r="H26" s="129">
        <v>90</v>
      </c>
      <c r="I26" s="127">
        <v>6</v>
      </c>
      <c r="J26" s="147">
        <f t="shared" si="6"/>
        <v>25</v>
      </c>
      <c r="K26" s="147">
        <f t="shared" si="7"/>
        <v>1</v>
      </c>
      <c r="L26" s="147">
        <f t="shared" si="8"/>
        <v>3</v>
      </c>
      <c r="M26" s="147">
        <f t="shared" si="9"/>
        <v>150</v>
      </c>
      <c r="N26" s="148">
        <f t="shared" si="10"/>
        <v>50</v>
      </c>
    </row>
    <row r="27" spans="1:14">
      <c r="A27" s="119" t="s">
        <v>28</v>
      </c>
      <c r="B27" s="76" t="b">
        <v>0</v>
      </c>
      <c r="C27" s="119" t="s">
        <v>30</v>
      </c>
      <c r="D27" s="120">
        <f t="shared" si="11"/>
        <v>75</v>
      </c>
      <c r="E27" s="121">
        <f t="shared" si="12"/>
        <v>1</v>
      </c>
      <c r="F27" s="121">
        <f t="shared" si="13"/>
        <v>3</v>
      </c>
      <c r="G27" s="130">
        <f t="shared" si="14"/>
        <v>90</v>
      </c>
      <c r="H27" s="123">
        <v>20</v>
      </c>
      <c r="I27" s="121">
        <v>6</v>
      </c>
      <c r="J27" s="145">
        <f t="shared" si="6"/>
        <v>75</v>
      </c>
      <c r="K27" s="145">
        <f t="shared" si="7"/>
        <v>6</v>
      </c>
      <c r="L27" s="145">
        <f t="shared" si="8"/>
        <v>9</v>
      </c>
      <c r="M27" s="145">
        <f t="shared" si="9"/>
        <v>450</v>
      </c>
      <c r="N27" s="146">
        <f t="shared" si="10"/>
        <v>50</v>
      </c>
    </row>
    <row r="28" spans="1:14">
      <c r="A28" s="119"/>
      <c r="B28" s="76" t="b">
        <v>1</v>
      </c>
      <c r="C28" s="119" t="s">
        <v>33</v>
      </c>
      <c r="D28" s="120">
        <f t="shared" si="11"/>
        <v>50</v>
      </c>
      <c r="E28" s="121">
        <f t="shared" si="12"/>
        <v>2</v>
      </c>
      <c r="F28" s="121">
        <f t="shared" si="13"/>
        <v>3</v>
      </c>
      <c r="G28" s="122">
        <f t="shared" si="14"/>
        <v>90</v>
      </c>
      <c r="H28" s="123">
        <v>0</v>
      </c>
      <c r="I28" s="121">
        <v>6</v>
      </c>
      <c r="J28" s="145">
        <f t="shared" si="6"/>
        <v>50</v>
      </c>
      <c r="K28" s="145">
        <f t="shared" si="7"/>
        <v>3</v>
      </c>
      <c r="L28" s="145">
        <f t="shared" si="8"/>
        <v>6</v>
      </c>
      <c r="M28" s="145">
        <f t="shared" si="9"/>
        <v>300</v>
      </c>
      <c r="N28" s="146">
        <f t="shared" si="10"/>
        <v>50</v>
      </c>
    </row>
    <row r="29" spans="1:14">
      <c r="A29" s="124"/>
      <c r="B29" s="125" t="b">
        <v>0</v>
      </c>
      <c r="C29" s="124" t="s">
        <v>34</v>
      </c>
      <c r="D29" s="126">
        <f t="shared" si="11"/>
        <v>90</v>
      </c>
      <c r="E29" s="127">
        <f t="shared" si="12"/>
        <v>1</v>
      </c>
      <c r="F29" s="127">
        <f t="shared" si="13"/>
        <v>5</v>
      </c>
      <c r="G29" s="128">
        <f t="shared" si="14"/>
        <v>90</v>
      </c>
      <c r="H29" s="129">
        <v>20</v>
      </c>
      <c r="I29" s="127">
        <v>6</v>
      </c>
      <c r="J29" s="147">
        <f t="shared" si="6"/>
        <v>90</v>
      </c>
      <c r="K29" s="147">
        <f t="shared" si="7"/>
        <v>6</v>
      </c>
      <c r="L29" s="147">
        <f t="shared" si="8"/>
        <v>11</v>
      </c>
      <c r="M29" s="147">
        <f t="shared" si="9"/>
        <v>540</v>
      </c>
      <c r="N29" s="148">
        <f t="shared" si="10"/>
        <v>49.0909090909091</v>
      </c>
    </row>
    <row r="30" spans="1:14">
      <c r="A30" s="119" t="s">
        <v>35</v>
      </c>
      <c r="B30" s="76" t="b">
        <v>1</v>
      </c>
      <c r="C30" s="119" t="s">
        <v>37</v>
      </c>
      <c r="D30" s="120">
        <f t="shared" si="11"/>
        <v>3</v>
      </c>
      <c r="E30" s="121">
        <f t="shared" si="12"/>
        <v>4</v>
      </c>
      <c r="F30" s="121">
        <f t="shared" si="13"/>
        <v>2</v>
      </c>
      <c r="G30" s="122">
        <f t="shared" si="14"/>
        <v>20</v>
      </c>
      <c r="H30" s="123">
        <v>35</v>
      </c>
      <c r="I30" s="121">
        <v>6</v>
      </c>
      <c r="J30" s="145">
        <f t="shared" ref="J30:J32" si="15">D30*10</f>
        <v>30</v>
      </c>
      <c r="K30" s="145">
        <f t="shared" si="7"/>
        <v>1.5</v>
      </c>
      <c r="L30" s="145">
        <f t="shared" si="8"/>
        <v>3.5</v>
      </c>
      <c r="M30" s="145">
        <f t="shared" si="9"/>
        <v>180</v>
      </c>
      <c r="N30" s="146">
        <f t="shared" si="10"/>
        <v>51.4285714285714</v>
      </c>
    </row>
    <row r="31" spans="1:14">
      <c r="A31" s="119"/>
      <c r="B31" s="76" t="b">
        <v>0</v>
      </c>
      <c r="C31" s="119" t="s">
        <v>39</v>
      </c>
      <c r="D31" s="120">
        <f t="shared" si="11"/>
        <v>5</v>
      </c>
      <c r="E31" s="121">
        <f t="shared" si="12"/>
        <v>1.5</v>
      </c>
      <c r="F31" s="121">
        <f t="shared" si="13"/>
        <v>3.5</v>
      </c>
      <c r="G31" s="122">
        <f t="shared" si="14"/>
        <v>20</v>
      </c>
      <c r="H31" s="123">
        <v>35</v>
      </c>
      <c r="I31" s="121">
        <v>10</v>
      </c>
      <c r="J31" s="145">
        <f t="shared" si="15"/>
        <v>50</v>
      </c>
      <c r="K31" s="145">
        <f t="shared" si="7"/>
        <v>6.66666666666667</v>
      </c>
      <c r="L31" s="145">
        <f t="shared" si="8"/>
        <v>10.1666666666667</v>
      </c>
      <c r="M31" s="145">
        <f t="shared" si="9"/>
        <v>500</v>
      </c>
      <c r="N31" s="146">
        <f t="shared" si="10"/>
        <v>49.1803278688525</v>
      </c>
    </row>
    <row r="32" spans="1:14">
      <c r="A32" s="124"/>
      <c r="B32" s="125" t="b">
        <v>0</v>
      </c>
      <c r="C32" s="124" t="s">
        <v>40</v>
      </c>
      <c r="D32" s="126">
        <f t="shared" si="11"/>
        <v>8</v>
      </c>
      <c r="E32" s="127">
        <f t="shared" si="12"/>
        <v>6</v>
      </c>
      <c r="F32" s="127">
        <f t="shared" si="13"/>
        <v>2.5</v>
      </c>
      <c r="G32" s="128">
        <f t="shared" si="14"/>
        <v>20</v>
      </c>
      <c r="H32" s="129">
        <v>35</v>
      </c>
      <c r="I32" s="127">
        <v>2</v>
      </c>
      <c r="J32" s="147">
        <f t="shared" si="15"/>
        <v>80</v>
      </c>
      <c r="K32" s="147">
        <f t="shared" si="7"/>
        <v>0.333333333333333</v>
      </c>
      <c r="L32" s="147">
        <f t="shared" si="8"/>
        <v>2.83333333333333</v>
      </c>
      <c r="M32" s="147">
        <f t="shared" si="9"/>
        <v>160</v>
      </c>
      <c r="N32" s="148">
        <f t="shared" si="10"/>
        <v>56.4705882352941</v>
      </c>
    </row>
    <row r="33" spans="1:14">
      <c r="A33" s="119" t="s">
        <v>42</v>
      </c>
      <c r="B33" s="76" t="b">
        <v>0</v>
      </c>
      <c r="C33" s="119" t="s">
        <v>51</v>
      </c>
      <c r="D33" s="120">
        <f t="shared" si="11"/>
        <v>6</v>
      </c>
      <c r="E33" s="121">
        <f t="shared" si="12"/>
        <v>12</v>
      </c>
      <c r="F33" s="121">
        <f t="shared" si="13"/>
        <v>1</v>
      </c>
      <c r="G33" s="130">
        <f t="shared" si="14"/>
        <v>30</v>
      </c>
      <c r="H33" s="123">
        <v>98</v>
      </c>
      <c r="I33" s="121">
        <v>30</v>
      </c>
      <c r="J33" s="145">
        <f t="shared" ref="J33:J38" si="16">D33*1</f>
        <v>6</v>
      </c>
      <c r="K33" s="145">
        <f t="shared" si="7"/>
        <v>2.5</v>
      </c>
      <c r="L33" s="145">
        <f t="shared" si="8"/>
        <v>3.5</v>
      </c>
      <c r="M33" s="145">
        <f t="shared" si="9"/>
        <v>180</v>
      </c>
      <c r="N33" s="146">
        <f t="shared" si="10"/>
        <v>51.4285714285714</v>
      </c>
    </row>
    <row r="34" spans="1:14">
      <c r="A34" s="119"/>
      <c r="B34" s="131" t="b">
        <v>1</v>
      </c>
      <c r="C34" s="119" t="s">
        <v>45</v>
      </c>
      <c r="D34" s="120">
        <f t="shared" si="11"/>
        <v>9</v>
      </c>
      <c r="E34" s="121">
        <f t="shared" si="12"/>
        <v>8</v>
      </c>
      <c r="F34" s="121">
        <f t="shared" si="13"/>
        <v>1.25</v>
      </c>
      <c r="G34" s="122">
        <f t="shared" si="14"/>
        <v>30</v>
      </c>
      <c r="H34" s="123">
        <v>95</v>
      </c>
      <c r="I34" s="121">
        <v>20</v>
      </c>
      <c r="J34" s="145">
        <f t="shared" si="16"/>
        <v>9</v>
      </c>
      <c r="K34" s="145">
        <f t="shared" si="7"/>
        <v>2.5</v>
      </c>
      <c r="L34" s="145">
        <f t="shared" si="8"/>
        <v>3.75</v>
      </c>
      <c r="M34" s="145">
        <f t="shared" si="9"/>
        <v>180</v>
      </c>
      <c r="N34" s="146">
        <f t="shared" si="10"/>
        <v>48</v>
      </c>
    </row>
    <row r="35" spans="1:14">
      <c r="A35" s="124"/>
      <c r="B35" s="132" t="b">
        <v>1</v>
      </c>
      <c r="C35" s="124" t="s">
        <v>52</v>
      </c>
      <c r="D35" s="126">
        <f t="shared" si="11"/>
        <v>6</v>
      </c>
      <c r="E35" s="127">
        <f t="shared" si="12"/>
        <v>11</v>
      </c>
      <c r="F35" s="127">
        <f t="shared" si="13"/>
        <v>1</v>
      </c>
      <c r="G35" s="128">
        <f t="shared" si="14"/>
        <v>30</v>
      </c>
      <c r="H35" s="129">
        <v>98</v>
      </c>
      <c r="I35" s="127">
        <v>30</v>
      </c>
      <c r="J35" s="147">
        <f t="shared" si="16"/>
        <v>6</v>
      </c>
      <c r="K35" s="147">
        <f t="shared" si="7"/>
        <v>2.72727272727273</v>
      </c>
      <c r="L35" s="147">
        <f t="shared" si="8"/>
        <v>3.72727272727273</v>
      </c>
      <c r="M35" s="147">
        <f t="shared" si="9"/>
        <v>180</v>
      </c>
      <c r="N35" s="148">
        <f t="shared" si="10"/>
        <v>48.2926829268293</v>
      </c>
    </row>
    <row r="36" spans="1:14">
      <c r="A36" s="119" t="s">
        <v>49</v>
      </c>
      <c r="B36" s="76" t="b">
        <v>1</v>
      </c>
      <c r="C36" s="119" t="s">
        <v>58</v>
      </c>
      <c r="D36" s="120">
        <f t="shared" si="11"/>
        <v>14</v>
      </c>
      <c r="E36" s="121">
        <f t="shared" si="12"/>
        <v>5</v>
      </c>
      <c r="F36" s="121">
        <f t="shared" si="13"/>
        <v>5</v>
      </c>
      <c r="G36" s="130">
        <f t="shared" si="14"/>
        <v>40</v>
      </c>
      <c r="H36" s="123">
        <v>95</v>
      </c>
      <c r="I36" s="121">
        <v>70</v>
      </c>
      <c r="J36" s="145">
        <f t="shared" si="16"/>
        <v>14</v>
      </c>
      <c r="K36" s="145">
        <f t="shared" si="7"/>
        <v>14</v>
      </c>
      <c r="L36" s="145">
        <f t="shared" si="8"/>
        <v>19</v>
      </c>
      <c r="M36" s="145">
        <f t="shared" si="9"/>
        <v>980</v>
      </c>
      <c r="N36" s="146">
        <f t="shared" si="10"/>
        <v>51.5789473684211</v>
      </c>
    </row>
    <row r="37" spans="1:14">
      <c r="A37" s="119"/>
      <c r="B37" s="131" t="b">
        <v>1</v>
      </c>
      <c r="C37" s="119" t="s">
        <v>53</v>
      </c>
      <c r="D37" s="120">
        <f t="shared" si="11"/>
        <v>18</v>
      </c>
      <c r="E37" s="121">
        <f t="shared" si="12"/>
        <v>5</v>
      </c>
      <c r="F37" s="121">
        <f t="shared" si="13"/>
        <v>7</v>
      </c>
      <c r="G37" s="122">
        <f t="shared" si="14"/>
        <v>40</v>
      </c>
      <c r="H37" s="123">
        <v>90</v>
      </c>
      <c r="I37" s="121">
        <v>50</v>
      </c>
      <c r="J37" s="145">
        <f t="shared" si="16"/>
        <v>18</v>
      </c>
      <c r="K37" s="145">
        <f t="shared" si="7"/>
        <v>10</v>
      </c>
      <c r="L37" s="145">
        <f t="shared" si="8"/>
        <v>17</v>
      </c>
      <c r="M37" s="145">
        <f t="shared" si="9"/>
        <v>900</v>
      </c>
      <c r="N37" s="146">
        <f t="shared" si="10"/>
        <v>52.9411764705882</v>
      </c>
    </row>
    <row r="38" spans="1:14">
      <c r="A38" s="133"/>
      <c r="B38" s="134" t="b">
        <v>1</v>
      </c>
      <c r="C38" s="133" t="s">
        <v>54</v>
      </c>
      <c r="D38" s="135">
        <f t="shared" si="11"/>
        <v>12</v>
      </c>
      <c r="E38" s="136">
        <f t="shared" si="12"/>
        <v>7</v>
      </c>
      <c r="F38" s="136">
        <f t="shared" si="13"/>
        <v>5</v>
      </c>
      <c r="G38" s="137">
        <f t="shared" si="14"/>
        <v>40</v>
      </c>
      <c r="H38" s="138">
        <v>90</v>
      </c>
      <c r="I38" s="136">
        <v>50</v>
      </c>
      <c r="J38" s="149">
        <f t="shared" si="16"/>
        <v>12</v>
      </c>
      <c r="K38" s="149">
        <f t="shared" si="7"/>
        <v>7.14285714285714</v>
      </c>
      <c r="L38" s="149">
        <f t="shared" si="8"/>
        <v>12.1428571428571</v>
      </c>
      <c r="M38" s="149">
        <f t="shared" si="9"/>
        <v>600</v>
      </c>
      <c r="N38" s="150">
        <f t="shared" si="10"/>
        <v>49.4117647058824</v>
      </c>
    </row>
  </sheetData>
  <mergeCells count="38">
    <mergeCell ref="A1:A2"/>
    <mergeCell ref="A3:A5"/>
    <mergeCell ref="A6:A8"/>
    <mergeCell ref="A9:A11"/>
    <mergeCell ref="A12:A14"/>
    <mergeCell ref="A15:A17"/>
    <mergeCell ref="A22:A23"/>
    <mergeCell ref="A24:A26"/>
    <mergeCell ref="A27:A29"/>
    <mergeCell ref="A30:A32"/>
    <mergeCell ref="A33:A35"/>
    <mergeCell ref="A36:A38"/>
    <mergeCell ref="B1:B2"/>
    <mergeCell ref="B22:B23"/>
    <mergeCell ref="C1:C2"/>
    <mergeCell ref="C22:C23"/>
    <mergeCell ref="D1:D2"/>
    <mergeCell ref="D22:D23"/>
    <mergeCell ref="E1:E2"/>
    <mergeCell ref="E22:E23"/>
    <mergeCell ref="F1:F2"/>
    <mergeCell ref="F22:F23"/>
    <mergeCell ref="G1:G2"/>
    <mergeCell ref="G22:G23"/>
    <mergeCell ref="H1:H2"/>
    <mergeCell ref="H22:H23"/>
    <mergeCell ref="I1:I2"/>
    <mergeCell ref="I22:I23"/>
    <mergeCell ref="J1:J2"/>
    <mergeCell ref="J22:J23"/>
    <mergeCell ref="K1:K2"/>
    <mergeCell ref="K22:K23"/>
    <mergeCell ref="L1:L2"/>
    <mergeCell ref="L22:L23"/>
    <mergeCell ref="M1:M2"/>
    <mergeCell ref="M22:M23"/>
    <mergeCell ref="N1:N2"/>
    <mergeCell ref="N22:N23"/>
  </mergeCells>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4"/>
  <sheetViews>
    <sheetView workbookViewId="0">
      <selection activeCell="I10" sqref="I10"/>
    </sheetView>
  </sheetViews>
  <sheetFormatPr defaultColWidth="9.14285714285714" defaultRowHeight="15"/>
  <cols>
    <col min="1" max="1" width="12.7142857142857" customWidth="1"/>
    <col min="2" max="2" width="24.8571428571429" customWidth="1"/>
    <col min="3" max="3" width="12.7142857142857" customWidth="1"/>
    <col min="4" max="4" width="13.5714285714286" customWidth="1"/>
    <col min="5" max="5" width="9.42857142857143" customWidth="1"/>
    <col min="6" max="6" width="7.14285714285714" customWidth="1"/>
    <col min="19" max="20" width="12.8571428571429"/>
    <col min="21" max="21" width="16.7142857142857" customWidth="1"/>
  </cols>
  <sheetData>
    <row r="1" spans="1:21">
      <c r="A1" s="91" t="s">
        <v>119</v>
      </c>
      <c r="B1" s="92" t="s">
        <v>120</v>
      </c>
      <c r="C1" s="92" t="s">
        <v>121</v>
      </c>
      <c r="D1" s="92" t="s">
        <v>122</v>
      </c>
      <c r="E1" s="92" t="s">
        <v>123</v>
      </c>
      <c r="F1" s="92" t="s">
        <v>124</v>
      </c>
      <c r="G1" s="92" t="s">
        <v>125</v>
      </c>
      <c r="H1" s="92" t="s">
        <v>126</v>
      </c>
      <c r="I1" s="92" t="s">
        <v>127</v>
      </c>
      <c r="J1" s="92" t="s">
        <v>128</v>
      </c>
      <c r="K1" s="92"/>
      <c r="L1" s="92"/>
      <c r="M1" s="92"/>
      <c r="N1" s="92"/>
      <c r="O1" s="92"/>
      <c r="R1" t="s">
        <v>129</v>
      </c>
      <c r="U1" t="s">
        <v>130</v>
      </c>
    </row>
    <row r="2" spans="1:22">
      <c r="A2" s="91"/>
      <c r="B2" s="91"/>
      <c r="C2" s="92"/>
      <c r="D2" s="92"/>
      <c r="E2" s="92"/>
      <c r="F2" s="92"/>
      <c r="G2" s="92"/>
      <c r="H2" s="92"/>
      <c r="I2" s="92"/>
      <c r="J2" s="92" t="s">
        <v>131</v>
      </c>
      <c r="K2" s="92" t="s">
        <v>124</v>
      </c>
      <c r="L2" s="92" t="s">
        <v>132</v>
      </c>
      <c r="M2" s="92" t="s">
        <v>133</v>
      </c>
      <c r="N2" s="92" t="s">
        <v>134</v>
      </c>
      <c r="O2" s="92" t="s">
        <v>135</v>
      </c>
      <c r="S2">
        <v>18</v>
      </c>
      <c r="T2">
        <f t="shared" ref="T2:T7" si="0">ABS(S2-24)</f>
        <v>6</v>
      </c>
      <c r="U2">
        <f>1-T2/6</f>
        <v>0</v>
      </c>
      <c r="V2">
        <v>0</v>
      </c>
    </row>
    <row r="3" spans="1:21">
      <c r="A3" s="93" t="s">
        <v>136</v>
      </c>
      <c r="B3" s="94" t="s">
        <v>137</v>
      </c>
      <c r="C3" s="95">
        <v>-5</v>
      </c>
      <c r="D3" s="96">
        <v>1</v>
      </c>
      <c r="E3" s="95">
        <v>1</v>
      </c>
      <c r="F3" s="95">
        <v>0</v>
      </c>
      <c r="G3" s="95">
        <v>0</v>
      </c>
      <c r="H3" s="95">
        <v>4</v>
      </c>
      <c r="I3" s="101">
        <v>0</v>
      </c>
      <c r="J3" s="102">
        <v>0.3</v>
      </c>
      <c r="K3" s="102"/>
      <c r="L3" s="102"/>
      <c r="M3" s="102"/>
      <c r="N3" s="102">
        <v>0.1</v>
      </c>
      <c r="O3" s="102">
        <v>1</v>
      </c>
      <c r="S3">
        <v>19</v>
      </c>
      <c r="T3">
        <f t="shared" si="0"/>
        <v>5</v>
      </c>
      <c r="U3">
        <f t="shared" ref="U3:U14" si="1">1-T3/6</f>
        <v>0.166666666666667</v>
      </c>
    </row>
    <row r="4" spans="1:21">
      <c r="A4" s="93" t="s">
        <v>131</v>
      </c>
      <c r="B4" s="94" t="s">
        <v>138</v>
      </c>
      <c r="C4" s="95">
        <v>-5</v>
      </c>
      <c r="D4" s="96">
        <v>0.9</v>
      </c>
      <c r="E4" s="95">
        <v>2</v>
      </c>
      <c r="F4" s="95">
        <v>0</v>
      </c>
      <c r="G4" s="95">
        <v>0</v>
      </c>
      <c r="H4" s="95">
        <v>3</v>
      </c>
      <c r="I4" s="101">
        <v>0</v>
      </c>
      <c r="J4" s="102">
        <v>0.7</v>
      </c>
      <c r="K4" s="102"/>
      <c r="L4" s="102"/>
      <c r="M4" s="102"/>
      <c r="N4" s="102"/>
      <c r="O4" s="102">
        <v>0.8</v>
      </c>
      <c r="S4">
        <v>20</v>
      </c>
      <c r="T4">
        <f t="shared" si="0"/>
        <v>4</v>
      </c>
      <c r="U4">
        <f t="shared" si="1"/>
        <v>0.333333333333333</v>
      </c>
    </row>
    <row r="5" spans="1:22">
      <c r="A5" s="93" t="s">
        <v>139</v>
      </c>
      <c r="B5" s="94" t="s">
        <v>140</v>
      </c>
      <c r="C5" s="95">
        <v>-5</v>
      </c>
      <c r="D5" s="96">
        <v>0.8</v>
      </c>
      <c r="E5" s="95">
        <v>3</v>
      </c>
      <c r="F5" s="95">
        <v>0</v>
      </c>
      <c r="G5" s="95">
        <v>0</v>
      </c>
      <c r="H5" s="95">
        <v>2</v>
      </c>
      <c r="I5" s="101">
        <v>1</v>
      </c>
      <c r="J5" s="102">
        <v>1</v>
      </c>
      <c r="K5" s="102"/>
      <c r="L5" s="102"/>
      <c r="M5" s="102"/>
      <c r="N5" s="102"/>
      <c r="O5" s="102">
        <v>0.6</v>
      </c>
      <c r="S5">
        <v>21</v>
      </c>
      <c r="T5">
        <f t="shared" si="0"/>
        <v>3</v>
      </c>
      <c r="U5">
        <f t="shared" si="1"/>
        <v>0.5</v>
      </c>
      <c r="V5">
        <v>0.5</v>
      </c>
    </row>
    <row r="6" spans="1:21">
      <c r="A6" s="93" t="s">
        <v>141</v>
      </c>
      <c r="B6" s="94" t="s">
        <v>142</v>
      </c>
      <c r="C6" s="95">
        <v>0</v>
      </c>
      <c r="D6" s="96">
        <v>0.6</v>
      </c>
      <c r="E6" s="95">
        <v>0</v>
      </c>
      <c r="F6" s="95">
        <v>1</v>
      </c>
      <c r="G6" s="95">
        <v>0</v>
      </c>
      <c r="H6" s="95">
        <v>3</v>
      </c>
      <c r="I6" s="101">
        <v>0</v>
      </c>
      <c r="J6" s="102"/>
      <c r="K6" s="102">
        <v>0.3</v>
      </c>
      <c r="L6" s="102"/>
      <c r="M6" s="102"/>
      <c r="N6" s="102"/>
      <c r="O6" s="102">
        <v>1</v>
      </c>
      <c r="S6">
        <v>22</v>
      </c>
      <c r="T6">
        <f t="shared" si="0"/>
        <v>2</v>
      </c>
      <c r="U6">
        <f t="shared" si="1"/>
        <v>0.666666666666667</v>
      </c>
    </row>
    <row r="7" spans="1:21">
      <c r="A7" s="93" t="s">
        <v>143</v>
      </c>
      <c r="B7" s="94" t="s">
        <v>144</v>
      </c>
      <c r="C7" s="95">
        <v>-5</v>
      </c>
      <c r="D7" s="96">
        <v>0.4</v>
      </c>
      <c r="E7" s="95">
        <v>0</v>
      </c>
      <c r="F7" s="95">
        <v>2</v>
      </c>
      <c r="G7" s="95">
        <v>0</v>
      </c>
      <c r="H7" s="95">
        <v>2</v>
      </c>
      <c r="I7" s="101">
        <v>0</v>
      </c>
      <c r="J7" s="102"/>
      <c r="K7" s="102">
        <v>0.7</v>
      </c>
      <c r="L7" s="102"/>
      <c r="M7" s="102"/>
      <c r="N7" s="102"/>
      <c r="O7" s="102">
        <v>1</v>
      </c>
      <c r="S7">
        <v>23</v>
      </c>
      <c r="T7">
        <f t="shared" si="0"/>
        <v>1</v>
      </c>
      <c r="U7">
        <f t="shared" si="1"/>
        <v>0.833333333333333</v>
      </c>
    </row>
    <row r="8" customHeight="1" spans="1:22">
      <c r="A8" s="93" t="s">
        <v>124</v>
      </c>
      <c r="B8" s="94" t="s">
        <v>145</v>
      </c>
      <c r="C8" s="95">
        <v>-5</v>
      </c>
      <c r="D8" s="96">
        <v>0.2</v>
      </c>
      <c r="E8" s="95">
        <v>0</v>
      </c>
      <c r="F8" s="95">
        <v>3</v>
      </c>
      <c r="G8" s="95">
        <v>0</v>
      </c>
      <c r="H8" s="95">
        <v>1</v>
      </c>
      <c r="I8" s="101">
        <v>0</v>
      </c>
      <c r="J8" s="102"/>
      <c r="K8" s="102">
        <v>1</v>
      </c>
      <c r="L8" s="102"/>
      <c r="M8" s="102"/>
      <c r="N8" s="102"/>
      <c r="O8" s="102">
        <v>1</v>
      </c>
      <c r="S8">
        <v>0</v>
      </c>
      <c r="T8">
        <v>0</v>
      </c>
      <c r="U8">
        <f t="shared" si="1"/>
        <v>1</v>
      </c>
      <c r="V8">
        <v>1</v>
      </c>
    </row>
    <row r="9" spans="1:21">
      <c r="A9" s="93" t="s">
        <v>146</v>
      </c>
      <c r="B9" s="94" t="s">
        <v>147</v>
      </c>
      <c r="C9" s="95">
        <v>5</v>
      </c>
      <c r="D9" s="96">
        <v>1</v>
      </c>
      <c r="E9" s="95">
        <v>-1</v>
      </c>
      <c r="F9" s="95">
        <v>0</v>
      </c>
      <c r="G9" s="95">
        <v>0</v>
      </c>
      <c r="H9" s="95">
        <v>4</v>
      </c>
      <c r="I9" s="101">
        <v>0</v>
      </c>
      <c r="J9" s="102"/>
      <c r="K9" s="102"/>
      <c r="L9" s="102"/>
      <c r="M9" s="102"/>
      <c r="N9" s="102"/>
      <c r="O9" s="102">
        <v>1</v>
      </c>
      <c r="S9">
        <v>1</v>
      </c>
      <c r="T9">
        <v>1</v>
      </c>
      <c r="U9">
        <f t="shared" si="1"/>
        <v>0.833333333333333</v>
      </c>
    </row>
    <row r="10" spans="1:21">
      <c r="A10" s="93" t="s">
        <v>148</v>
      </c>
      <c r="B10" s="94" t="s">
        <v>149</v>
      </c>
      <c r="C10" s="95">
        <v>0</v>
      </c>
      <c r="D10" s="96">
        <v>1</v>
      </c>
      <c r="E10" s="95">
        <v>0</v>
      </c>
      <c r="F10" s="95">
        <v>0</v>
      </c>
      <c r="G10" s="95">
        <v>0</v>
      </c>
      <c r="H10" s="95">
        <v>3</v>
      </c>
      <c r="I10" s="101">
        <v>0</v>
      </c>
      <c r="J10" s="102"/>
      <c r="K10" s="102"/>
      <c r="L10" s="102">
        <v>0.2</v>
      </c>
      <c r="M10" s="102"/>
      <c r="N10" s="102">
        <v>0.1</v>
      </c>
      <c r="O10" s="102">
        <v>0.65</v>
      </c>
      <c r="S10">
        <v>2</v>
      </c>
      <c r="T10">
        <v>2</v>
      </c>
      <c r="U10">
        <f t="shared" si="1"/>
        <v>0.666666666666667</v>
      </c>
    </row>
    <row r="11" spans="1:22">
      <c r="A11" s="93" t="s">
        <v>150</v>
      </c>
      <c r="B11" s="94" t="s">
        <v>151</v>
      </c>
      <c r="C11" s="95">
        <v>0</v>
      </c>
      <c r="D11" s="96">
        <v>1</v>
      </c>
      <c r="E11" s="95">
        <v>0</v>
      </c>
      <c r="F11" s="95">
        <v>0</v>
      </c>
      <c r="G11" s="95">
        <v>0</v>
      </c>
      <c r="H11" s="95">
        <v>2</v>
      </c>
      <c r="I11" s="101">
        <v>0</v>
      </c>
      <c r="J11" s="102"/>
      <c r="K11" s="102"/>
      <c r="L11" s="102">
        <v>0.4</v>
      </c>
      <c r="M11" s="102"/>
      <c r="N11" s="102">
        <v>0.1</v>
      </c>
      <c r="O11" s="102">
        <v>0.4</v>
      </c>
      <c r="S11">
        <v>3</v>
      </c>
      <c r="T11">
        <v>3</v>
      </c>
      <c r="U11">
        <f t="shared" si="1"/>
        <v>0.5</v>
      </c>
      <c r="V11">
        <v>0.5</v>
      </c>
    </row>
    <row r="12" spans="1:21">
      <c r="A12" s="93" t="s">
        <v>133</v>
      </c>
      <c r="B12" s="94" t="s">
        <v>152</v>
      </c>
      <c r="C12" s="95">
        <v>-10</v>
      </c>
      <c r="D12" s="96">
        <v>0.8</v>
      </c>
      <c r="E12" s="95">
        <v>0</v>
      </c>
      <c r="F12" s="95">
        <v>0</v>
      </c>
      <c r="G12" s="95">
        <v>2</v>
      </c>
      <c r="H12" s="95">
        <v>1</v>
      </c>
      <c r="I12" s="101">
        <v>1</v>
      </c>
      <c r="J12" s="102"/>
      <c r="K12" s="102"/>
      <c r="L12" s="102"/>
      <c r="M12" s="102">
        <v>1</v>
      </c>
      <c r="N12" s="102"/>
      <c r="O12" s="102">
        <v>0.6</v>
      </c>
      <c r="S12">
        <v>4</v>
      </c>
      <c r="T12">
        <v>4</v>
      </c>
      <c r="U12">
        <f t="shared" si="1"/>
        <v>0.333333333333333</v>
      </c>
    </row>
    <row r="13" customHeight="1" spans="1:21">
      <c r="A13" s="93" t="s">
        <v>153</v>
      </c>
      <c r="B13" s="94" t="s">
        <v>154</v>
      </c>
      <c r="C13" s="95">
        <v>5</v>
      </c>
      <c r="D13" s="96">
        <v>0.2</v>
      </c>
      <c r="E13" s="95">
        <v>-1</v>
      </c>
      <c r="F13" s="95">
        <v>1</v>
      </c>
      <c r="G13" s="95">
        <v>0</v>
      </c>
      <c r="H13" s="95">
        <v>6</v>
      </c>
      <c r="I13" s="101">
        <v>2</v>
      </c>
      <c r="J13" s="102"/>
      <c r="K13" s="102"/>
      <c r="L13" s="102">
        <v>1</v>
      </c>
      <c r="M13" s="102"/>
      <c r="N13" s="102">
        <v>1</v>
      </c>
      <c r="O13" s="102">
        <v>0.2</v>
      </c>
      <c r="P13" s="4" t="s">
        <v>155</v>
      </c>
      <c r="S13">
        <v>5</v>
      </c>
      <c r="T13">
        <v>5</v>
      </c>
      <c r="U13">
        <f t="shared" si="1"/>
        <v>0.166666666666667</v>
      </c>
    </row>
    <row r="14" spans="1:22">
      <c r="A14" s="93" t="s">
        <v>156</v>
      </c>
      <c r="B14" s="94" t="s">
        <v>157</v>
      </c>
      <c r="C14" s="95">
        <v>0</v>
      </c>
      <c r="D14" s="96">
        <v>1</v>
      </c>
      <c r="E14" s="95">
        <v>0</v>
      </c>
      <c r="F14" s="95">
        <v>0</v>
      </c>
      <c r="G14" s="95">
        <v>0</v>
      </c>
      <c r="H14" s="95">
        <v>1</v>
      </c>
      <c r="I14" s="101">
        <v>3</v>
      </c>
      <c r="J14" s="102">
        <v>0.5</v>
      </c>
      <c r="K14" s="102"/>
      <c r="L14" s="102"/>
      <c r="M14" s="102">
        <v>0.2</v>
      </c>
      <c r="N14" s="102"/>
      <c r="O14" s="102">
        <v>0.4</v>
      </c>
      <c r="P14" s="4" t="s">
        <v>158</v>
      </c>
      <c r="S14">
        <v>6</v>
      </c>
      <c r="T14">
        <v>6</v>
      </c>
      <c r="U14">
        <f t="shared" si="1"/>
        <v>0</v>
      </c>
      <c r="V14">
        <v>0</v>
      </c>
    </row>
    <row r="15" spans="1:16">
      <c r="A15" s="93" t="s">
        <v>159</v>
      </c>
      <c r="B15" s="94" t="s">
        <v>160</v>
      </c>
      <c r="C15" s="95">
        <v>10</v>
      </c>
      <c r="D15" s="96">
        <v>1</v>
      </c>
      <c r="E15" s="95">
        <v>-2</v>
      </c>
      <c r="F15" s="95">
        <v>0</v>
      </c>
      <c r="G15" s="95">
        <v>0</v>
      </c>
      <c r="H15" s="95">
        <v>3</v>
      </c>
      <c r="I15" s="101">
        <v>0</v>
      </c>
      <c r="J15" s="102"/>
      <c r="K15" s="102"/>
      <c r="L15" s="102">
        <v>0.5</v>
      </c>
      <c r="M15" s="102"/>
      <c r="N15" s="102"/>
      <c r="O15" s="102">
        <v>1</v>
      </c>
      <c r="P15" s="4" t="s">
        <v>161</v>
      </c>
    </row>
    <row r="16" spans="1:20">
      <c r="A16" s="93" t="s">
        <v>162</v>
      </c>
      <c r="B16" s="94" t="s">
        <v>163</v>
      </c>
      <c r="C16" s="95">
        <v>-20</v>
      </c>
      <c r="D16" s="96">
        <v>0.8</v>
      </c>
      <c r="E16" s="95">
        <v>0</v>
      </c>
      <c r="F16" s="95">
        <v>0</v>
      </c>
      <c r="G16" s="95">
        <v>3</v>
      </c>
      <c r="H16" s="95">
        <v>3</v>
      </c>
      <c r="I16" s="101">
        <v>1</v>
      </c>
      <c r="J16" s="102"/>
      <c r="K16" s="102"/>
      <c r="L16" s="102"/>
      <c r="M16" s="102">
        <v>1</v>
      </c>
      <c r="N16" s="102">
        <v>0.8</v>
      </c>
      <c r="O16" s="102">
        <v>0.6</v>
      </c>
      <c r="P16" s="4" t="s">
        <v>164</v>
      </c>
      <c r="S16" t="s">
        <v>129</v>
      </c>
      <c r="T16" t="s">
        <v>130</v>
      </c>
    </row>
    <row r="17" spans="1:19">
      <c r="A17" s="93" t="s">
        <v>165</v>
      </c>
      <c r="B17" s="94" t="s">
        <v>166</v>
      </c>
      <c r="C17" s="95">
        <v>-5</v>
      </c>
      <c r="D17" s="96">
        <v>0.6</v>
      </c>
      <c r="E17" s="95">
        <v>1</v>
      </c>
      <c r="F17" s="95">
        <v>0</v>
      </c>
      <c r="G17" s="95">
        <v>0</v>
      </c>
      <c r="H17" s="95">
        <v>2</v>
      </c>
      <c r="I17" s="101">
        <v>2</v>
      </c>
      <c r="J17" s="102">
        <v>0.5</v>
      </c>
      <c r="K17" s="102"/>
      <c r="L17" s="102"/>
      <c r="M17" s="102">
        <v>0.2</v>
      </c>
      <c r="N17" s="102">
        <v>1</v>
      </c>
      <c r="O17" s="102">
        <v>0.4</v>
      </c>
      <c r="P17" s="4" t="s">
        <v>167</v>
      </c>
      <c r="S17">
        <v>6</v>
      </c>
    </row>
    <row r="18" spans="14:17">
      <c r="N18" s="4"/>
      <c r="Q18">
        <v>7</v>
      </c>
    </row>
    <row r="19" spans="1:17">
      <c r="A19" s="97"/>
      <c r="B19" s="97" t="s">
        <v>136</v>
      </c>
      <c r="C19" s="97" t="s">
        <v>131</v>
      </c>
      <c r="D19" s="97" t="s">
        <v>139</v>
      </c>
      <c r="E19" s="97" t="s">
        <v>141</v>
      </c>
      <c r="F19" s="97" t="s">
        <v>143</v>
      </c>
      <c r="G19" s="97" t="s">
        <v>124</v>
      </c>
      <c r="H19" s="97" t="s">
        <v>146</v>
      </c>
      <c r="I19" s="97" t="s">
        <v>148</v>
      </c>
      <c r="J19" s="97" t="s">
        <v>150</v>
      </c>
      <c r="K19" s="97" t="s">
        <v>133</v>
      </c>
      <c r="L19" s="97"/>
      <c r="Q19">
        <v>8</v>
      </c>
    </row>
    <row r="20" spans="1:17">
      <c r="A20" s="98" t="s">
        <v>136</v>
      </c>
      <c r="B20" s="99">
        <v>0</v>
      </c>
      <c r="C20" s="100">
        <v>0.25</v>
      </c>
      <c r="D20" s="100">
        <v>0.15</v>
      </c>
      <c r="E20" s="100">
        <v>0.1</v>
      </c>
      <c r="F20" s="100">
        <v>0.1</v>
      </c>
      <c r="G20" s="100">
        <v>0.05</v>
      </c>
      <c r="H20" s="100">
        <v>0.1</v>
      </c>
      <c r="I20" s="100">
        <v>0.1</v>
      </c>
      <c r="J20" s="100">
        <v>0.1</v>
      </c>
      <c r="K20" s="100">
        <v>0.05</v>
      </c>
      <c r="L20" s="100"/>
      <c r="Q20">
        <v>9</v>
      </c>
    </row>
    <row r="21" spans="1:18">
      <c r="A21" s="98" t="s">
        <v>131</v>
      </c>
      <c r="B21" s="99">
        <v>0.15</v>
      </c>
      <c r="C21" s="100">
        <v>0</v>
      </c>
      <c r="D21" s="100">
        <v>0.1</v>
      </c>
      <c r="E21" s="100">
        <v>0</v>
      </c>
      <c r="F21" s="100">
        <v>0.1</v>
      </c>
      <c r="G21" s="100">
        <v>0.05</v>
      </c>
      <c r="H21" s="100">
        <v>0.15</v>
      </c>
      <c r="I21" s="100">
        <v>0.15</v>
      </c>
      <c r="J21" s="100">
        <v>0.2</v>
      </c>
      <c r="K21" s="100">
        <v>0.1</v>
      </c>
      <c r="L21" s="100"/>
      <c r="Q21">
        <v>10</v>
      </c>
      <c r="R21">
        <v>1</v>
      </c>
    </row>
    <row r="22" spans="1:18">
      <c r="A22" s="98" t="s">
        <v>139</v>
      </c>
      <c r="B22" s="99">
        <v>0.2</v>
      </c>
      <c r="C22" s="100">
        <v>0.15</v>
      </c>
      <c r="D22" s="100">
        <v>0</v>
      </c>
      <c r="E22" s="100">
        <v>0</v>
      </c>
      <c r="F22" s="100">
        <v>0.05</v>
      </c>
      <c r="G22" s="100">
        <v>0.1</v>
      </c>
      <c r="H22" s="100">
        <v>0.1</v>
      </c>
      <c r="I22" s="100">
        <v>0.15</v>
      </c>
      <c r="J22" s="100">
        <v>0.1</v>
      </c>
      <c r="K22" s="100">
        <v>0.15</v>
      </c>
      <c r="L22" s="100"/>
      <c r="Q22">
        <v>11</v>
      </c>
      <c r="R22">
        <v>1</v>
      </c>
    </row>
    <row r="23" spans="1:18">
      <c r="A23" s="98" t="s">
        <v>141</v>
      </c>
      <c r="B23" s="99">
        <v>0.1</v>
      </c>
      <c r="C23" s="100">
        <v>0</v>
      </c>
      <c r="D23" s="100">
        <v>0</v>
      </c>
      <c r="E23" s="100">
        <v>0</v>
      </c>
      <c r="F23" s="100">
        <v>0.05</v>
      </c>
      <c r="G23" s="100">
        <v>0</v>
      </c>
      <c r="H23" s="100">
        <v>0.35</v>
      </c>
      <c r="I23" s="100">
        <v>0.3</v>
      </c>
      <c r="J23" s="100">
        <v>0.2</v>
      </c>
      <c r="K23" s="100">
        <v>0</v>
      </c>
      <c r="L23" s="100"/>
      <c r="Q23">
        <v>12</v>
      </c>
      <c r="R23">
        <v>1</v>
      </c>
    </row>
    <row r="24" spans="1:18">
      <c r="A24" s="98" t="s">
        <v>143</v>
      </c>
      <c r="B24" s="99">
        <v>0.2</v>
      </c>
      <c r="C24" s="100">
        <v>0.1</v>
      </c>
      <c r="D24" s="100">
        <v>0.05</v>
      </c>
      <c r="E24" s="100">
        <v>0</v>
      </c>
      <c r="F24" s="100">
        <v>0</v>
      </c>
      <c r="G24" s="100">
        <v>0.2</v>
      </c>
      <c r="H24" s="100">
        <v>0.15</v>
      </c>
      <c r="I24" s="100">
        <v>0.15</v>
      </c>
      <c r="J24" s="100">
        <v>0.15</v>
      </c>
      <c r="K24" s="100">
        <v>0</v>
      </c>
      <c r="L24" s="100"/>
      <c r="Q24">
        <v>13</v>
      </c>
      <c r="R24">
        <v>1</v>
      </c>
    </row>
    <row r="25" spans="1:18">
      <c r="A25" s="98" t="s">
        <v>124</v>
      </c>
      <c r="B25" s="99">
        <v>0.25</v>
      </c>
      <c r="C25" s="100">
        <v>0.15</v>
      </c>
      <c r="D25" s="100">
        <v>0.1</v>
      </c>
      <c r="E25" s="100">
        <v>0</v>
      </c>
      <c r="F25" s="100">
        <v>0.15</v>
      </c>
      <c r="G25" s="100">
        <v>0</v>
      </c>
      <c r="H25" s="100">
        <v>0.1</v>
      </c>
      <c r="I25" s="100">
        <v>0.1</v>
      </c>
      <c r="J25" s="100">
        <v>0.1</v>
      </c>
      <c r="K25" s="100">
        <v>0.05</v>
      </c>
      <c r="L25" s="100"/>
      <c r="Q25">
        <v>14</v>
      </c>
      <c r="R25">
        <v>1</v>
      </c>
    </row>
    <row r="26" spans="1:17">
      <c r="A26" s="98" t="s">
        <v>146</v>
      </c>
      <c r="B26" s="99">
        <v>0.15</v>
      </c>
      <c r="C26" s="100">
        <v>0.1</v>
      </c>
      <c r="D26" s="100">
        <v>0.05</v>
      </c>
      <c r="E26" s="100">
        <v>0.15</v>
      </c>
      <c r="F26" s="100">
        <v>0.1</v>
      </c>
      <c r="G26" s="100">
        <v>0.05</v>
      </c>
      <c r="H26" s="100">
        <v>0</v>
      </c>
      <c r="I26" s="100">
        <v>0.2</v>
      </c>
      <c r="J26" s="100">
        <v>0.2</v>
      </c>
      <c r="K26" s="100">
        <v>0</v>
      </c>
      <c r="L26" s="100"/>
      <c r="Q26">
        <v>15</v>
      </c>
    </row>
    <row r="27" spans="1:17">
      <c r="A27" s="98" t="s">
        <v>148</v>
      </c>
      <c r="B27" s="99">
        <v>0.2</v>
      </c>
      <c r="C27" s="100">
        <v>0.15</v>
      </c>
      <c r="D27" s="100">
        <v>0.1</v>
      </c>
      <c r="E27" s="100">
        <v>0.1</v>
      </c>
      <c r="F27" s="100">
        <v>0.1</v>
      </c>
      <c r="G27" s="100">
        <v>0.05</v>
      </c>
      <c r="H27" s="100">
        <v>0.15</v>
      </c>
      <c r="I27" s="100">
        <v>0</v>
      </c>
      <c r="J27" s="100">
        <v>0.1</v>
      </c>
      <c r="K27" s="100">
        <v>0.05</v>
      </c>
      <c r="L27" s="100"/>
      <c r="Q27">
        <v>16</v>
      </c>
    </row>
    <row r="28" spans="1:17">
      <c r="A28" s="98" t="s">
        <v>150</v>
      </c>
      <c r="B28" s="99">
        <v>0.25</v>
      </c>
      <c r="C28" s="100">
        <v>0.2</v>
      </c>
      <c r="D28" s="100">
        <v>0.1</v>
      </c>
      <c r="E28" s="100">
        <v>0.05</v>
      </c>
      <c r="F28" s="100">
        <v>0.1</v>
      </c>
      <c r="G28" s="100">
        <v>0.05</v>
      </c>
      <c r="H28" s="100">
        <v>0.1</v>
      </c>
      <c r="I28" s="100">
        <v>0.1</v>
      </c>
      <c r="J28" s="100">
        <v>0</v>
      </c>
      <c r="K28" s="100">
        <v>0.05</v>
      </c>
      <c r="L28" s="100"/>
      <c r="Q28">
        <v>17</v>
      </c>
    </row>
    <row r="29" spans="1:17">
      <c r="A29" s="98" t="s">
        <v>133</v>
      </c>
      <c r="B29" s="99">
        <v>0.15</v>
      </c>
      <c r="C29" s="100">
        <v>0.25</v>
      </c>
      <c r="D29" s="100">
        <v>0.2</v>
      </c>
      <c r="E29" s="100">
        <v>0</v>
      </c>
      <c r="F29" s="100">
        <v>0</v>
      </c>
      <c r="G29" s="100">
        <v>0</v>
      </c>
      <c r="H29" s="100">
        <v>0.05</v>
      </c>
      <c r="I29" s="100">
        <v>0.15</v>
      </c>
      <c r="J29" s="100">
        <v>0.2</v>
      </c>
      <c r="K29" s="100">
        <v>0</v>
      </c>
      <c r="L29" s="100"/>
      <c r="Q29">
        <v>18</v>
      </c>
    </row>
    <row r="30" spans="1:13">
      <c r="A30" t="s">
        <v>168</v>
      </c>
      <c r="B30">
        <v>29</v>
      </c>
      <c r="C30">
        <v>27</v>
      </c>
      <c r="D30">
        <v>13</v>
      </c>
      <c r="E30">
        <v>12</v>
      </c>
      <c r="F30">
        <v>15</v>
      </c>
      <c r="G30">
        <v>11</v>
      </c>
      <c r="H30">
        <v>23</v>
      </c>
      <c r="I30">
        <v>28</v>
      </c>
      <c r="J30">
        <v>30</v>
      </c>
      <c r="K30">
        <v>12</v>
      </c>
      <c r="M30">
        <f>SUM(B30:K30)</f>
        <v>200</v>
      </c>
    </row>
    <row r="31" spans="1:11">
      <c r="A31" t="s">
        <v>169</v>
      </c>
      <c r="B31">
        <f>100/$M30*B30</f>
        <v>14.5</v>
      </c>
      <c r="C31">
        <f t="shared" ref="C31:K31" si="2">100/$M30*C30</f>
        <v>13.5</v>
      </c>
      <c r="D31">
        <f t="shared" si="2"/>
        <v>6.5</v>
      </c>
      <c r="E31">
        <f t="shared" si="2"/>
        <v>6</v>
      </c>
      <c r="F31">
        <f t="shared" si="2"/>
        <v>7.5</v>
      </c>
      <c r="G31">
        <f t="shared" si="2"/>
        <v>5.5</v>
      </c>
      <c r="H31">
        <f t="shared" si="2"/>
        <v>11.5</v>
      </c>
      <c r="I31">
        <f t="shared" si="2"/>
        <v>14</v>
      </c>
      <c r="J31">
        <f t="shared" si="2"/>
        <v>15</v>
      </c>
      <c r="K31">
        <f t="shared" si="2"/>
        <v>6</v>
      </c>
    </row>
    <row r="33" spans="1:13">
      <c r="A33" t="s">
        <v>170</v>
      </c>
      <c r="B33">
        <v>268</v>
      </c>
      <c r="C33">
        <v>281</v>
      </c>
      <c r="D33">
        <v>180</v>
      </c>
      <c r="E33">
        <v>131</v>
      </c>
      <c r="F33">
        <v>164</v>
      </c>
      <c r="G33">
        <v>128</v>
      </c>
      <c r="H33">
        <v>229</v>
      </c>
      <c r="I33">
        <v>254</v>
      </c>
      <c r="J33">
        <v>255</v>
      </c>
      <c r="K33">
        <v>110</v>
      </c>
      <c r="M33">
        <f>SUM(B33:K33)</f>
        <v>2000</v>
      </c>
    </row>
    <row r="34" spans="1:11">
      <c r="A34" t="s">
        <v>169</v>
      </c>
      <c r="B34">
        <f t="shared" ref="B34:K34" si="3">100/$M33*B33</f>
        <v>13.4</v>
      </c>
      <c r="C34">
        <f t="shared" si="3"/>
        <v>14.05</v>
      </c>
      <c r="D34">
        <f t="shared" si="3"/>
        <v>9</v>
      </c>
      <c r="E34">
        <f t="shared" si="3"/>
        <v>6.55</v>
      </c>
      <c r="F34">
        <f t="shared" si="3"/>
        <v>8.2</v>
      </c>
      <c r="G34">
        <f t="shared" si="3"/>
        <v>6.4</v>
      </c>
      <c r="H34">
        <f t="shared" si="3"/>
        <v>11.45</v>
      </c>
      <c r="I34">
        <f t="shared" si="3"/>
        <v>12.7</v>
      </c>
      <c r="J34">
        <f t="shared" si="3"/>
        <v>12.75</v>
      </c>
      <c r="K34">
        <f t="shared" si="3"/>
        <v>5.5</v>
      </c>
    </row>
  </sheetData>
  <mergeCells count="1">
    <mergeCell ref="J1:O1"/>
  </mergeCell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8"/>
  <sheetViews>
    <sheetView workbookViewId="0">
      <selection activeCell="A15" sqref="A15"/>
    </sheetView>
  </sheetViews>
  <sheetFormatPr defaultColWidth="9.14285714285714" defaultRowHeight="15"/>
  <cols>
    <col min="1" max="1" width="17" customWidth="1"/>
    <col min="2" max="2" width="17.7142857142857" style="83" customWidth="1"/>
    <col min="3" max="3" width="9.71428571428571" style="84" customWidth="1"/>
    <col min="4" max="4" width="11.8571428571429" style="83" customWidth="1"/>
    <col min="5" max="5" width="9.85714285714286" style="84" customWidth="1"/>
    <col min="6" max="6" width="9.42857142857143" style="83" customWidth="1"/>
    <col min="7" max="7" width="11" style="84" customWidth="1"/>
    <col min="8" max="8" width="12.1428571428571" style="83" customWidth="1"/>
    <col min="9" max="9" width="12" style="84" customWidth="1"/>
    <col min="10" max="10" width="11.2857142857143" style="83" customWidth="1"/>
    <col min="11" max="11" width="11.2857142857143" style="84" customWidth="1"/>
    <col min="12" max="12" width="16.5714285714286" style="83" customWidth="1"/>
    <col min="13" max="13" width="9.85714285714286" style="84" customWidth="1"/>
    <col min="14" max="14" width="12.1428571428571" style="83" customWidth="1"/>
    <col min="15" max="15" width="11.5714285714286" style="83" customWidth="1"/>
    <col min="16" max="16" width="15.1428571428571" customWidth="1"/>
    <col min="19" max="19" width="10.5714285714286" customWidth="1"/>
  </cols>
  <sheetData>
    <row r="1" spans="1:20">
      <c r="A1" s="83" t="s">
        <v>171</v>
      </c>
      <c r="C1" s="84" t="s">
        <v>172</v>
      </c>
      <c r="E1" s="84" t="s">
        <v>173</v>
      </c>
      <c r="G1" s="84" t="s">
        <v>174</v>
      </c>
      <c r="I1" s="84" t="s">
        <v>175</v>
      </c>
      <c r="K1" s="84" t="s">
        <v>176</v>
      </c>
      <c r="M1" s="84" t="s">
        <v>177</v>
      </c>
      <c r="P1" s="52" t="s">
        <v>178</v>
      </c>
      <c r="Q1" s="52"/>
      <c r="R1" s="52"/>
      <c r="S1" s="52"/>
      <c r="T1" s="52"/>
    </row>
    <row r="2" spans="1:20">
      <c r="A2" s="85" t="s">
        <v>179</v>
      </c>
      <c r="B2" s="85" t="s">
        <v>180</v>
      </c>
      <c r="C2" s="86" t="s">
        <v>179</v>
      </c>
      <c r="D2" s="87" t="s">
        <v>180</v>
      </c>
      <c r="E2" s="86" t="s">
        <v>179</v>
      </c>
      <c r="F2" s="87" t="s">
        <v>180</v>
      </c>
      <c r="G2" s="86" t="s">
        <v>179</v>
      </c>
      <c r="H2" s="87" t="s">
        <v>180</v>
      </c>
      <c r="I2" s="86" t="s">
        <v>179</v>
      </c>
      <c r="J2" s="87" t="s">
        <v>180</v>
      </c>
      <c r="K2" s="86" t="s">
        <v>179</v>
      </c>
      <c r="L2" s="87" t="s">
        <v>180</v>
      </c>
      <c r="M2" s="86" t="s">
        <v>179</v>
      </c>
      <c r="N2" s="85" t="s">
        <v>180</v>
      </c>
      <c r="P2" s="88" t="s">
        <v>181</v>
      </c>
      <c r="Q2" s="88" t="s">
        <v>182</v>
      </c>
      <c r="R2" s="88" t="s">
        <v>183</v>
      </c>
      <c r="S2" s="88" t="s">
        <v>184</v>
      </c>
      <c r="T2" s="1" t="s">
        <v>185</v>
      </c>
    </row>
    <row r="3" spans="1:20">
      <c r="A3" s="83" t="s">
        <v>186</v>
      </c>
      <c r="B3" s="83" t="s">
        <v>187</v>
      </c>
      <c r="C3" s="84" t="s">
        <v>188</v>
      </c>
      <c r="D3" s="83" t="s">
        <v>189</v>
      </c>
      <c r="E3" s="84" t="s">
        <v>190</v>
      </c>
      <c r="F3" s="83" t="s">
        <v>191</v>
      </c>
      <c r="G3" s="84" t="s">
        <v>192</v>
      </c>
      <c r="H3" s="83" t="s">
        <v>193</v>
      </c>
      <c r="I3" s="84" t="s">
        <v>194</v>
      </c>
      <c r="J3" s="83" t="s">
        <v>195</v>
      </c>
      <c r="K3" s="84" t="s">
        <v>196</v>
      </c>
      <c r="L3" s="83" t="s">
        <v>197</v>
      </c>
      <c r="M3" s="84" t="s">
        <v>198</v>
      </c>
      <c r="N3" s="83" t="s">
        <v>199</v>
      </c>
      <c r="P3" s="83" t="s">
        <v>200</v>
      </c>
      <c r="Q3" s="90" t="s">
        <v>201</v>
      </c>
      <c r="R3" s="29" t="s">
        <v>202</v>
      </c>
      <c r="S3" s="29" t="s">
        <v>203</v>
      </c>
      <c r="T3" s="29" t="s">
        <v>204</v>
      </c>
    </row>
    <row r="4" spans="1:20">
      <c r="A4" s="83" t="s">
        <v>205</v>
      </c>
      <c r="B4" s="83" t="s">
        <v>206</v>
      </c>
      <c r="C4" s="84" t="s">
        <v>207</v>
      </c>
      <c r="D4" s="83" t="s">
        <v>208</v>
      </c>
      <c r="E4" s="84" t="s">
        <v>209</v>
      </c>
      <c r="F4" s="83" t="s">
        <v>210</v>
      </c>
      <c r="G4" s="84" t="s">
        <v>211</v>
      </c>
      <c r="H4" s="83" t="s">
        <v>212</v>
      </c>
      <c r="I4" s="84" t="s">
        <v>213</v>
      </c>
      <c r="J4" s="83" t="s">
        <v>214</v>
      </c>
      <c r="K4" s="84" t="s">
        <v>215</v>
      </c>
      <c r="L4" s="83" t="s">
        <v>216</v>
      </c>
      <c r="M4" s="84" t="s">
        <v>217</v>
      </c>
      <c r="N4" s="83" t="s">
        <v>218</v>
      </c>
      <c r="P4" s="83" t="s">
        <v>219</v>
      </c>
      <c r="Q4" s="90" t="s">
        <v>220</v>
      </c>
      <c r="R4" s="29" t="s">
        <v>221</v>
      </c>
      <c r="S4" s="29" t="s">
        <v>222</v>
      </c>
      <c r="T4" s="29" t="s">
        <v>223</v>
      </c>
    </row>
    <row r="5" spans="1:22">
      <c r="A5" s="83" t="s">
        <v>224</v>
      </c>
      <c r="B5" s="83" t="s">
        <v>225</v>
      </c>
      <c r="C5" s="84" t="s">
        <v>226</v>
      </c>
      <c r="D5" s="83" t="s">
        <v>227</v>
      </c>
      <c r="E5" s="84" t="s">
        <v>228</v>
      </c>
      <c r="F5" s="83" t="s">
        <v>229</v>
      </c>
      <c r="G5" s="84" t="s">
        <v>230</v>
      </c>
      <c r="H5" s="83" t="s">
        <v>231</v>
      </c>
      <c r="I5" s="84" t="s">
        <v>232</v>
      </c>
      <c r="J5" s="83" t="s">
        <v>228</v>
      </c>
      <c r="K5" s="84" t="s">
        <v>233</v>
      </c>
      <c r="L5" s="83" t="s">
        <v>234</v>
      </c>
      <c r="M5" s="84" t="s">
        <v>235</v>
      </c>
      <c r="N5" s="83" t="s">
        <v>236</v>
      </c>
      <c r="P5" s="83" t="s">
        <v>237</v>
      </c>
      <c r="Q5" s="90" t="s">
        <v>238</v>
      </c>
      <c r="R5" s="29" t="s">
        <v>239</v>
      </c>
      <c r="S5" s="29" t="s">
        <v>240</v>
      </c>
      <c r="T5" s="29" t="s">
        <v>241</v>
      </c>
      <c r="U5" s="29"/>
      <c r="V5" s="29"/>
    </row>
    <row r="6" spans="1:22">
      <c r="A6" s="83" t="s">
        <v>242</v>
      </c>
      <c r="B6" s="83" t="s">
        <v>243</v>
      </c>
      <c r="C6" s="84" t="s">
        <v>244</v>
      </c>
      <c r="D6" s="83" t="s">
        <v>245</v>
      </c>
      <c r="E6" s="84" t="s">
        <v>246</v>
      </c>
      <c r="F6" s="83" t="s">
        <v>247</v>
      </c>
      <c r="G6" s="84" t="s">
        <v>248</v>
      </c>
      <c r="H6" s="83" t="s">
        <v>249</v>
      </c>
      <c r="I6" s="84" t="s">
        <v>250</v>
      </c>
      <c r="J6" s="83" t="s">
        <v>251</v>
      </c>
      <c r="K6" s="84" t="s">
        <v>252</v>
      </c>
      <c r="L6" s="83" t="s">
        <v>253</v>
      </c>
      <c r="M6" s="84" t="s">
        <v>254</v>
      </c>
      <c r="N6" s="83" t="s">
        <v>255</v>
      </c>
      <c r="P6" s="83" t="s">
        <v>256</v>
      </c>
      <c r="Q6" s="90" t="s">
        <v>257</v>
      </c>
      <c r="R6" s="29" t="s">
        <v>258</v>
      </c>
      <c r="S6" s="29" t="s">
        <v>259</v>
      </c>
      <c r="T6" s="29" t="s">
        <v>200</v>
      </c>
      <c r="U6" s="29"/>
      <c r="V6" s="29"/>
    </row>
    <row r="7" spans="1:22">
      <c r="A7" s="83" t="s">
        <v>260</v>
      </c>
      <c r="B7" s="83" t="s">
        <v>261</v>
      </c>
      <c r="C7" s="84" t="s">
        <v>262</v>
      </c>
      <c r="D7" s="83" t="s">
        <v>263</v>
      </c>
      <c r="E7" s="84" t="s">
        <v>264</v>
      </c>
      <c r="F7" s="83" t="s">
        <v>265</v>
      </c>
      <c r="G7" s="84" t="s">
        <v>266</v>
      </c>
      <c r="H7" s="83" t="s">
        <v>267</v>
      </c>
      <c r="I7" s="84" t="s">
        <v>268</v>
      </c>
      <c r="J7" s="83" t="s">
        <v>269</v>
      </c>
      <c r="K7" s="84" t="s">
        <v>270</v>
      </c>
      <c r="L7" s="83" t="s">
        <v>271</v>
      </c>
      <c r="M7" s="84" t="s">
        <v>272</v>
      </c>
      <c r="N7" s="83" t="s">
        <v>273</v>
      </c>
      <c r="P7" s="83" t="s">
        <v>274</v>
      </c>
      <c r="Q7" s="83" t="s">
        <v>275</v>
      </c>
      <c r="R7" s="29" t="s">
        <v>276</v>
      </c>
      <c r="S7" s="29" t="s">
        <v>277</v>
      </c>
      <c r="T7" s="29" t="s">
        <v>278</v>
      </c>
      <c r="U7" s="29"/>
      <c r="V7" s="29"/>
    </row>
    <row r="8" spans="1:22">
      <c r="A8" s="83" t="s">
        <v>279</v>
      </c>
      <c r="B8" s="83" t="s">
        <v>280</v>
      </c>
      <c r="C8" s="84" t="s">
        <v>281</v>
      </c>
      <c r="D8" s="83" t="s">
        <v>282</v>
      </c>
      <c r="E8" s="84" t="s">
        <v>283</v>
      </c>
      <c r="F8" s="83" t="s">
        <v>284</v>
      </c>
      <c r="G8" s="84" t="s">
        <v>285</v>
      </c>
      <c r="H8" s="83" t="s">
        <v>286</v>
      </c>
      <c r="I8" s="84" t="s">
        <v>287</v>
      </c>
      <c r="J8" s="83" t="s">
        <v>288</v>
      </c>
      <c r="K8" s="84" t="s">
        <v>289</v>
      </c>
      <c r="L8" s="83" t="s">
        <v>290</v>
      </c>
      <c r="M8" s="84" t="s">
        <v>291</v>
      </c>
      <c r="N8" s="83" t="s">
        <v>292</v>
      </c>
      <c r="P8" t="s">
        <v>293</v>
      </c>
      <c r="Q8" t="s">
        <v>294</v>
      </c>
      <c r="R8" s="83" t="s">
        <v>295</v>
      </c>
      <c r="S8" s="83" t="s">
        <v>296</v>
      </c>
      <c r="T8" t="s">
        <v>297</v>
      </c>
      <c r="U8" s="29"/>
      <c r="V8" s="29"/>
    </row>
    <row r="9" spans="1:22">
      <c r="A9" s="83" t="s">
        <v>298</v>
      </c>
      <c r="B9" s="83" t="s">
        <v>299</v>
      </c>
      <c r="C9" s="84" t="s">
        <v>300</v>
      </c>
      <c r="D9" s="83" t="s">
        <v>301</v>
      </c>
      <c r="E9" s="84" t="s">
        <v>302</v>
      </c>
      <c r="F9" s="83" t="s">
        <v>303</v>
      </c>
      <c r="G9" s="84" t="s">
        <v>304</v>
      </c>
      <c r="H9" s="83" t="s">
        <v>305</v>
      </c>
      <c r="I9" s="84" t="s">
        <v>306</v>
      </c>
      <c r="J9" s="83" t="s">
        <v>307</v>
      </c>
      <c r="K9" s="84" t="s">
        <v>308</v>
      </c>
      <c r="L9" s="83" t="s">
        <v>309</v>
      </c>
      <c r="M9" s="84" t="s">
        <v>310</v>
      </c>
      <c r="N9" s="83" t="s">
        <v>311</v>
      </c>
      <c r="P9" s="83" t="s">
        <v>312</v>
      </c>
      <c r="Q9" t="s">
        <v>313</v>
      </c>
      <c r="R9" t="s">
        <v>314</v>
      </c>
      <c r="S9" s="83" t="s">
        <v>315</v>
      </c>
      <c r="T9" t="s">
        <v>316</v>
      </c>
      <c r="U9" s="29"/>
      <c r="V9" s="29"/>
    </row>
    <row r="10" spans="1:20">
      <c r="A10" s="83" t="s">
        <v>317</v>
      </c>
      <c r="B10" s="83" t="s">
        <v>318</v>
      </c>
      <c r="C10" s="84" t="s">
        <v>319</v>
      </c>
      <c r="D10" s="83" t="s">
        <v>320</v>
      </c>
      <c r="E10" s="84" t="s">
        <v>321</v>
      </c>
      <c r="F10" s="83" t="s">
        <v>322</v>
      </c>
      <c r="I10" s="84" t="s">
        <v>323</v>
      </c>
      <c r="J10" s="83" t="s">
        <v>324</v>
      </c>
      <c r="K10" s="84" t="s">
        <v>325</v>
      </c>
      <c r="L10" s="83" t="s">
        <v>326</v>
      </c>
      <c r="M10" s="84" t="s">
        <v>327</v>
      </c>
      <c r="N10" s="83" t="s">
        <v>328</v>
      </c>
      <c r="P10" s="83" t="s">
        <v>329</v>
      </c>
      <c r="Q10" t="s">
        <v>330</v>
      </c>
      <c r="R10" t="s">
        <v>331</v>
      </c>
      <c r="T10" t="s">
        <v>332</v>
      </c>
    </row>
    <row r="11" spans="1:20">
      <c r="A11" s="83" t="s">
        <v>333</v>
      </c>
      <c r="B11" s="83" t="s">
        <v>334</v>
      </c>
      <c r="C11" s="84" t="s">
        <v>335</v>
      </c>
      <c r="D11" s="83" t="s">
        <v>336</v>
      </c>
      <c r="E11" s="84" t="s">
        <v>337</v>
      </c>
      <c r="F11" s="83" t="s">
        <v>338</v>
      </c>
      <c r="I11" s="84" t="s">
        <v>339</v>
      </c>
      <c r="J11" s="83" t="s">
        <v>340</v>
      </c>
      <c r="K11" s="84" t="s">
        <v>341</v>
      </c>
      <c r="L11" s="83" t="s">
        <v>342</v>
      </c>
      <c r="M11" s="89" t="s">
        <v>343</v>
      </c>
      <c r="N11" s="83" t="s">
        <v>344</v>
      </c>
      <c r="P11" s="83" t="s">
        <v>345</v>
      </c>
      <c r="Q11" s="83" t="s">
        <v>346</v>
      </c>
      <c r="R11" t="s">
        <v>347</v>
      </c>
      <c r="T11" t="s">
        <v>348</v>
      </c>
    </row>
    <row r="12" spans="1:18">
      <c r="A12" s="83" t="s">
        <v>349</v>
      </c>
      <c r="B12" s="83" t="s">
        <v>350</v>
      </c>
      <c r="C12" s="84" t="s">
        <v>351</v>
      </c>
      <c r="D12" s="83" t="s">
        <v>352</v>
      </c>
      <c r="E12" s="84" t="s">
        <v>353</v>
      </c>
      <c r="F12" s="83" t="s">
        <v>354</v>
      </c>
      <c r="I12" s="84" t="s">
        <v>355</v>
      </c>
      <c r="J12" s="83" t="s">
        <v>356</v>
      </c>
      <c r="K12" s="84" t="s">
        <v>357</v>
      </c>
      <c r="M12" s="84" t="s">
        <v>358</v>
      </c>
      <c r="N12" s="83" t="s">
        <v>359</v>
      </c>
      <c r="P12" t="s">
        <v>360</v>
      </c>
      <c r="Q12" s="83"/>
      <c r="R12" t="s">
        <v>361</v>
      </c>
    </row>
    <row r="13" spans="1:18">
      <c r="A13" s="83" t="s">
        <v>362</v>
      </c>
      <c r="B13" s="83" t="s">
        <v>363</v>
      </c>
      <c r="C13" s="84" t="s">
        <v>195</v>
      </c>
      <c r="D13" s="83" t="s">
        <v>364</v>
      </c>
      <c r="E13" s="84" t="s">
        <v>365</v>
      </c>
      <c r="F13" s="83" t="s">
        <v>366</v>
      </c>
      <c r="J13" s="83" t="s">
        <v>190</v>
      </c>
      <c r="K13" s="84" t="s">
        <v>367</v>
      </c>
      <c r="M13" s="84" t="s">
        <v>368</v>
      </c>
      <c r="N13" s="83" t="s">
        <v>369</v>
      </c>
      <c r="P13" t="s">
        <v>370</v>
      </c>
      <c r="Q13" s="83"/>
      <c r="R13" t="s">
        <v>371</v>
      </c>
    </row>
    <row r="14" spans="1:18">
      <c r="A14" s="83" t="s">
        <v>372</v>
      </c>
      <c r="B14" s="83" t="s">
        <v>243</v>
      </c>
      <c r="C14" s="84" t="s">
        <v>373</v>
      </c>
      <c r="D14" s="83" t="s">
        <v>374</v>
      </c>
      <c r="E14" s="84" t="s">
        <v>375</v>
      </c>
      <c r="F14" s="83" t="s">
        <v>376</v>
      </c>
      <c r="J14" s="83" t="s">
        <v>311</v>
      </c>
      <c r="K14" s="84" t="s">
        <v>377</v>
      </c>
      <c r="M14" s="84" t="s">
        <v>378</v>
      </c>
      <c r="N14" s="83" t="s">
        <v>379</v>
      </c>
      <c r="P14" t="s">
        <v>380</v>
      </c>
      <c r="R14" s="83"/>
    </row>
    <row r="15" spans="1:15">
      <c r="A15" s="83" t="s">
        <v>381</v>
      </c>
      <c r="B15" s="83" t="s">
        <v>261</v>
      </c>
      <c r="C15" s="84" t="s">
        <v>382</v>
      </c>
      <c r="D15" s="83" t="s">
        <v>383</v>
      </c>
      <c r="F15" s="83" t="s">
        <v>384</v>
      </c>
      <c r="N15" s="83" t="s">
        <v>385</v>
      </c>
      <c r="O15"/>
    </row>
    <row r="16" spans="1:15">
      <c r="A16" s="83" t="s">
        <v>386</v>
      </c>
      <c r="B16" s="83" t="s">
        <v>387</v>
      </c>
      <c r="D16" s="83" t="s">
        <v>388</v>
      </c>
      <c r="N16" s="83" t="s">
        <v>389</v>
      </c>
      <c r="O16"/>
    </row>
    <row r="17" spans="1:15">
      <c r="A17" s="83" t="s">
        <v>390</v>
      </c>
      <c r="B17" s="83" t="s">
        <v>391</v>
      </c>
      <c r="N17" s="83" t="s">
        <v>392</v>
      </c>
      <c r="O17"/>
    </row>
    <row r="18" spans="1:15">
      <c r="A18" s="83" t="s">
        <v>393</v>
      </c>
      <c r="B18" s="83" t="s">
        <v>394</v>
      </c>
      <c r="L18"/>
      <c r="N18" s="83" t="s">
        <v>395</v>
      </c>
      <c r="O18"/>
    </row>
    <row r="19" spans="1:15">
      <c r="A19" s="83" t="s">
        <v>387</v>
      </c>
      <c r="B19" s="83" t="s">
        <v>396</v>
      </c>
      <c r="L19"/>
      <c r="N19" t="s">
        <v>397</v>
      </c>
      <c r="O19"/>
    </row>
    <row r="20" spans="1:15">
      <c r="A20" s="83" t="s">
        <v>398</v>
      </c>
      <c r="B20" s="83" t="s">
        <v>399</v>
      </c>
      <c r="L20"/>
      <c r="N20" t="s">
        <v>400</v>
      </c>
      <c r="O20"/>
    </row>
    <row r="21" spans="1:15">
      <c r="A21" s="83" t="s">
        <v>401</v>
      </c>
      <c r="B21" s="83" t="s">
        <v>402</v>
      </c>
      <c r="L21"/>
      <c r="O21"/>
    </row>
    <row r="22" spans="1:15">
      <c r="A22" s="83" t="s">
        <v>403</v>
      </c>
      <c r="B22" s="83" t="s">
        <v>404</v>
      </c>
      <c r="L22"/>
      <c r="O22"/>
    </row>
    <row r="23" spans="1:15">
      <c r="A23" s="83" t="s">
        <v>405</v>
      </c>
      <c r="B23" s="83" t="s">
        <v>406</v>
      </c>
      <c r="L23"/>
      <c r="O23"/>
    </row>
    <row r="24" spans="1:15">
      <c r="A24" s="83" t="s">
        <v>407</v>
      </c>
      <c r="B24" s="83" t="s">
        <v>349</v>
      </c>
      <c r="L24"/>
      <c r="O24"/>
    </row>
    <row r="25" spans="1:15">
      <c r="A25" s="83" t="s">
        <v>408</v>
      </c>
      <c r="B25" s="83" t="s">
        <v>409</v>
      </c>
      <c r="L25"/>
      <c r="N25"/>
      <c r="O25"/>
    </row>
    <row r="26" spans="1:15">
      <c r="A26" s="83" t="s">
        <v>410</v>
      </c>
      <c r="B26" s="83" t="s">
        <v>411</v>
      </c>
      <c r="L26"/>
      <c r="N26"/>
      <c r="O26"/>
    </row>
    <row r="27" spans="1:15">
      <c r="A27" s="83" t="s">
        <v>412</v>
      </c>
      <c r="B27" s="83" t="s">
        <v>406</v>
      </c>
      <c r="L27"/>
      <c r="N27"/>
      <c r="O27"/>
    </row>
    <row r="28" spans="1:15">
      <c r="A28" s="83" t="s">
        <v>413</v>
      </c>
      <c r="B28" s="83" t="s">
        <v>414</v>
      </c>
      <c r="L28"/>
      <c r="N28"/>
      <c r="O28"/>
    </row>
    <row r="29" spans="1:15">
      <c r="A29" s="83" t="s">
        <v>415</v>
      </c>
      <c r="B29" s="83" t="s">
        <v>416</v>
      </c>
      <c r="L29"/>
      <c r="N29"/>
      <c r="O29"/>
    </row>
    <row r="30" spans="1:15">
      <c r="A30" t="s">
        <v>417</v>
      </c>
      <c r="B30" s="83" t="s">
        <v>418</v>
      </c>
      <c r="L30"/>
      <c r="N30"/>
      <c r="O30"/>
    </row>
    <row r="31" spans="1:20">
      <c r="A31" t="s">
        <v>419</v>
      </c>
      <c r="B31" s="83" t="s">
        <v>420</v>
      </c>
      <c r="K31" s="89"/>
      <c r="L31" s="4"/>
      <c r="M31" s="89"/>
      <c r="N31" s="4"/>
      <c r="O31" s="4"/>
      <c r="P31" s="4"/>
      <c r="Q31" s="4"/>
      <c r="R31" s="4"/>
      <c r="S31" s="4"/>
      <c r="T31" s="4"/>
    </row>
    <row r="32" spans="1:20">
      <c r="A32" t="s">
        <v>421</v>
      </c>
      <c r="B32" s="83" t="s">
        <v>422</v>
      </c>
      <c r="K32" s="89"/>
      <c r="L32" s="4"/>
      <c r="M32" s="89"/>
      <c r="N32" s="4"/>
      <c r="O32" s="4"/>
      <c r="P32" s="4"/>
      <c r="Q32" s="4"/>
      <c r="R32" s="4"/>
      <c r="S32" s="4"/>
      <c r="T32" s="4"/>
    </row>
    <row r="33" spans="1:20">
      <c r="A33" t="s">
        <v>423</v>
      </c>
      <c r="B33" s="83" t="s">
        <v>424</v>
      </c>
      <c r="K33" s="89"/>
      <c r="L33" s="4"/>
      <c r="M33" s="89"/>
      <c r="N33" s="4"/>
      <c r="O33" s="4"/>
      <c r="P33" s="4"/>
      <c r="Q33" s="4"/>
      <c r="R33" s="4"/>
      <c r="S33" s="4"/>
      <c r="T33" s="4"/>
    </row>
    <row r="34" spans="2:2">
      <c r="B34" s="83" t="s">
        <v>425</v>
      </c>
    </row>
    <row r="35" spans="2:2">
      <c r="B35" s="83" t="s">
        <v>426</v>
      </c>
    </row>
    <row r="36" spans="2:2">
      <c r="B36" s="83" t="s">
        <v>427</v>
      </c>
    </row>
    <row r="37" spans="2:2">
      <c r="B37" s="83" t="s">
        <v>428</v>
      </c>
    </row>
    <row r="38" spans="2:2">
      <c r="B38" s="83" t="s">
        <v>372</v>
      </c>
    </row>
  </sheetData>
  <mergeCells count="1">
    <mergeCell ref="P1:T1"/>
  </mergeCell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0"/>
  <sheetViews>
    <sheetView workbookViewId="0">
      <selection activeCell="G3" sqref="G3"/>
    </sheetView>
  </sheetViews>
  <sheetFormatPr defaultColWidth="9.14285714285714" defaultRowHeight="15"/>
  <cols>
    <col min="1" max="4" width="14.8571428571429" customWidth="1"/>
    <col min="6" max="6" width="14"/>
    <col min="7" max="7" width="11.2857142857143" customWidth="1"/>
    <col min="10" max="10" width="14" customWidth="1"/>
    <col min="11" max="11" width="7.85714285714286" customWidth="1"/>
    <col min="14" max="14" width="12.8571428571429"/>
  </cols>
  <sheetData>
    <row r="1" spans="1:11">
      <c r="A1" s="73" t="s">
        <v>119</v>
      </c>
      <c r="B1" s="73" t="s">
        <v>429</v>
      </c>
      <c r="C1" s="73" t="s">
        <v>121</v>
      </c>
      <c r="D1" s="73" t="s">
        <v>430</v>
      </c>
      <c r="E1" s="73" t="s">
        <v>176</v>
      </c>
      <c r="F1" s="73" t="s">
        <v>175</v>
      </c>
      <c r="G1" s="73" t="s">
        <v>177</v>
      </c>
      <c r="H1" s="73" t="s">
        <v>174</v>
      </c>
      <c r="I1" s="73" t="s">
        <v>172</v>
      </c>
      <c r="J1" s="73" t="s">
        <v>171</v>
      </c>
      <c r="K1" s="73" t="s">
        <v>431</v>
      </c>
    </row>
    <row r="2" spans="1:11">
      <c r="A2" s="73"/>
      <c r="B2" s="73"/>
      <c r="C2" s="73"/>
      <c r="D2" s="73"/>
      <c r="E2" s="73"/>
      <c r="F2" s="73"/>
      <c r="G2" s="73"/>
      <c r="H2" s="73"/>
      <c r="I2" s="73"/>
      <c r="J2" s="73"/>
      <c r="K2" s="73"/>
    </row>
    <row r="3" spans="1:14">
      <c r="A3" s="74" t="s">
        <v>181</v>
      </c>
      <c r="B3" s="75">
        <v>0</v>
      </c>
      <c r="C3" s="76">
        <v>3</v>
      </c>
      <c r="D3" s="77">
        <v>1</v>
      </c>
      <c r="E3" s="77">
        <v>2</v>
      </c>
      <c r="F3" s="77">
        <v>3</v>
      </c>
      <c r="G3" s="77">
        <v>2</v>
      </c>
      <c r="H3" s="77">
        <v>0</v>
      </c>
      <c r="I3" s="77">
        <v>4</v>
      </c>
      <c r="J3" s="77">
        <v>9</v>
      </c>
      <c r="K3" s="77">
        <f>SUM(D3:J3)</f>
        <v>21</v>
      </c>
      <c r="N3">
        <f>K3/D3/1.5</f>
        <v>14</v>
      </c>
    </row>
    <row r="4" spans="1:14">
      <c r="A4" s="74" t="s">
        <v>182</v>
      </c>
      <c r="B4" s="75">
        <v>1</v>
      </c>
      <c r="C4" s="76">
        <v>1</v>
      </c>
      <c r="D4" s="77">
        <v>2</v>
      </c>
      <c r="E4" s="77">
        <v>2</v>
      </c>
      <c r="F4" s="77">
        <v>5</v>
      </c>
      <c r="G4" s="77">
        <v>3</v>
      </c>
      <c r="H4" s="77">
        <v>1</v>
      </c>
      <c r="I4" s="77">
        <v>5</v>
      </c>
      <c r="J4" s="77">
        <v>10</v>
      </c>
      <c r="K4" s="77">
        <f>SUM(D4:J4)</f>
        <v>28</v>
      </c>
      <c r="N4">
        <f>K4/D4/1.5</f>
        <v>9.33333333333333</v>
      </c>
    </row>
    <row r="5" spans="1:14">
      <c r="A5" s="74" t="s">
        <v>184</v>
      </c>
      <c r="B5" s="75">
        <v>2</v>
      </c>
      <c r="C5" s="76">
        <v>2</v>
      </c>
      <c r="D5" s="77">
        <v>3</v>
      </c>
      <c r="E5" s="77">
        <v>3</v>
      </c>
      <c r="F5" s="77">
        <v>7</v>
      </c>
      <c r="G5" s="77">
        <v>4</v>
      </c>
      <c r="H5" s="77">
        <v>1</v>
      </c>
      <c r="I5" s="77">
        <v>6</v>
      </c>
      <c r="J5" s="77">
        <v>11</v>
      </c>
      <c r="K5" s="77">
        <f>SUM(D5:J5)</f>
        <v>35</v>
      </c>
      <c r="N5">
        <f>K5/D5/1.5</f>
        <v>7.77777777777778</v>
      </c>
    </row>
    <row r="6" spans="1:14">
      <c r="A6" s="74" t="s">
        <v>183</v>
      </c>
      <c r="B6" s="75">
        <v>3</v>
      </c>
      <c r="C6" s="76">
        <v>4</v>
      </c>
      <c r="D6" s="77">
        <v>4</v>
      </c>
      <c r="E6" s="77">
        <v>3</v>
      </c>
      <c r="F6" s="77">
        <v>9</v>
      </c>
      <c r="G6" s="77">
        <v>5</v>
      </c>
      <c r="H6" s="77">
        <v>1</v>
      </c>
      <c r="I6" s="77">
        <v>7</v>
      </c>
      <c r="J6" s="77">
        <v>12</v>
      </c>
      <c r="K6" s="77">
        <f>SUM(D6:J6)</f>
        <v>41</v>
      </c>
      <c r="N6">
        <f>K6/D6/1.5</f>
        <v>6.83333333333333</v>
      </c>
    </row>
    <row r="7" spans="1:14">
      <c r="A7" s="74" t="s">
        <v>432</v>
      </c>
      <c r="B7" s="75">
        <v>4</v>
      </c>
      <c r="C7" s="76">
        <v>5</v>
      </c>
      <c r="D7" s="77">
        <v>5</v>
      </c>
      <c r="E7" s="77">
        <v>3</v>
      </c>
      <c r="F7" s="77">
        <v>11</v>
      </c>
      <c r="G7" s="77">
        <v>6</v>
      </c>
      <c r="H7" s="77">
        <v>1</v>
      </c>
      <c r="I7" s="77">
        <v>8</v>
      </c>
      <c r="J7" s="77">
        <v>13</v>
      </c>
      <c r="K7" s="77">
        <f>SUM(D7:J7)</f>
        <v>47</v>
      </c>
      <c r="N7">
        <f>K7/D7/1.5</f>
        <v>6.26666666666667</v>
      </c>
    </row>
    <row r="18" spans="13:18">
      <c r="M18" s="83"/>
      <c r="N18" s="83"/>
      <c r="O18" s="83"/>
      <c r="P18" s="83"/>
      <c r="Q18" s="83"/>
      <c r="R18" s="83"/>
    </row>
    <row r="19" spans="13:22">
      <c r="M19" s="4" t="s">
        <v>433</v>
      </c>
      <c r="N19" s="4" t="s">
        <v>119</v>
      </c>
      <c r="P19" s="4" t="s">
        <v>434</v>
      </c>
      <c r="Q19" s="4" t="s">
        <v>119</v>
      </c>
      <c r="S19" s="4" t="s">
        <v>435</v>
      </c>
      <c r="V19" s="4" t="s">
        <v>436</v>
      </c>
    </row>
    <row r="20" spans="13:23">
      <c r="M20" s="4" t="s">
        <v>437</v>
      </c>
      <c r="N20" s="4" t="s">
        <v>438</v>
      </c>
      <c r="P20" s="4" t="s">
        <v>439</v>
      </c>
      <c r="Q20" s="4" t="s">
        <v>440</v>
      </c>
      <c r="S20" s="4" t="s">
        <v>181</v>
      </c>
      <c r="V20" s="4" t="s">
        <v>136</v>
      </c>
      <c r="W20" s="4" t="s">
        <v>441</v>
      </c>
    </row>
    <row r="21" spans="13:23">
      <c r="M21" s="4" t="s">
        <v>442</v>
      </c>
      <c r="N21" s="4" t="s">
        <v>443</v>
      </c>
      <c r="P21" s="4" t="s">
        <v>444</v>
      </c>
      <c r="Q21" s="4" t="s">
        <v>445</v>
      </c>
      <c r="S21" s="4" t="s">
        <v>432</v>
      </c>
      <c r="V21" s="4" t="s">
        <v>131</v>
      </c>
      <c r="W21" s="4" t="s">
        <v>446</v>
      </c>
    </row>
    <row r="22" spans="13:23">
      <c r="M22" s="4" t="s">
        <v>447</v>
      </c>
      <c r="N22" s="4" t="s">
        <v>448</v>
      </c>
      <c r="P22" s="4" t="s">
        <v>449</v>
      </c>
      <c r="S22" s="4" t="s">
        <v>184</v>
      </c>
      <c r="V22" s="4" t="s">
        <v>139</v>
      </c>
      <c r="W22" s="4" t="s">
        <v>450</v>
      </c>
    </row>
    <row r="23" spans="1:23">
      <c r="A23" s="78" t="s">
        <v>451</v>
      </c>
      <c r="B23" s="78"/>
      <c r="C23" s="79" t="s">
        <v>452</v>
      </c>
      <c r="D23" s="79"/>
      <c r="E23" s="79" t="s">
        <v>453</v>
      </c>
      <c r="F23" s="79"/>
      <c r="G23" s="79" t="s">
        <v>454</v>
      </c>
      <c r="H23" s="79"/>
      <c r="M23" s="4" t="s">
        <v>455</v>
      </c>
      <c r="N23" s="4" t="s">
        <v>456</v>
      </c>
      <c r="P23" s="4" t="s">
        <v>457</v>
      </c>
      <c r="Q23" s="4" t="s">
        <v>458</v>
      </c>
      <c r="S23" s="4" t="s">
        <v>182</v>
      </c>
      <c r="V23" s="4" t="s">
        <v>141</v>
      </c>
      <c r="W23" s="4" t="s">
        <v>459</v>
      </c>
    </row>
    <row r="24" spans="1:23">
      <c r="A24" s="78"/>
      <c r="B24" s="78"/>
      <c r="C24" s="78" t="s">
        <v>460</v>
      </c>
      <c r="D24" s="78" t="s">
        <v>461</v>
      </c>
      <c r="E24" s="78" t="s">
        <v>460</v>
      </c>
      <c r="F24" s="78" t="s">
        <v>461</v>
      </c>
      <c r="G24" s="78" t="s">
        <v>460</v>
      </c>
      <c r="H24" s="78" t="s">
        <v>461</v>
      </c>
      <c r="M24" s="4" t="s">
        <v>462</v>
      </c>
      <c r="N24" s="4" t="s">
        <v>424</v>
      </c>
      <c r="P24" s="4" t="s">
        <v>463</v>
      </c>
      <c r="S24" s="4" t="s">
        <v>183</v>
      </c>
      <c r="V24" s="4" t="s">
        <v>143</v>
      </c>
      <c r="W24" s="4" t="s">
        <v>464</v>
      </c>
    </row>
    <row r="25" spans="1:23">
      <c r="A25" s="80" t="s">
        <v>465</v>
      </c>
      <c r="B25" s="80"/>
      <c r="C25" s="81" t="s">
        <v>466</v>
      </c>
      <c r="D25" s="82"/>
      <c r="E25" s="81" t="s">
        <v>467</v>
      </c>
      <c r="F25" s="82" t="s">
        <v>468</v>
      </c>
      <c r="G25" s="81" t="s">
        <v>469</v>
      </c>
      <c r="H25" s="82" t="s">
        <v>470</v>
      </c>
      <c r="M25" s="4" t="s">
        <v>471</v>
      </c>
      <c r="N25" s="4" t="s">
        <v>472</v>
      </c>
      <c r="P25" s="4" t="s">
        <v>473</v>
      </c>
      <c r="Q25" s="4" t="s">
        <v>474</v>
      </c>
      <c r="V25" s="4" t="s">
        <v>124</v>
      </c>
      <c r="W25" s="4" t="s">
        <v>475</v>
      </c>
    </row>
    <row r="26" spans="1:23">
      <c r="A26" s="80" t="s">
        <v>476</v>
      </c>
      <c r="B26" s="80"/>
      <c r="C26" s="81" t="s">
        <v>477</v>
      </c>
      <c r="D26" s="82"/>
      <c r="E26" s="81" t="s">
        <v>478</v>
      </c>
      <c r="F26" s="82" t="s">
        <v>479</v>
      </c>
      <c r="G26" s="81" t="s">
        <v>480</v>
      </c>
      <c r="H26" s="82" t="s">
        <v>481</v>
      </c>
      <c r="M26" s="4" t="s">
        <v>482</v>
      </c>
      <c r="N26" s="4" t="s">
        <v>483</v>
      </c>
      <c r="P26" s="4" t="s">
        <v>484</v>
      </c>
      <c r="Q26" s="4" t="s">
        <v>485</v>
      </c>
      <c r="V26" s="4" t="s">
        <v>146</v>
      </c>
      <c r="W26" s="4" t="s">
        <v>486</v>
      </c>
    </row>
    <row r="27" spans="1:23">
      <c r="A27" s="80" t="s">
        <v>487</v>
      </c>
      <c r="B27" s="80"/>
      <c r="C27" s="81" t="s">
        <v>488</v>
      </c>
      <c r="D27" s="82"/>
      <c r="E27" s="81" t="s">
        <v>489</v>
      </c>
      <c r="F27" s="82" t="s">
        <v>490</v>
      </c>
      <c r="G27" s="81" t="s">
        <v>491</v>
      </c>
      <c r="H27" s="82" t="s">
        <v>492</v>
      </c>
      <c r="M27" s="4" t="s">
        <v>493</v>
      </c>
      <c r="N27" s="4" t="s">
        <v>494</v>
      </c>
      <c r="V27" s="4" t="s">
        <v>148</v>
      </c>
      <c r="W27" s="4" t="s">
        <v>495</v>
      </c>
    </row>
    <row r="28" spans="1:23">
      <c r="A28" s="80" t="s">
        <v>496</v>
      </c>
      <c r="B28" s="80"/>
      <c r="C28" s="81" t="s">
        <v>497</v>
      </c>
      <c r="D28" s="82"/>
      <c r="E28" s="81" t="s">
        <v>498</v>
      </c>
      <c r="F28" s="82"/>
      <c r="G28" s="81" t="s">
        <v>499</v>
      </c>
      <c r="H28" s="82" t="s">
        <v>500</v>
      </c>
      <c r="M28" s="4"/>
      <c r="N28" s="4"/>
      <c r="O28" s="4"/>
      <c r="P28" s="4"/>
      <c r="Q28" s="4"/>
      <c r="R28" s="4"/>
      <c r="S28" s="4"/>
      <c r="T28" s="4"/>
      <c r="U28" s="4"/>
      <c r="V28" s="4" t="s">
        <v>150</v>
      </c>
      <c r="W28" s="4" t="s">
        <v>501</v>
      </c>
    </row>
    <row r="29" spans="1:23">
      <c r="A29" s="80" t="s">
        <v>502</v>
      </c>
      <c r="B29" s="80"/>
      <c r="C29" s="81" t="s">
        <v>503</v>
      </c>
      <c r="D29" s="82"/>
      <c r="E29" s="81" t="s">
        <v>504</v>
      </c>
      <c r="F29" s="82"/>
      <c r="G29" s="81" t="s">
        <v>505</v>
      </c>
      <c r="H29" s="82" t="s">
        <v>506</v>
      </c>
      <c r="M29" s="4"/>
      <c r="N29" s="4"/>
      <c r="O29" s="4"/>
      <c r="P29" s="4"/>
      <c r="Q29" s="4"/>
      <c r="R29" s="4"/>
      <c r="S29" s="4"/>
      <c r="T29" s="4"/>
      <c r="U29" s="4"/>
      <c r="V29" s="4" t="s">
        <v>133</v>
      </c>
      <c r="W29" s="4" t="s">
        <v>507</v>
      </c>
    </row>
    <row r="30" spans="1:23">
      <c r="A30" s="80" t="s">
        <v>508</v>
      </c>
      <c r="B30" s="80"/>
      <c r="C30" s="81" t="s">
        <v>509</v>
      </c>
      <c r="D30" s="82"/>
      <c r="E30" s="81"/>
      <c r="F30" s="82"/>
      <c r="G30" s="81" t="s">
        <v>510</v>
      </c>
      <c r="H30" s="82" t="s">
        <v>469</v>
      </c>
      <c r="M30" s="4"/>
      <c r="N30" s="4"/>
      <c r="O30" s="4"/>
      <c r="P30" s="4"/>
      <c r="Q30" s="4"/>
      <c r="R30" s="4"/>
      <c r="S30" s="4"/>
      <c r="T30" s="4"/>
      <c r="U30" s="4"/>
      <c r="V30" s="4" t="s">
        <v>153</v>
      </c>
      <c r="W30" s="4" t="s">
        <v>511</v>
      </c>
    </row>
    <row r="31" spans="1:23">
      <c r="A31" s="80" t="s">
        <v>512</v>
      </c>
      <c r="B31" s="80"/>
      <c r="C31" s="81" t="s">
        <v>513</v>
      </c>
      <c r="D31" s="82"/>
      <c r="E31" s="81"/>
      <c r="F31" s="82"/>
      <c r="G31" s="81" t="s">
        <v>514</v>
      </c>
      <c r="H31" s="82"/>
      <c r="M31" s="4"/>
      <c r="N31" s="4"/>
      <c r="O31" s="4"/>
      <c r="P31" s="4"/>
      <c r="Q31" s="4"/>
      <c r="R31" s="4"/>
      <c r="S31" s="4"/>
      <c r="T31" s="4"/>
      <c r="U31" s="4"/>
      <c r="V31" s="4" t="s">
        <v>156</v>
      </c>
      <c r="W31" s="4" t="s">
        <v>515</v>
      </c>
    </row>
    <row r="32" spans="1:22">
      <c r="A32" s="80" t="s">
        <v>516</v>
      </c>
      <c r="B32" s="80"/>
      <c r="C32" s="81" t="s">
        <v>517</v>
      </c>
      <c r="D32" s="82"/>
      <c r="E32" s="81"/>
      <c r="F32" s="82"/>
      <c r="G32" s="81" t="s">
        <v>518</v>
      </c>
      <c r="H32" s="82"/>
      <c r="M32" s="4" t="s">
        <v>519</v>
      </c>
      <c r="V32" s="4" t="s">
        <v>159</v>
      </c>
    </row>
    <row r="33" spans="1:22">
      <c r="A33" s="80" t="s">
        <v>520</v>
      </c>
      <c r="B33" s="80"/>
      <c r="C33" s="81" t="s">
        <v>521</v>
      </c>
      <c r="D33" s="82"/>
      <c r="E33" s="81"/>
      <c r="F33" s="82"/>
      <c r="G33" s="81" t="s">
        <v>522</v>
      </c>
      <c r="H33" s="82"/>
      <c r="M33" s="4"/>
      <c r="N33" s="4"/>
      <c r="O33" s="4"/>
      <c r="P33" s="4"/>
      <c r="Q33" s="4"/>
      <c r="R33" s="4"/>
      <c r="S33" s="4"/>
      <c r="T33" s="4"/>
      <c r="U33" s="4"/>
      <c r="V33" s="4" t="s">
        <v>523</v>
      </c>
    </row>
    <row r="34" spans="1:23">
      <c r="A34" s="80" t="s">
        <v>524</v>
      </c>
      <c r="B34" s="80"/>
      <c r="C34" s="81"/>
      <c r="D34" s="82"/>
      <c r="E34" s="81"/>
      <c r="F34" s="82"/>
      <c r="G34" s="81" t="s">
        <v>525</v>
      </c>
      <c r="H34" s="82"/>
      <c r="M34" s="4" t="s">
        <v>526</v>
      </c>
      <c r="V34" s="4" t="s">
        <v>162</v>
      </c>
      <c r="W34" s="4" t="s">
        <v>527</v>
      </c>
    </row>
    <row r="35" spans="1:22">
      <c r="A35" s="80" t="s">
        <v>528</v>
      </c>
      <c r="B35" s="80"/>
      <c r="C35" s="81"/>
      <c r="D35" s="82"/>
      <c r="E35" s="81"/>
      <c r="F35" s="82"/>
      <c r="G35" s="81" t="s">
        <v>529</v>
      </c>
      <c r="H35" s="82"/>
      <c r="M35" s="4"/>
      <c r="N35" s="4"/>
      <c r="O35" s="4"/>
      <c r="P35" s="4"/>
      <c r="Q35" s="4"/>
      <c r="R35" s="4"/>
      <c r="S35" s="4"/>
      <c r="T35" s="4"/>
      <c r="U35" s="4"/>
      <c r="V35" s="4" t="s">
        <v>165</v>
      </c>
    </row>
    <row r="36" spans="1:22">
      <c r="A36" s="80" t="s">
        <v>530</v>
      </c>
      <c r="B36" s="80"/>
      <c r="C36" s="81"/>
      <c r="D36" s="82"/>
      <c r="E36" s="81"/>
      <c r="F36" s="82"/>
      <c r="G36" s="81" t="s">
        <v>506</v>
      </c>
      <c r="H36" s="82"/>
      <c r="M36" s="4"/>
      <c r="N36" s="4"/>
      <c r="O36" s="4"/>
      <c r="P36" s="4"/>
      <c r="Q36" s="4"/>
      <c r="R36" s="4"/>
      <c r="S36" s="4"/>
      <c r="T36" s="4"/>
      <c r="U36" s="4"/>
      <c r="V36" s="4"/>
    </row>
    <row r="37" spans="1:22">
      <c r="A37" s="80"/>
      <c r="B37" s="80"/>
      <c r="C37" s="81"/>
      <c r="D37" s="82"/>
      <c r="E37" s="81"/>
      <c r="F37" s="82"/>
      <c r="G37" s="81" t="s">
        <v>531</v>
      </c>
      <c r="H37" s="82"/>
      <c r="M37" s="4"/>
      <c r="N37" s="4"/>
      <c r="O37" s="4"/>
      <c r="P37" s="4"/>
      <c r="Q37" s="4"/>
      <c r="R37" s="4"/>
      <c r="S37" s="4"/>
      <c r="T37" s="4"/>
      <c r="U37" s="4"/>
      <c r="V37" s="4"/>
    </row>
    <row r="38" spans="1:8">
      <c r="A38" s="80"/>
      <c r="B38" s="80"/>
      <c r="C38" s="81"/>
      <c r="D38" s="82"/>
      <c r="E38" s="81"/>
      <c r="F38" s="82"/>
      <c r="G38" s="81" t="s">
        <v>532</v>
      </c>
      <c r="H38" s="82"/>
    </row>
    <row r="39" spans="1:8">
      <c r="A39" s="80"/>
      <c r="B39" s="80"/>
      <c r="C39" s="81"/>
      <c r="D39" s="82"/>
      <c r="E39" s="81"/>
      <c r="F39" s="82"/>
      <c r="G39" s="81" t="s">
        <v>500</v>
      </c>
      <c r="H39" s="82"/>
    </row>
    <row r="40" spans="1:8">
      <c r="A40" s="80"/>
      <c r="B40" s="80"/>
      <c r="C40" s="81"/>
      <c r="D40" s="82"/>
      <c r="E40" s="81"/>
      <c r="F40" s="82"/>
      <c r="G40" s="81"/>
      <c r="H40" s="82"/>
    </row>
  </sheetData>
  <mergeCells count="14">
    <mergeCell ref="C23:D23"/>
    <mergeCell ref="E23:F23"/>
    <mergeCell ref="G23:H23"/>
    <mergeCell ref="A1:A2"/>
    <mergeCell ref="B1:B2"/>
    <mergeCell ref="C1:C2"/>
    <mergeCell ref="D1:D2"/>
    <mergeCell ref="E1:E2"/>
    <mergeCell ref="F1:F2"/>
    <mergeCell ref="G1:G2"/>
    <mergeCell ref="H1:H2"/>
    <mergeCell ref="I1:I2"/>
    <mergeCell ref="J1:J2"/>
    <mergeCell ref="K1:K2"/>
  </mergeCells>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1"/>
  <sheetViews>
    <sheetView zoomScale="115" zoomScaleNormal="115" workbookViewId="0">
      <selection activeCell="O17" sqref="O17"/>
    </sheetView>
  </sheetViews>
  <sheetFormatPr defaultColWidth="9.14285714285714" defaultRowHeight="15"/>
  <cols>
    <col min="1" max="1" width="14.7142857142857" customWidth="1"/>
    <col min="2" max="2" width="13.7142857142857" customWidth="1"/>
    <col min="3" max="3" width="11.1428571428571" customWidth="1"/>
    <col min="4" max="4" width="11" customWidth="1"/>
    <col min="5" max="5" width="9.14285714285714" customWidth="1"/>
    <col min="6" max="6" width="11.1428571428571" customWidth="1"/>
    <col min="7" max="7" width="11.4285714285714" customWidth="1"/>
    <col min="8" max="8" width="14.4285714285714" customWidth="1"/>
    <col min="9" max="9" width="11.7142857142857" customWidth="1"/>
    <col min="10" max="10" width="17.8571428571429" customWidth="1"/>
    <col min="11" max="11" width="19.1428571428571" customWidth="1"/>
    <col min="12" max="12" width="12.7904761904762" customWidth="1"/>
    <col min="13" max="13" width="9.14285714285714" hidden="1" customWidth="1"/>
    <col min="14" max="14" width="29.1428571428571" customWidth="1"/>
  </cols>
  <sheetData>
    <row r="1" spans="1:14">
      <c r="A1" s="52" t="s">
        <v>119</v>
      </c>
      <c r="B1" s="52"/>
      <c r="C1" s="52"/>
      <c r="D1" s="52" t="s">
        <v>533</v>
      </c>
      <c r="E1" s="52"/>
      <c r="F1" s="52"/>
      <c r="G1" s="52"/>
      <c r="H1" s="52" t="s">
        <v>534</v>
      </c>
      <c r="I1" s="69" t="s">
        <v>535</v>
      </c>
      <c r="J1" s="69" t="s">
        <v>536</v>
      </c>
      <c r="K1" s="69" t="s">
        <v>537</v>
      </c>
      <c r="L1" s="69" t="s">
        <v>538</v>
      </c>
      <c r="M1" s="52" t="s">
        <v>539</v>
      </c>
      <c r="N1" s="52"/>
    </row>
    <row r="2" spans="1:14">
      <c r="A2" s="52"/>
      <c r="B2" s="52"/>
      <c r="C2" s="52"/>
      <c r="D2" s="32" t="s">
        <v>246</v>
      </c>
      <c r="E2" s="32" t="s">
        <v>540</v>
      </c>
      <c r="F2" s="32" t="s">
        <v>541</v>
      </c>
      <c r="G2" s="32" t="s">
        <v>542</v>
      </c>
      <c r="H2" s="52"/>
      <c r="I2" s="69"/>
      <c r="J2" s="69"/>
      <c r="K2" s="69"/>
      <c r="L2" s="69"/>
      <c r="M2" s="52"/>
      <c r="N2" s="52"/>
    </row>
    <row r="3" spans="1:13">
      <c r="A3" t="s">
        <v>543</v>
      </c>
      <c r="B3" t="s">
        <v>544</v>
      </c>
      <c r="C3" t="s">
        <v>545</v>
      </c>
      <c r="D3" s="10">
        <v>1</v>
      </c>
      <c r="E3" s="16">
        <v>4</v>
      </c>
      <c r="F3" s="16">
        <v>4</v>
      </c>
      <c r="G3" s="10">
        <v>3</v>
      </c>
      <c r="H3" s="52">
        <f>SUM(D3:G3)</f>
        <v>12</v>
      </c>
      <c r="I3" s="52">
        <f>E3*50</f>
        <v>200</v>
      </c>
      <c r="J3" s="70">
        <f>POWER(0.95,F3)</f>
        <v>0.81450625</v>
      </c>
      <c r="K3" s="70">
        <f>POWER(1.05,G3)</f>
        <v>1.157625</v>
      </c>
      <c r="L3" s="70">
        <f>3+(D3-1)*0.3</f>
        <v>3</v>
      </c>
      <c r="M3" s="71" t="s">
        <v>546</v>
      </c>
    </row>
    <row r="4" spans="1:13">
      <c r="A4" t="s">
        <v>547</v>
      </c>
      <c r="B4" t="s">
        <v>548</v>
      </c>
      <c r="C4" t="s">
        <v>549</v>
      </c>
      <c r="D4" s="10">
        <v>4</v>
      </c>
      <c r="E4" s="10">
        <v>3</v>
      </c>
      <c r="F4" s="10">
        <v>3</v>
      </c>
      <c r="G4" s="16">
        <v>2</v>
      </c>
      <c r="H4" s="52">
        <f t="shared" ref="H4:H11" si="0">SUM(D4:G4)</f>
        <v>12</v>
      </c>
      <c r="I4" s="52">
        <f t="shared" ref="I4:I11" si="1">E4*50</f>
        <v>150</v>
      </c>
      <c r="J4" s="70">
        <f t="shared" ref="J4:J11" si="2">POWER(0.95,F4)</f>
        <v>0.857375</v>
      </c>
      <c r="K4" s="70">
        <f t="shared" ref="K4:K11" si="3">POWER(1.05,G4)</f>
        <v>1.1025</v>
      </c>
      <c r="L4" s="70">
        <f t="shared" ref="L4:L11" si="4">3+(D4-1)*0.3</f>
        <v>3.9</v>
      </c>
      <c r="M4" s="72"/>
    </row>
    <row r="5" spans="1:13">
      <c r="A5" t="s">
        <v>407</v>
      </c>
      <c r="B5" t="s">
        <v>550</v>
      </c>
      <c r="C5" t="s">
        <v>551</v>
      </c>
      <c r="D5" s="10">
        <v>2</v>
      </c>
      <c r="E5" s="16">
        <v>6</v>
      </c>
      <c r="F5" s="10">
        <v>3</v>
      </c>
      <c r="G5" s="10">
        <v>1</v>
      </c>
      <c r="H5" s="52">
        <f t="shared" si="0"/>
        <v>12</v>
      </c>
      <c r="I5" s="52">
        <f t="shared" si="1"/>
        <v>300</v>
      </c>
      <c r="J5" s="70">
        <f t="shared" si="2"/>
        <v>0.857375</v>
      </c>
      <c r="K5" s="70">
        <f t="shared" si="3"/>
        <v>1.05</v>
      </c>
      <c r="L5" s="70">
        <f t="shared" si="4"/>
        <v>3.3</v>
      </c>
      <c r="M5" s="71" t="s">
        <v>552</v>
      </c>
    </row>
    <row r="6" spans="1:13">
      <c r="A6" t="s">
        <v>553</v>
      </c>
      <c r="B6" t="s">
        <v>554</v>
      </c>
      <c r="C6" t="s">
        <v>555</v>
      </c>
      <c r="D6" s="10">
        <v>1</v>
      </c>
      <c r="E6" s="10">
        <v>1</v>
      </c>
      <c r="F6" s="10">
        <v>4</v>
      </c>
      <c r="G6" s="16">
        <v>6</v>
      </c>
      <c r="H6" s="52">
        <f t="shared" si="0"/>
        <v>12</v>
      </c>
      <c r="I6" s="52">
        <f t="shared" si="1"/>
        <v>50</v>
      </c>
      <c r="J6" s="70">
        <f t="shared" si="2"/>
        <v>0.81450625</v>
      </c>
      <c r="K6" s="70">
        <f t="shared" si="3"/>
        <v>1.340095640625</v>
      </c>
      <c r="L6" s="70">
        <f t="shared" si="4"/>
        <v>3</v>
      </c>
      <c r="M6" s="72"/>
    </row>
    <row r="7" spans="1:13">
      <c r="A7" t="s">
        <v>556</v>
      </c>
      <c r="B7" t="s">
        <v>557</v>
      </c>
      <c r="C7" t="s">
        <v>558</v>
      </c>
      <c r="D7" s="10">
        <v>4</v>
      </c>
      <c r="E7" s="10">
        <v>1</v>
      </c>
      <c r="F7" s="16">
        <v>3</v>
      </c>
      <c r="G7" s="10">
        <v>4</v>
      </c>
      <c r="H7" s="52">
        <f t="shared" si="0"/>
        <v>12</v>
      </c>
      <c r="I7" s="52">
        <f t="shared" si="1"/>
        <v>50</v>
      </c>
      <c r="J7" s="70">
        <f t="shared" si="2"/>
        <v>0.857375</v>
      </c>
      <c r="K7" s="70">
        <f t="shared" si="3"/>
        <v>1.21550625</v>
      </c>
      <c r="L7" s="70">
        <f t="shared" si="4"/>
        <v>3.9</v>
      </c>
      <c r="M7" s="72"/>
    </row>
    <row r="8" spans="1:13">
      <c r="A8" t="s">
        <v>559</v>
      </c>
      <c r="B8" t="s">
        <v>298</v>
      </c>
      <c r="C8" t="s">
        <v>560</v>
      </c>
      <c r="D8" s="10">
        <v>3</v>
      </c>
      <c r="E8" s="16">
        <v>5</v>
      </c>
      <c r="F8" s="10">
        <v>2</v>
      </c>
      <c r="G8" s="10">
        <v>2</v>
      </c>
      <c r="H8" s="52">
        <f t="shared" si="0"/>
        <v>12</v>
      </c>
      <c r="I8" s="52">
        <f t="shared" si="1"/>
        <v>250</v>
      </c>
      <c r="J8" s="70">
        <f t="shared" si="2"/>
        <v>0.9025</v>
      </c>
      <c r="K8" s="70">
        <f t="shared" si="3"/>
        <v>1.1025</v>
      </c>
      <c r="L8" s="70">
        <f t="shared" si="4"/>
        <v>3.6</v>
      </c>
      <c r="M8" s="71" t="s">
        <v>561</v>
      </c>
    </row>
    <row r="9" spans="1:13">
      <c r="A9" t="s">
        <v>262</v>
      </c>
      <c r="B9" t="s">
        <v>562</v>
      </c>
      <c r="C9" t="s">
        <v>563</v>
      </c>
      <c r="D9" s="10">
        <v>6</v>
      </c>
      <c r="E9" s="10">
        <v>2</v>
      </c>
      <c r="F9" s="10">
        <v>1</v>
      </c>
      <c r="G9" s="10">
        <v>3</v>
      </c>
      <c r="H9" s="52">
        <f t="shared" si="0"/>
        <v>12</v>
      </c>
      <c r="I9" s="52">
        <f t="shared" si="1"/>
        <v>100</v>
      </c>
      <c r="J9" s="70">
        <f t="shared" si="2"/>
        <v>0.95</v>
      </c>
      <c r="K9" s="70">
        <f t="shared" si="3"/>
        <v>1.157625</v>
      </c>
      <c r="L9" s="70">
        <f t="shared" si="4"/>
        <v>4.5</v>
      </c>
      <c r="M9" s="72"/>
    </row>
    <row r="10" spans="1:13">
      <c r="A10" t="s">
        <v>564</v>
      </c>
      <c r="B10" t="s">
        <v>565</v>
      </c>
      <c r="D10" s="10">
        <v>3</v>
      </c>
      <c r="E10" s="10">
        <v>2</v>
      </c>
      <c r="F10" s="16">
        <v>4</v>
      </c>
      <c r="G10" s="16">
        <v>3</v>
      </c>
      <c r="H10" s="52">
        <f t="shared" si="0"/>
        <v>12</v>
      </c>
      <c r="I10" s="52">
        <f t="shared" si="1"/>
        <v>100</v>
      </c>
      <c r="J10" s="70">
        <f t="shared" si="2"/>
        <v>0.81450625</v>
      </c>
      <c r="K10" s="70">
        <f t="shared" si="3"/>
        <v>1.157625</v>
      </c>
      <c r="L10" s="70">
        <f t="shared" si="4"/>
        <v>3.6</v>
      </c>
      <c r="M10" s="72"/>
    </row>
    <row r="11" spans="1:13">
      <c r="A11" s="1" t="s">
        <v>566</v>
      </c>
      <c r="B11" s="1"/>
      <c r="C11" s="1"/>
      <c r="D11" s="67">
        <v>4</v>
      </c>
      <c r="E11" s="68">
        <v>4</v>
      </c>
      <c r="F11" s="68">
        <v>4</v>
      </c>
      <c r="G11" s="68">
        <v>4</v>
      </c>
      <c r="H11" s="52">
        <f t="shared" si="0"/>
        <v>16</v>
      </c>
      <c r="I11" s="52">
        <f t="shared" si="1"/>
        <v>200</v>
      </c>
      <c r="J11" s="70">
        <f t="shared" si="2"/>
        <v>0.81450625</v>
      </c>
      <c r="K11" s="70">
        <f t="shared" si="3"/>
        <v>1.21550625</v>
      </c>
      <c r="L11" s="70">
        <f t="shared" si="4"/>
        <v>3.9</v>
      </c>
      <c r="M11" s="71" t="s">
        <v>567</v>
      </c>
    </row>
    <row r="12" customFormat="1" spans="1:10">
      <c r="A12" s="1"/>
      <c r="B12" s="1"/>
      <c r="C12" s="1"/>
      <c r="D12" s="2"/>
      <c r="E12" s="2"/>
      <c r="F12" s="2"/>
      <c r="G12" s="2"/>
      <c r="H12" s="2"/>
      <c r="I12" s="2"/>
      <c r="J12" s="52"/>
    </row>
    <row r="13" s="1" customFormat="1"/>
    <row r="14" s="1" customFormat="1"/>
    <row r="16" spans="1:1">
      <c r="A16" s="1" t="s">
        <v>568</v>
      </c>
    </row>
    <row r="17" spans="1:12">
      <c r="A17" s="52" t="s">
        <v>119</v>
      </c>
      <c r="B17" s="52"/>
      <c r="C17" s="52"/>
      <c r="D17" s="52" t="s">
        <v>533</v>
      </c>
      <c r="E17" s="52"/>
      <c r="F17" s="52"/>
      <c r="G17" s="52"/>
      <c r="H17" s="52" t="s">
        <v>534</v>
      </c>
      <c r="I17" s="69" t="s">
        <v>535</v>
      </c>
      <c r="J17" s="69" t="s">
        <v>536</v>
      </c>
      <c r="K17" s="69" t="s">
        <v>537</v>
      </c>
      <c r="L17" s="69" t="s">
        <v>538</v>
      </c>
    </row>
    <row r="18" spans="1:12">
      <c r="A18" s="52"/>
      <c r="B18" s="52"/>
      <c r="C18" s="52"/>
      <c r="D18" s="32" t="s">
        <v>246</v>
      </c>
      <c r="E18" s="32" t="s">
        <v>540</v>
      </c>
      <c r="F18" s="32" t="s">
        <v>541</v>
      </c>
      <c r="G18" s="32" t="s">
        <v>542</v>
      </c>
      <c r="H18" s="52"/>
      <c r="I18" s="69"/>
      <c r="J18" s="69"/>
      <c r="K18" s="69"/>
      <c r="L18" s="69"/>
    </row>
    <row r="19" spans="1:12">
      <c r="A19" t="s">
        <v>543</v>
      </c>
      <c r="B19" t="s">
        <v>544</v>
      </c>
      <c r="C19" t="s">
        <v>545</v>
      </c>
      <c r="D19" s="52">
        <f>D3+10</f>
        <v>11</v>
      </c>
      <c r="E19" s="52">
        <f t="shared" ref="E19:E27" si="5">E3+10</f>
        <v>14</v>
      </c>
      <c r="F19" s="52">
        <f t="shared" ref="F19:F27" si="6">F3+10</f>
        <v>14</v>
      </c>
      <c r="G19" s="52">
        <f t="shared" ref="G19:G27" si="7">G3+10</f>
        <v>13</v>
      </c>
      <c r="H19" s="52">
        <f t="shared" ref="H19:H27" si="8">SUM(D19:G19)</f>
        <v>52</v>
      </c>
      <c r="I19" s="52">
        <f t="shared" ref="I19:I27" si="9">E19*50</f>
        <v>700</v>
      </c>
      <c r="J19" s="70">
        <f t="shared" ref="J19:J27" si="10">POWER(0.95,F19)</f>
        <v>0.48767497911553</v>
      </c>
      <c r="K19" s="70">
        <f t="shared" ref="K19:K27" si="11">POWER(1.05,G19)</f>
        <v>1.88564914232324</v>
      </c>
      <c r="L19" s="70">
        <f t="shared" ref="L19:L27" si="12">3+(D19-1)*0.3</f>
        <v>6</v>
      </c>
    </row>
    <row r="20" spans="1:12">
      <c r="A20" t="s">
        <v>547</v>
      </c>
      <c r="B20" t="s">
        <v>548</v>
      </c>
      <c r="C20" t="s">
        <v>549</v>
      </c>
      <c r="D20" s="52">
        <f t="shared" ref="D20:D27" si="13">D4+10</f>
        <v>14</v>
      </c>
      <c r="E20" s="52">
        <f t="shared" si="5"/>
        <v>13</v>
      </c>
      <c r="F20" s="52">
        <f t="shared" si="6"/>
        <v>13</v>
      </c>
      <c r="G20" s="52">
        <f t="shared" si="7"/>
        <v>12</v>
      </c>
      <c r="H20" s="52">
        <f t="shared" si="8"/>
        <v>52</v>
      </c>
      <c r="I20" s="52">
        <f t="shared" si="9"/>
        <v>650</v>
      </c>
      <c r="J20" s="70">
        <f t="shared" si="10"/>
        <v>0.513342083279505</v>
      </c>
      <c r="K20" s="70">
        <f t="shared" si="11"/>
        <v>1.79585632602213</v>
      </c>
      <c r="L20" s="70">
        <f t="shared" si="12"/>
        <v>6.9</v>
      </c>
    </row>
    <row r="21" spans="1:12">
      <c r="A21" t="s">
        <v>407</v>
      </c>
      <c r="B21" t="s">
        <v>550</v>
      </c>
      <c r="C21" t="s">
        <v>551</v>
      </c>
      <c r="D21" s="52">
        <f t="shared" si="13"/>
        <v>12</v>
      </c>
      <c r="E21" s="52">
        <f t="shared" si="5"/>
        <v>16</v>
      </c>
      <c r="F21" s="52">
        <f t="shared" si="6"/>
        <v>13</v>
      </c>
      <c r="G21" s="52">
        <f t="shared" si="7"/>
        <v>11</v>
      </c>
      <c r="H21" s="52">
        <f t="shared" si="8"/>
        <v>52</v>
      </c>
      <c r="I21" s="52">
        <f t="shared" si="9"/>
        <v>800</v>
      </c>
      <c r="J21" s="70">
        <f t="shared" si="10"/>
        <v>0.513342083279505</v>
      </c>
      <c r="K21" s="70">
        <f t="shared" si="11"/>
        <v>1.71033935811631</v>
      </c>
      <c r="L21" s="70">
        <f t="shared" si="12"/>
        <v>6.3</v>
      </c>
    </row>
    <row r="22" spans="1:12">
      <c r="A22" t="s">
        <v>553</v>
      </c>
      <c r="B22" t="s">
        <v>554</v>
      </c>
      <c r="C22" t="s">
        <v>555</v>
      </c>
      <c r="D22" s="52">
        <f t="shared" si="13"/>
        <v>11</v>
      </c>
      <c r="E22" s="52">
        <f t="shared" si="5"/>
        <v>11</v>
      </c>
      <c r="F22" s="52">
        <f t="shared" si="6"/>
        <v>14</v>
      </c>
      <c r="G22" s="52">
        <f t="shared" si="7"/>
        <v>16</v>
      </c>
      <c r="H22" s="52">
        <f t="shared" si="8"/>
        <v>52</v>
      </c>
      <c r="I22" s="52">
        <f t="shared" si="9"/>
        <v>550</v>
      </c>
      <c r="J22" s="70">
        <f t="shared" si="10"/>
        <v>0.48767497911553</v>
      </c>
      <c r="K22" s="70">
        <f t="shared" si="11"/>
        <v>2.18287458838194</v>
      </c>
      <c r="L22" s="70">
        <f t="shared" si="12"/>
        <v>6</v>
      </c>
    </row>
    <row r="23" spans="1:12">
      <c r="A23" t="s">
        <v>556</v>
      </c>
      <c r="B23" t="s">
        <v>557</v>
      </c>
      <c r="C23" t="s">
        <v>558</v>
      </c>
      <c r="D23" s="52">
        <f t="shared" si="13"/>
        <v>14</v>
      </c>
      <c r="E23" s="52">
        <f t="shared" si="5"/>
        <v>11</v>
      </c>
      <c r="F23" s="52">
        <f t="shared" si="6"/>
        <v>13</v>
      </c>
      <c r="G23" s="52">
        <f t="shared" si="7"/>
        <v>14</v>
      </c>
      <c r="H23" s="52">
        <f t="shared" si="8"/>
        <v>52</v>
      </c>
      <c r="I23" s="52">
        <f t="shared" si="9"/>
        <v>550</v>
      </c>
      <c r="J23" s="70">
        <f t="shared" si="10"/>
        <v>0.513342083279505</v>
      </c>
      <c r="K23" s="70">
        <f t="shared" si="11"/>
        <v>1.9799315994394</v>
      </c>
      <c r="L23" s="70">
        <f t="shared" si="12"/>
        <v>6.9</v>
      </c>
    </row>
    <row r="24" spans="1:12">
      <c r="A24" t="s">
        <v>559</v>
      </c>
      <c r="B24" t="s">
        <v>298</v>
      </c>
      <c r="C24" t="s">
        <v>560</v>
      </c>
      <c r="D24" s="52">
        <f t="shared" si="13"/>
        <v>13</v>
      </c>
      <c r="E24" s="52">
        <f t="shared" si="5"/>
        <v>15</v>
      </c>
      <c r="F24" s="52">
        <f t="shared" si="6"/>
        <v>12</v>
      </c>
      <c r="G24" s="52">
        <f t="shared" si="7"/>
        <v>12</v>
      </c>
      <c r="H24" s="52">
        <f t="shared" si="8"/>
        <v>52</v>
      </c>
      <c r="I24" s="52">
        <f t="shared" si="9"/>
        <v>750</v>
      </c>
      <c r="J24" s="70">
        <f t="shared" si="10"/>
        <v>0.540360087662637</v>
      </c>
      <c r="K24" s="70">
        <f t="shared" si="11"/>
        <v>1.79585632602213</v>
      </c>
      <c r="L24" s="70">
        <f t="shared" si="12"/>
        <v>6.6</v>
      </c>
    </row>
    <row r="25" spans="1:12">
      <c r="A25" t="s">
        <v>262</v>
      </c>
      <c r="B25" t="s">
        <v>562</v>
      </c>
      <c r="C25" t="s">
        <v>563</v>
      </c>
      <c r="D25" s="52">
        <f t="shared" si="13"/>
        <v>16</v>
      </c>
      <c r="E25" s="52">
        <f t="shared" si="5"/>
        <v>12</v>
      </c>
      <c r="F25" s="52">
        <f t="shared" si="6"/>
        <v>11</v>
      </c>
      <c r="G25" s="52">
        <f t="shared" si="7"/>
        <v>13</v>
      </c>
      <c r="H25" s="52">
        <f t="shared" si="8"/>
        <v>52</v>
      </c>
      <c r="I25" s="52">
        <f t="shared" si="9"/>
        <v>600</v>
      </c>
      <c r="J25" s="70">
        <f t="shared" si="10"/>
        <v>0.56880009227646</v>
      </c>
      <c r="K25" s="70">
        <f t="shared" si="11"/>
        <v>1.88564914232324</v>
      </c>
      <c r="L25" s="70">
        <f t="shared" si="12"/>
        <v>7.5</v>
      </c>
    </row>
    <row r="26" spans="1:12">
      <c r="A26" t="s">
        <v>564</v>
      </c>
      <c r="B26" t="s">
        <v>565</v>
      </c>
      <c r="D26" s="52">
        <f t="shared" si="13"/>
        <v>13</v>
      </c>
      <c r="E26" s="52">
        <f t="shared" si="5"/>
        <v>12</v>
      </c>
      <c r="F26" s="52">
        <f t="shared" si="6"/>
        <v>14</v>
      </c>
      <c r="G26" s="52">
        <f t="shared" si="7"/>
        <v>13</v>
      </c>
      <c r="H26" s="52">
        <f t="shared" si="8"/>
        <v>52</v>
      </c>
      <c r="I26" s="52">
        <f t="shared" si="9"/>
        <v>600</v>
      </c>
      <c r="J26" s="70">
        <f t="shared" si="10"/>
        <v>0.48767497911553</v>
      </c>
      <c r="K26" s="70">
        <f t="shared" si="11"/>
        <v>1.88564914232324</v>
      </c>
      <c r="L26" s="70">
        <f t="shared" si="12"/>
        <v>6.6</v>
      </c>
    </row>
    <row r="27" spans="1:12">
      <c r="A27" s="1" t="s">
        <v>566</v>
      </c>
      <c r="B27" s="1"/>
      <c r="C27" s="1"/>
      <c r="D27" s="2">
        <f t="shared" si="13"/>
        <v>14</v>
      </c>
      <c r="E27" s="2">
        <f t="shared" si="5"/>
        <v>14</v>
      </c>
      <c r="F27" s="2">
        <f t="shared" si="6"/>
        <v>14</v>
      </c>
      <c r="G27" s="2">
        <f t="shared" si="7"/>
        <v>14</v>
      </c>
      <c r="H27" s="52">
        <f t="shared" si="8"/>
        <v>56</v>
      </c>
      <c r="I27" s="52">
        <f t="shared" si="9"/>
        <v>700</v>
      </c>
      <c r="J27" s="70">
        <f t="shared" si="10"/>
        <v>0.48767497911553</v>
      </c>
      <c r="K27" s="70">
        <f t="shared" si="11"/>
        <v>1.9799315994394</v>
      </c>
      <c r="L27" s="70">
        <f t="shared" si="12"/>
        <v>6.9</v>
      </c>
    </row>
    <row r="30" spans="1:1">
      <c r="A30" t="s">
        <v>569</v>
      </c>
    </row>
    <row r="31" spans="1:1">
      <c r="A31" t="s">
        <v>570</v>
      </c>
    </row>
    <row r="32" spans="1:1">
      <c r="A32" t="s">
        <v>571</v>
      </c>
    </row>
    <row r="35" spans="1:1">
      <c r="A35" t="s">
        <v>572</v>
      </c>
    </row>
    <row r="36" spans="1:1">
      <c r="A36" t="s">
        <v>573</v>
      </c>
    </row>
    <row r="37" spans="1:1">
      <c r="A37" t="s">
        <v>574</v>
      </c>
    </row>
    <row r="38" spans="1:1">
      <c r="A38" t="s">
        <v>575</v>
      </c>
    </row>
    <row r="39" spans="1:1">
      <c r="A39" t="s">
        <v>576</v>
      </c>
    </row>
    <row r="40" spans="1:1">
      <c r="A40" t="s">
        <v>577</v>
      </c>
    </row>
    <row r="41" spans="1:1">
      <c r="A41" t="s">
        <v>578</v>
      </c>
    </row>
  </sheetData>
  <mergeCells count="20">
    <mergeCell ref="D1:G1"/>
    <mergeCell ref="D17:G17"/>
    <mergeCell ref="A1:A2"/>
    <mergeCell ref="A17:A18"/>
    <mergeCell ref="B1:B2"/>
    <mergeCell ref="B17:B18"/>
    <mergeCell ref="C1:C2"/>
    <mergeCell ref="C17:C18"/>
    <mergeCell ref="H1:H2"/>
    <mergeCell ref="H17:H18"/>
    <mergeCell ref="I1:I2"/>
    <mergeCell ref="I17:I18"/>
    <mergeCell ref="J1:J2"/>
    <mergeCell ref="J17:J18"/>
    <mergeCell ref="K1:K2"/>
    <mergeCell ref="K17:K18"/>
    <mergeCell ref="L1:L2"/>
    <mergeCell ref="L17:L18"/>
    <mergeCell ref="M1:M2"/>
    <mergeCell ref="N1:N2"/>
  </mergeCells>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2"/>
  <sheetViews>
    <sheetView zoomScale="85" zoomScaleNormal="85" workbookViewId="0">
      <selection activeCell="F2" sqref="F2"/>
    </sheetView>
  </sheetViews>
  <sheetFormatPr defaultColWidth="9.14285714285714" defaultRowHeight="15"/>
  <cols>
    <col min="1" max="1" width="14" style="52" customWidth="1"/>
    <col min="2" max="3" width="14.7142857142857" style="52" customWidth="1"/>
    <col min="4" max="5" width="19.9904761904762" style="52" customWidth="1"/>
    <col min="6" max="6" width="16.2952380952381" style="52" customWidth="1"/>
    <col min="7" max="7" width="127.571428571429" customWidth="1"/>
  </cols>
  <sheetData>
    <row r="1" ht="17.25" spans="1:7">
      <c r="A1" s="53" t="s">
        <v>119</v>
      </c>
      <c r="B1" s="53" t="s">
        <v>0</v>
      </c>
      <c r="C1" s="53" t="s">
        <v>579</v>
      </c>
      <c r="D1" s="53" t="s">
        <v>580</v>
      </c>
      <c r="E1" s="53" t="s">
        <v>581</v>
      </c>
      <c r="F1" s="53" t="s">
        <v>582</v>
      </c>
      <c r="G1" s="53" t="s">
        <v>583</v>
      </c>
    </row>
    <row r="2" spans="1:7">
      <c r="A2" s="54" t="s">
        <v>584</v>
      </c>
      <c r="B2" s="54" t="s">
        <v>28</v>
      </c>
      <c r="C2" s="54"/>
      <c r="D2" s="54" t="b">
        <v>0</v>
      </c>
      <c r="E2" s="54" t="b">
        <v>0</v>
      </c>
      <c r="F2" s="54">
        <v>5</v>
      </c>
      <c r="G2" s="55" t="s">
        <v>585</v>
      </c>
    </row>
    <row r="3" spans="1:7">
      <c r="A3" s="54" t="s">
        <v>586</v>
      </c>
      <c r="B3" s="54" t="s">
        <v>28</v>
      </c>
      <c r="C3" s="54"/>
      <c r="D3" s="54" t="b">
        <v>0</v>
      </c>
      <c r="E3" s="54" t="b">
        <v>0</v>
      </c>
      <c r="F3" s="54">
        <v>3</v>
      </c>
      <c r="G3" s="56" t="s">
        <v>587</v>
      </c>
    </row>
    <row r="4" spans="1:7">
      <c r="A4" s="57"/>
      <c r="B4" s="57"/>
      <c r="C4" s="57"/>
      <c r="D4" s="57"/>
      <c r="E4" s="57"/>
      <c r="F4" s="57"/>
      <c r="G4" s="58"/>
    </row>
    <row r="5" spans="1:7">
      <c r="A5" s="59" t="s">
        <v>588</v>
      </c>
      <c r="B5" s="59" t="s">
        <v>35</v>
      </c>
      <c r="C5" s="59"/>
      <c r="D5" s="59" t="b">
        <v>0</v>
      </c>
      <c r="E5" s="59" t="b">
        <v>0</v>
      </c>
      <c r="F5" s="59">
        <v>4</v>
      </c>
      <c r="G5" s="60" t="s">
        <v>589</v>
      </c>
    </row>
    <row r="6" spans="1:12">
      <c r="A6" s="59" t="s">
        <v>590</v>
      </c>
      <c r="B6" s="59" t="s">
        <v>35</v>
      </c>
      <c r="C6" s="59"/>
      <c r="D6" s="59" t="b">
        <v>0</v>
      </c>
      <c r="E6" s="59" t="b">
        <v>0</v>
      </c>
      <c r="F6" s="59">
        <v>3</v>
      </c>
      <c r="G6" s="60" t="s">
        <v>591</v>
      </c>
      <c r="L6" s="52"/>
    </row>
    <row r="7" spans="1:7">
      <c r="A7" s="57"/>
      <c r="B7" s="57"/>
      <c r="C7" s="57"/>
      <c r="D7" s="57"/>
      <c r="E7" s="57"/>
      <c r="F7" s="57"/>
      <c r="G7" s="58"/>
    </row>
    <row r="8" spans="1:7">
      <c r="A8" s="54" t="s">
        <v>592</v>
      </c>
      <c r="B8" s="54" t="s">
        <v>49</v>
      </c>
      <c r="C8" s="54"/>
      <c r="D8" s="54" t="b">
        <v>0</v>
      </c>
      <c r="E8" s="54" t="b">
        <v>0</v>
      </c>
      <c r="F8" s="54">
        <v>3</v>
      </c>
      <c r="G8" s="55" t="s">
        <v>593</v>
      </c>
    </row>
    <row r="9" spans="1:7">
      <c r="A9" s="54" t="s">
        <v>594</v>
      </c>
      <c r="B9" s="54" t="s">
        <v>49</v>
      </c>
      <c r="C9" s="54"/>
      <c r="D9" s="54" t="b">
        <v>0</v>
      </c>
      <c r="E9" s="54" t="b">
        <v>1</v>
      </c>
      <c r="F9" s="54">
        <v>4</v>
      </c>
      <c r="G9" s="55" t="s">
        <v>595</v>
      </c>
    </row>
    <row r="10" spans="1:7">
      <c r="A10" s="57"/>
      <c r="B10" s="57"/>
      <c r="C10" s="57"/>
      <c r="D10" s="57"/>
      <c r="E10" s="57"/>
      <c r="F10" s="57"/>
      <c r="G10" s="58"/>
    </row>
    <row r="11" spans="1:7">
      <c r="A11" s="59" t="s">
        <v>596</v>
      </c>
      <c r="B11" s="59" t="s">
        <v>42</v>
      </c>
      <c r="C11" s="59"/>
      <c r="D11" s="59" t="b">
        <v>0</v>
      </c>
      <c r="E11" s="59" t="b">
        <v>1</v>
      </c>
      <c r="F11" s="59">
        <v>4</v>
      </c>
      <c r="G11" s="60" t="s">
        <v>597</v>
      </c>
    </row>
    <row r="12" spans="1:7">
      <c r="A12" s="59" t="s">
        <v>598</v>
      </c>
      <c r="B12" s="59" t="s">
        <v>42</v>
      </c>
      <c r="C12" s="59"/>
      <c r="D12" s="59" t="b">
        <v>0</v>
      </c>
      <c r="E12" s="59" t="b">
        <v>1</v>
      </c>
      <c r="F12" s="59">
        <v>5</v>
      </c>
      <c r="G12" s="60" t="s">
        <v>599</v>
      </c>
    </row>
    <row r="13" spans="1:7">
      <c r="A13" s="57"/>
      <c r="B13" s="57"/>
      <c r="C13" s="57"/>
      <c r="D13" s="57"/>
      <c r="E13" s="57"/>
      <c r="F13" s="57"/>
      <c r="G13" s="58"/>
    </row>
    <row r="14" spans="1:7">
      <c r="A14" s="54" t="s">
        <v>375</v>
      </c>
      <c r="B14" s="54" t="s">
        <v>20</v>
      </c>
      <c r="C14" s="54"/>
      <c r="D14" s="54" t="b">
        <v>0</v>
      </c>
      <c r="E14" s="54" t="b">
        <v>1</v>
      </c>
      <c r="F14" s="54">
        <v>4</v>
      </c>
      <c r="G14" s="55" t="s">
        <v>600</v>
      </c>
    </row>
    <row r="15" spans="1:7">
      <c r="A15" s="54" t="s">
        <v>601</v>
      </c>
      <c r="B15" s="54" t="s">
        <v>20</v>
      </c>
      <c r="C15" s="54"/>
      <c r="D15" s="54" t="b">
        <v>0</v>
      </c>
      <c r="E15" s="54" t="b">
        <v>1</v>
      </c>
      <c r="F15" s="54">
        <v>5</v>
      </c>
      <c r="G15" s="55" t="s">
        <v>602</v>
      </c>
    </row>
    <row r="16" spans="1:7">
      <c r="A16" s="57"/>
      <c r="B16" s="57"/>
      <c r="C16" s="57"/>
      <c r="D16" s="57"/>
      <c r="E16" s="57"/>
      <c r="F16" s="57"/>
      <c r="G16" s="58"/>
    </row>
    <row r="17" spans="1:7">
      <c r="A17" s="61" t="s">
        <v>603</v>
      </c>
      <c r="B17" s="61" t="s">
        <v>604</v>
      </c>
      <c r="C17" s="61" t="s">
        <v>605</v>
      </c>
      <c r="D17" s="61" t="b">
        <v>1</v>
      </c>
      <c r="E17" s="61" t="b">
        <v>0</v>
      </c>
      <c r="F17" s="61">
        <v>3</v>
      </c>
      <c r="G17" s="62" t="s">
        <v>606</v>
      </c>
    </row>
    <row r="18" spans="1:7">
      <c r="A18" s="61" t="s">
        <v>607</v>
      </c>
      <c r="B18" s="61" t="s">
        <v>604</v>
      </c>
      <c r="C18" s="61"/>
      <c r="D18" s="61" t="b">
        <v>1</v>
      </c>
      <c r="E18" s="61" t="b">
        <v>0</v>
      </c>
      <c r="F18" s="61">
        <v>5</v>
      </c>
      <c r="G18" s="62" t="s">
        <v>608</v>
      </c>
    </row>
    <row r="19" spans="1:7">
      <c r="A19" s="63"/>
      <c r="B19" s="63"/>
      <c r="C19" s="63"/>
      <c r="D19" s="63"/>
      <c r="E19" s="63"/>
      <c r="F19" s="63"/>
      <c r="G19" s="64"/>
    </row>
    <row r="20" spans="1:7">
      <c r="A20" s="61" t="s">
        <v>609</v>
      </c>
      <c r="B20" s="61" t="s">
        <v>610</v>
      </c>
      <c r="C20" s="61" t="s">
        <v>611</v>
      </c>
      <c r="D20" s="61" t="b">
        <v>1</v>
      </c>
      <c r="E20" s="61" t="b">
        <v>0</v>
      </c>
      <c r="F20" s="61">
        <v>4</v>
      </c>
      <c r="G20" s="62" t="s">
        <v>612</v>
      </c>
    </row>
    <row r="21" spans="1:7">
      <c r="A21" s="61" t="s">
        <v>613</v>
      </c>
      <c r="B21" s="61" t="s">
        <v>610</v>
      </c>
      <c r="C21" s="61"/>
      <c r="D21" s="61" t="b">
        <v>1</v>
      </c>
      <c r="E21" s="61" t="b">
        <v>0</v>
      </c>
      <c r="F21" s="61">
        <v>3</v>
      </c>
      <c r="G21" s="62" t="s">
        <v>614</v>
      </c>
    </row>
    <row r="22" spans="1:7">
      <c r="A22" s="63"/>
      <c r="B22" s="63"/>
      <c r="C22" s="63"/>
      <c r="D22" s="63"/>
      <c r="E22" s="63"/>
      <c r="F22" s="63"/>
      <c r="G22" s="64"/>
    </row>
    <row r="23" spans="1:7">
      <c r="A23" s="65" t="s">
        <v>615</v>
      </c>
      <c r="B23" s="65" t="s">
        <v>616</v>
      </c>
      <c r="C23" s="65" t="s">
        <v>617</v>
      </c>
      <c r="D23" s="65" t="b">
        <v>1</v>
      </c>
      <c r="E23" s="65" t="b">
        <v>0</v>
      </c>
      <c r="F23" s="65">
        <v>1</v>
      </c>
      <c r="G23" s="66" t="s">
        <v>618</v>
      </c>
    </row>
    <row r="24" spans="1:7">
      <c r="A24" s="65" t="s">
        <v>619</v>
      </c>
      <c r="B24" s="65" t="s">
        <v>616</v>
      </c>
      <c r="C24" s="65"/>
      <c r="D24" s="65" t="b">
        <v>0</v>
      </c>
      <c r="E24" s="65" t="b">
        <v>0</v>
      </c>
      <c r="F24" s="65">
        <v>5</v>
      </c>
      <c r="G24" s="66" t="s">
        <v>620</v>
      </c>
    </row>
    <row r="25" spans="1:7">
      <c r="A25" s="63"/>
      <c r="B25" s="63"/>
      <c r="C25" s="63"/>
      <c r="D25" s="63"/>
      <c r="E25" s="63"/>
      <c r="F25" s="63"/>
      <c r="G25" s="64"/>
    </row>
    <row r="26" spans="1:7">
      <c r="A26" s="61" t="s">
        <v>621</v>
      </c>
      <c r="B26" s="61" t="s">
        <v>622</v>
      </c>
      <c r="C26" s="61" t="s">
        <v>623</v>
      </c>
      <c r="D26" s="61" t="b">
        <v>0</v>
      </c>
      <c r="E26" s="61" t="b">
        <v>0</v>
      </c>
      <c r="F26" s="61">
        <v>3</v>
      </c>
      <c r="G26" s="62" t="s">
        <v>624</v>
      </c>
    </row>
    <row r="27" spans="1:7">
      <c r="A27" s="61" t="s">
        <v>625</v>
      </c>
      <c r="B27" s="61" t="s">
        <v>622</v>
      </c>
      <c r="C27" s="61"/>
      <c r="D27" s="61" t="b">
        <v>0</v>
      </c>
      <c r="E27" s="61" t="b">
        <v>0</v>
      </c>
      <c r="F27" s="61">
        <v>2</v>
      </c>
      <c r="G27" s="62" t="s">
        <v>626</v>
      </c>
    </row>
    <row r="28" spans="1:7">
      <c r="A28" s="63"/>
      <c r="B28" s="63"/>
      <c r="C28" s="63"/>
      <c r="D28" s="63"/>
      <c r="E28" s="63"/>
      <c r="F28" s="63"/>
      <c r="G28" s="64"/>
    </row>
    <row r="29" spans="1:7">
      <c r="A29" s="65" t="s">
        <v>627</v>
      </c>
      <c r="B29" s="65" t="s">
        <v>628</v>
      </c>
      <c r="C29" s="65" t="s">
        <v>629</v>
      </c>
      <c r="D29" s="65" t="b">
        <v>0</v>
      </c>
      <c r="E29" s="65" t="b">
        <v>0</v>
      </c>
      <c r="F29" s="65">
        <v>3</v>
      </c>
      <c r="G29" s="66" t="s">
        <v>630</v>
      </c>
    </row>
    <row r="30" spans="1:7">
      <c r="A30" s="65" t="s">
        <v>631</v>
      </c>
      <c r="B30" s="65" t="s">
        <v>628</v>
      </c>
      <c r="C30" s="65"/>
      <c r="D30" s="65" t="b">
        <v>0</v>
      </c>
      <c r="E30" s="65" t="b">
        <v>0</v>
      </c>
      <c r="F30" s="65">
        <v>3</v>
      </c>
      <c r="G30" s="66" t="s">
        <v>632</v>
      </c>
    </row>
    <row r="31" spans="1:7">
      <c r="A31" s="63"/>
      <c r="B31" s="63"/>
      <c r="C31" s="63"/>
      <c r="D31" s="63"/>
      <c r="E31" s="63"/>
      <c r="F31" s="63"/>
      <c r="G31" s="64"/>
    </row>
    <row r="32" spans="1:7">
      <c r="A32" s="61" t="s">
        <v>633</v>
      </c>
      <c r="B32" s="61" t="s">
        <v>634</v>
      </c>
      <c r="C32" s="61" t="s">
        <v>635</v>
      </c>
      <c r="D32" s="61" t="b">
        <v>0</v>
      </c>
      <c r="E32" s="61" t="b">
        <v>0</v>
      </c>
      <c r="F32" s="61">
        <v>1</v>
      </c>
      <c r="G32" s="62" t="s">
        <v>636</v>
      </c>
    </row>
    <row r="33" spans="1:7">
      <c r="A33" s="61" t="s">
        <v>637</v>
      </c>
      <c r="B33" s="61" t="s">
        <v>634</v>
      </c>
      <c r="C33" s="61"/>
      <c r="D33" s="61" t="b">
        <v>0</v>
      </c>
      <c r="E33" s="61" t="b">
        <v>0</v>
      </c>
      <c r="F33" s="61">
        <v>5</v>
      </c>
      <c r="G33" s="62" t="s">
        <v>638</v>
      </c>
    </row>
    <row r="34" spans="1:7">
      <c r="A34" s="63"/>
      <c r="B34" s="63"/>
      <c r="C34" s="63"/>
      <c r="D34" s="63"/>
      <c r="E34" s="63"/>
      <c r="F34" s="63"/>
      <c r="G34" s="64"/>
    </row>
    <row r="35" spans="1:7">
      <c r="A35" s="65" t="s">
        <v>639</v>
      </c>
      <c r="B35" s="65" t="s">
        <v>640</v>
      </c>
      <c r="C35" s="65" t="s">
        <v>641</v>
      </c>
      <c r="D35" s="65" t="b">
        <v>0</v>
      </c>
      <c r="E35" s="65" t="b">
        <v>0</v>
      </c>
      <c r="F35" s="65">
        <v>4</v>
      </c>
      <c r="G35" s="66" t="s">
        <v>642</v>
      </c>
    </row>
    <row r="36" spans="1:7">
      <c r="A36" s="65" t="s">
        <v>643</v>
      </c>
      <c r="B36" s="65" t="s">
        <v>640</v>
      </c>
      <c r="C36" s="65"/>
      <c r="D36" s="65" t="b">
        <v>1</v>
      </c>
      <c r="E36" s="65" t="b">
        <v>0</v>
      </c>
      <c r="F36" s="65">
        <v>4</v>
      </c>
      <c r="G36" s="66" t="s">
        <v>644</v>
      </c>
    </row>
    <row r="37" spans="1:7">
      <c r="A37" s="63"/>
      <c r="B37" s="63"/>
      <c r="C37" s="63"/>
      <c r="D37" s="63"/>
      <c r="E37" s="63"/>
      <c r="F37" s="63"/>
      <c r="G37" s="64"/>
    </row>
    <row r="38" spans="1:7">
      <c r="A38" s="61" t="s">
        <v>645</v>
      </c>
      <c r="B38" s="61" t="s">
        <v>646</v>
      </c>
      <c r="C38" s="61" t="s">
        <v>647</v>
      </c>
      <c r="D38" s="61" t="b">
        <v>0</v>
      </c>
      <c r="E38" s="61" t="b">
        <v>0</v>
      </c>
      <c r="F38" s="61">
        <v>3</v>
      </c>
      <c r="G38" s="62" t="s">
        <v>648</v>
      </c>
    </row>
    <row r="39" spans="1:7">
      <c r="A39" s="61" t="s">
        <v>649</v>
      </c>
      <c r="B39" s="61" t="s">
        <v>646</v>
      </c>
      <c r="C39" s="61"/>
      <c r="D39" s="61" t="b">
        <v>1</v>
      </c>
      <c r="E39" s="61" t="b">
        <v>0</v>
      </c>
      <c r="F39" s="61">
        <v>3</v>
      </c>
      <c r="G39" s="62" t="s">
        <v>650</v>
      </c>
    </row>
    <row r="40" spans="1:7">
      <c r="A40" s="63"/>
      <c r="B40" s="63"/>
      <c r="C40" s="63"/>
      <c r="D40" s="63"/>
      <c r="E40" s="63"/>
      <c r="F40" s="63"/>
      <c r="G40" s="64"/>
    </row>
    <row r="41" spans="1:7">
      <c r="A41" s="65" t="s">
        <v>651</v>
      </c>
      <c r="B41" s="65" t="s">
        <v>652</v>
      </c>
      <c r="C41" s="65" t="s">
        <v>653</v>
      </c>
      <c r="D41" s="65" t="b">
        <v>0</v>
      </c>
      <c r="E41" s="65" t="b">
        <v>0</v>
      </c>
      <c r="F41" s="65">
        <v>4</v>
      </c>
      <c r="G41" s="66" t="s">
        <v>654</v>
      </c>
    </row>
    <row r="42" spans="1:7">
      <c r="A42" s="65" t="s">
        <v>655</v>
      </c>
      <c r="B42" s="65" t="s">
        <v>652</v>
      </c>
      <c r="C42" s="65"/>
      <c r="D42" s="65" t="b">
        <v>1</v>
      </c>
      <c r="E42" s="65" t="b">
        <v>0</v>
      </c>
      <c r="F42" s="65">
        <v>3</v>
      </c>
      <c r="G42" s="66" t="s">
        <v>656</v>
      </c>
    </row>
  </sheetData>
  <pageMargins left="0.75" right="0.75" top="1" bottom="1" header="0.511805555555556" footer="0.511805555555556"/>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0"/>
  <sheetViews>
    <sheetView tabSelected="1" workbookViewId="0">
      <selection activeCell="D22" sqref="D22"/>
    </sheetView>
  </sheetViews>
  <sheetFormatPr defaultColWidth="9.14285714285714" defaultRowHeight="15"/>
  <cols>
    <col min="1" max="1" width="14.4285714285714" style="4" customWidth="1"/>
    <col min="2" max="2" width="54.1428571428571" style="4" customWidth="1"/>
    <col min="3" max="3" width="16" style="4" customWidth="1"/>
    <col min="4" max="4" width="50.2857142857143" style="4" customWidth="1"/>
    <col min="5" max="5" width="13.1428571428571" style="4" customWidth="1"/>
    <col min="6" max="6" width="49.8571428571429" style="4" customWidth="1"/>
    <col min="7" max="7" width="34.7142857142857" style="4" customWidth="1"/>
    <col min="8" max="8" width="29.7142857142857" style="4" customWidth="1"/>
    <col min="9" max="10" width="23.7142857142857" style="4" customWidth="1"/>
    <col min="11" max="11" width="18.4285714285714" style="4" customWidth="1"/>
    <col min="12" max="12" width="13.7142857142857" style="4" customWidth="1"/>
    <col min="13" max="16384" width="9.14285714285714" style="4"/>
  </cols>
  <sheetData>
    <row r="1" spans="1:6">
      <c r="A1" s="43" t="s">
        <v>657</v>
      </c>
      <c r="B1" s="43"/>
      <c r="C1" s="44" t="s">
        <v>251</v>
      </c>
      <c r="D1" s="44"/>
      <c r="E1" s="45" t="s">
        <v>658</v>
      </c>
      <c r="F1" s="45"/>
    </row>
    <row r="2" spans="1:8">
      <c r="A2" s="46"/>
      <c r="B2" s="47" t="s">
        <v>659</v>
      </c>
      <c r="C2" s="47" t="s">
        <v>119</v>
      </c>
      <c r="D2" s="47" t="s">
        <v>660</v>
      </c>
      <c r="E2" s="47" t="s">
        <v>119</v>
      </c>
      <c r="F2" s="47" t="s">
        <v>660</v>
      </c>
      <c r="H2"/>
    </row>
    <row r="3" spans="1:6">
      <c r="A3" s="48" t="s">
        <v>661</v>
      </c>
      <c r="B3" s="48" t="s">
        <v>662</v>
      </c>
      <c r="C3" s="48" t="s">
        <v>663</v>
      </c>
      <c r="D3" s="49" t="s">
        <v>664</v>
      </c>
      <c r="E3" s="48" t="s">
        <v>665</v>
      </c>
      <c r="F3" s="49" t="s">
        <v>666</v>
      </c>
    </row>
    <row r="4" spans="1:13">
      <c r="A4" s="50" t="s">
        <v>667</v>
      </c>
      <c r="B4" s="50" t="s">
        <v>668</v>
      </c>
      <c r="C4" s="50" t="s">
        <v>669</v>
      </c>
      <c r="D4" s="51" t="s">
        <v>670</v>
      </c>
      <c r="E4" s="50" t="s">
        <v>671</v>
      </c>
      <c r="F4" s="51" t="s">
        <v>672</v>
      </c>
      <c r="J4"/>
      <c r="K4"/>
      <c r="L4"/>
      <c r="M4"/>
    </row>
    <row r="5" spans="1:6">
      <c r="A5" s="48" t="s">
        <v>385</v>
      </c>
      <c r="B5" s="48" t="s">
        <v>673</v>
      </c>
      <c r="C5" s="48" t="s">
        <v>674</v>
      </c>
      <c r="D5" s="49" t="s">
        <v>675</v>
      </c>
      <c r="E5" s="48" t="s">
        <v>676</v>
      </c>
      <c r="F5" s="49" t="s">
        <v>677</v>
      </c>
    </row>
    <row r="6" spans="1:6">
      <c r="A6" s="50" t="s">
        <v>678</v>
      </c>
      <c r="B6" s="50" t="s">
        <v>679</v>
      </c>
      <c r="C6" s="50" t="s">
        <v>680</v>
      </c>
      <c r="D6" s="51" t="s">
        <v>681</v>
      </c>
      <c r="E6" s="50" t="s">
        <v>682</v>
      </c>
      <c r="F6" s="51" t="s">
        <v>683</v>
      </c>
    </row>
    <row r="7" spans="1:6">
      <c r="A7" s="48" t="s">
        <v>684</v>
      </c>
      <c r="B7" s="48" t="s">
        <v>685</v>
      </c>
      <c r="C7" s="48" t="s">
        <v>686</v>
      </c>
      <c r="D7" s="49" t="s">
        <v>687</v>
      </c>
      <c r="E7" s="48" t="s">
        <v>688</v>
      </c>
      <c r="F7" s="49" t="s">
        <v>689</v>
      </c>
    </row>
    <row r="8" spans="1:6">
      <c r="A8" s="50" t="s">
        <v>690</v>
      </c>
      <c r="B8" s="50" t="s">
        <v>691</v>
      </c>
      <c r="C8" s="50" t="s">
        <v>692</v>
      </c>
      <c r="D8" s="51" t="s">
        <v>693</v>
      </c>
      <c r="E8" s="50" t="s">
        <v>694</v>
      </c>
      <c r="F8" s="51" t="s">
        <v>695</v>
      </c>
    </row>
    <row r="9" spans="1:6">
      <c r="A9" s="48" t="s">
        <v>696</v>
      </c>
      <c r="B9" s="48" t="s">
        <v>697</v>
      </c>
      <c r="C9" s="48" t="s">
        <v>698</v>
      </c>
      <c r="D9" s="49" t="s">
        <v>699</v>
      </c>
      <c r="E9" s="48" t="s">
        <v>700</v>
      </c>
      <c r="F9" s="49" t="s">
        <v>701</v>
      </c>
    </row>
    <row r="10" spans="1:6">
      <c r="A10" s="50" t="s">
        <v>702</v>
      </c>
      <c r="B10" s="50" t="s">
        <v>703</v>
      </c>
      <c r="C10" s="50" t="s">
        <v>704</v>
      </c>
      <c r="D10" s="51" t="s">
        <v>705</v>
      </c>
      <c r="E10" s="50" t="s">
        <v>706</v>
      </c>
      <c r="F10" s="51" t="s">
        <v>707</v>
      </c>
    </row>
    <row r="11" spans="1:6">
      <c r="A11" s="48" t="s">
        <v>708</v>
      </c>
      <c r="B11" s="48" t="s">
        <v>709</v>
      </c>
      <c r="C11" s="48" t="s">
        <v>710</v>
      </c>
      <c r="D11" s="49" t="s">
        <v>711</v>
      </c>
      <c r="E11" s="48" t="s">
        <v>712</v>
      </c>
      <c r="F11" s="49" t="s">
        <v>707</v>
      </c>
    </row>
    <row r="12" spans="1:6">
      <c r="A12" s="50" t="s">
        <v>713</v>
      </c>
      <c r="B12" s="50" t="s">
        <v>714</v>
      </c>
      <c r="C12" s="50" t="s">
        <v>715</v>
      </c>
      <c r="D12" s="51" t="s">
        <v>716</v>
      </c>
      <c r="E12" s="50" t="s">
        <v>717</v>
      </c>
      <c r="F12" s="51" t="s">
        <v>718</v>
      </c>
    </row>
    <row r="13" spans="1:6">
      <c r="A13" s="48" t="s">
        <v>719</v>
      </c>
      <c r="B13" s="48" t="s">
        <v>720</v>
      </c>
      <c r="C13" s="48" t="s">
        <v>721</v>
      </c>
      <c r="D13" s="49" t="s">
        <v>722</v>
      </c>
      <c r="E13" s="48" t="s">
        <v>723</v>
      </c>
      <c r="F13" s="49" t="s">
        <v>724</v>
      </c>
    </row>
    <row r="14" spans="1:6">
      <c r="A14" s="50" t="s">
        <v>725</v>
      </c>
      <c r="B14" s="50" t="s">
        <v>726</v>
      </c>
      <c r="C14" s="50" t="s">
        <v>727</v>
      </c>
      <c r="D14" s="51" t="s">
        <v>728</v>
      </c>
      <c r="E14" s="50" t="s">
        <v>729</v>
      </c>
      <c r="F14" s="51" t="s">
        <v>730</v>
      </c>
    </row>
    <row r="15" spans="1:6">
      <c r="A15" s="48" t="s">
        <v>731</v>
      </c>
      <c r="B15" s="48" t="s">
        <v>732</v>
      </c>
      <c r="C15" s="48" t="s">
        <v>733</v>
      </c>
      <c r="D15" s="49" t="s">
        <v>734</v>
      </c>
      <c r="E15" s="48" t="s">
        <v>735</v>
      </c>
      <c r="F15" s="49" t="s">
        <v>736</v>
      </c>
    </row>
    <row r="16" spans="1:6">
      <c r="A16" s="50" t="s">
        <v>737</v>
      </c>
      <c r="B16" s="50" t="s">
        <v>738</v>
      </c>
      <c r="C16" s="50" t="s">
        <v>739</v>
      </c>
      <c r="D16" s="51" t="s">
        <v>740</v>
      </c>
      <c r="E16" s="50" t="s">
        <v>741</v>
      </c>
      <c r="F16" s="51" t="s">
        <v>742</v>
      </c>
    </row>
    <row r="17" spans="1:6">
      <c r="A17" s="48" t="s">
        <v>743</v>
      </c>
      <c r="B17" s="48" t="s">
        <v>744</v>
      </c>
      <c r="C17" s="48" t="s">
        <v>745</v>
      </c>
      <c r="D17" s="49" t="s">
        <v>746</v>
      </c>
      <c r="E17" s="48" t="s">
        <v>747</v>
      </c>
      <c r="F17" s="49" t="s">
        <v>748</v>
      </c>
    </row>
    <row r="18" spans="1:6">
      <c r="A18" s="50" t="s">
        <v>749</v>
      </c>
      <c r="B18" s="50" t="s">
        <v>750</v>
      </c>
      <c r="C18" s="50" t="s">
        <v>751</v>
      </c>
      <c r="D18" s="51" t="s">
        <v>752</v>
      </c>
      <c r="E18" s="50" t="s">
        <v>753</v>
      </c>
      <c r="F18" s="51" t="s">
        <v>754</v>
      </c>
    </row>
    <row r="19" spans="1:6">
      <c r="A19" s="48" t="s">
        <v>755</v>
      </c>
      <c r="B19" s="48" t="s">
        <v>756</v>
      </c>
      <c r="C19" s="48" t="s">
        <v>757</v>
      </c>
      <c r="D19" s="49" t="s">
        <v>758</v>
      </c>
      <c r="E19" s="48" t="s">
        <v>759</v>
      </c>
      <c r="F19" s="49" t="s">
        <v>754</v>
      </c>
    </row>
    <row r="50" spans="4:4">
      <c r="D50"/>
    </row>
  </sheetData>
  <mergeCells count="2">
    <mergeCell ref="C1:D1"/>
    <mergeCell ref="E1:F1"/>
  </mergeCell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17</vt:i4>
      </vt:variant>
    </vt:vector>
  </HeadingPairs>
  <TitlesOfParts>
    <vt:vector size="17" baseType="lpstr">
      <vt:lpstr>Weapon Data v1</vt:lpstr>
      <vt:lpstr>Weapon Data V2</vt:lpstr>
      <vt:lpstr>Weapon Data V5</vt:lpstr>
      <vt:lpstr>Weather</vt:lpstr>
      <vt:lpstr>Regions</vt:lpstr>
      <vt:lpstr>Environments</vt:lpstr>
      <vt:lpstr>Classes</vt:lpstr>
      <vt:lpstr>Skills</vt:lpstr>
      <vt:lpstr>Unlockables</vt:lpstr>
      <vt:lpstr>Gear</vt:lpstr>
      <vt:lpstr>Enemy Types</vt:lpstr>
      <vt:lpstr>Inscriptions</vt:lpstr>
      <vt:lpstr>Recipes</vt:lpstr>
      <vt:lpstr>Resources</vt:lpstr>
      <vt:lpstr>Sounds</vt: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dc:creator>
  <cp:lastModifiedBy>Sam</cp:lastModifiedBy>
  <dcterms:created xsi:type="dcterms:W3CDTF">2017-08-07T12:34:00Z</dcterms:created>
  <dcterms:modified xsi:type="dcterms:W3CDTF">2018-08-31T13:31:59Z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2057-10.2.0.7456</vt:lpwstr>
  </property>
</Properties>
</file>