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ASU\Y5\SPM\18P9565- Project\"/>
    </mc:Choice>
  </mc:AlternateContent>
  <xr:revisionPtr revIDLastSave="0" documentId="13_ncr:1_{893F9A0B-13EB-4949-9EA5-EAF5ED9AC7B1}" xr6:coauthVersionLast="44" xr6:coauthVersionMax="44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1" i="1" l="1"/>
  <c r="E28" i="1" s="1"/>
  <c r="D33" i="1" s="1"/>
  <c r="E33" i="1" s="1"/>
  <c r="D30" i="1"/>
  <c r="D54" i="1"/>
  <c r="D53" i="1"/>
  <c r="D52" i="1"/>
  <c r="D51" i="1"/>
  <c r="D50" i="1"/>
  <c r="D55" i="1" s="1"/>
  <c r="D57" i="1" s="1"/>
  <c r="B58" i="1" s="1"/>
  <c r="B59" i="1" s="1"/>
  <c r="B61" i="1" s="1"/>
  <c r="D48" i="1"/>
  <c r="D47" i="1"/>
  <c r="D46" i="1"/>
  <c r="D29" i="1"/>
  <c r="D26" i="1"/>
  <c r="D25" i="1"/>
  <c r="E24" i="1"/>
  <c r="D14" i="1" l="1"/>
  <c r="D15" i="1"/>
  <c r="D16" i="1"/>
  <c r="D11" i="1"/>
  <c r="D10" i="1"/>
  <c r="D8" i="1"/>
  <c r="D6" i="2"/>
  <c r="D7" i="2"/>
  <c r="D8" i="2"/>
  <c r="D9" i="2"/>
  <c r="D10" i="2"/>
  <c r="D11" i="2"/>
  <c r="D13" i="2" s="1"/>
  <c r="B14" i="2" s="1"/>
  <c r="B15" i="2" s="1"/>
  <c r="B17" i="2" s="1"/>
  <c r="D2" i="2"/>
  <c r="D3" i="2"/>
  <c r="D4" i="2" s="1"/>
  <c r="B39" i="1"/>
  <c r="D39" i="1" s="1"/>
  <c r="D38" i="1"/>
  <c r="D37" i="1"/>
  <c r="D6" i="1"/>
  <c r="D7" i="1"/>
  <c r="D13" i="1"/>
  <c r="D19" i="1"/>
  <c r="E18" i="1" s="1"/>
  <c r="E9" i="1" l="1"/>
  <c r="E5" i="1"/>
  <c r="E36" i="1"/>
  <c r="E12" i="1"/>
  <c r="D40" i="1" l="1"/>
  <c r="E40" i="1" s="1"/>
  <c r="E41" i="1" l="1"/>
  <c r="F28" i="1" l="1"/>
  <c r="F24" i="1"/>
  <c r="F9" i="1"/>
  <c r="F33" i="1"/>
  <c r="F12" i="1"/>
  <c r="F18" i="1"/>
  <c r="F36" i="1"/>
  <c r="F5" i="1"/>
  <c r="F40" i="1"/>
</calcChain>
</file>

<file path=xl/sharedStrings.xml><?xml version="1.0" encoding="utf-8"?>
<sst xmlns="http://schemas.openxmlformats.org/spreadsheetml/2006/main" count="80" uniqueCount="61">
  <si>
    <t>WBS Items</t>
  </si>
  <si>
    <t>1. Project Management</t>
  </si>
  <si>
    <t>3. Software</t>
  </si>
  <si>
    <t xml:space="preserve">    2.2  Servers</t>
  </si>
  <si>
    <t># Units/Hrs.</t>
  </si>
  <si>
    <t>Cost/Unit/Hr.</t>
  </si>
  <si>
    <t xml:space="preserve">    3.2 Software development*</t>
  </si>
  <si>
    <t xml:space="preserve">     Function point estimate</t>
  </si>
  <si>
    <t xml:space="preserve">    Project team member estimate</t>
  </si>
  <si>
    <t xml:space="preserve">    Contractor labor estimate</t>
  </si>
  <si>
    <t xml:space="preserve">         Total labor estimate</t>
  </si>
  <si>
    <t xml:space="preserve">     External inputs</t>
  </si>
  <si>
    <t xml:space="preserve">     External interface files</t>
  </si>
  <si>
    <t xml:space="preserve">     External outputs</t>
  </si>
  <si>
    <t xml:space="preserve">     External queries</t>
  </si>
  <si>
    <t xml:space="preserve">     Logical internal tables</t>
  </si>
  <si>
    <t>Quantity</t>
  </si>
  <si>
    <t>Conversion Factor</t>
  </si>
  <si>
    <t>Function Points</t>
  </si>
  <si>
    <t xml:space="preserve">          Total function points</t>
  </si>
  <si>
    <t xml:space="preserve">          Java 2 languange equivalency value</t>
  </si>
  <si>
    <t xml:space="preserve">          Source lines of code (SLOC) estimate</t>
  </si>
  <si>
    <t xml:space="preserve">          Productivity *KSLOC^Penalty (person months)</t>
  </si>
  <si>
    <t xml:space="preserve">          Total labor hours (160 hours/month)</t>
  </si>
  <si>
    <t xml:space="preserve">          Total software development estimate</t>
  </si>
  <si>
    <t xml:space="preserve">          Cost/labor hour ($120/hour)</t>
  </si>
  <si>
    <t xml:space="preserve">          Total project cost estimate</t>
  </si>
  <si>
    <t>Subtotals</t>
  </si>
  <si>
    <t>6. Reserves (20% of total estimate)</t>
  </si>
  <si>
    <t>* Software development</t>
  </si>
  <si>
    <t>WBS Level 1 Totals</t>
  </si>
  <si>
    <r>
      <t xml:space="preserve">4. Testing </t>
    </r>
    <r>
      <rPr>
        <sz val="12"/>
        <rFont val="Times New Roman"/>
        <family val="1"/>
      </rPr>
      <t>(10% of total hardware and software costs)</t>
    </r>
  </si>
  <si>
    <t>% of Total</t>
  </si>
  <si>
    <t>5. Training and Support</t>
  </si>
  <si>
    <t>Date:</t>
  </si>
  <si>
    <t xml:space="preserve">   1.2 Project team members</t>
  </si>
  <si>
    <t xml:space="preserve">   1.1 Project manager</t>
  </si>
  <si>
    <t xml:space="preserve">     5.1 Trainee cost</t>
  </si>
  <si>
    <t xml:space="preserve">     5.2 Travel cost</t>
  </si>
  <si>
    <t xml:space="preserve">     5.3 Project team members</t>
  </si>
  <si>
    <r>
      <t>4.4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>Set up development environment</t>
    </r>
  </si>
  <si>
    <t>Project Cost Estimate</t>
  </si>
  <si>
    <t>Prepared by: Abdelrahman Shemies</t>
  </si>
  <si>
    <t xml:space="preserve">   1.3 Meetings for stake holders</t>
  </si>
  <si>
    <t>2.Requirements Gathering</t>
  </si>
  <si>
    <t xml:space="preserve">   2.1 Meetings </t>
  </si>
  <si>
    <t xml:space="preserve">   2.2 Resources</t>
  </si>
  <si>
    <t>3.	Analysis and Design</t>
  </si>
  <si>
    <r>
      <t>3.1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>Create system and user interface designs</t>
    </r>
  </si>
  <si>
    <t>3.2	Develop database schema</t>
  </si>
  <si>
    <r>
      <t>3.3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>Create prototype or mock-up of system</t>
    </r>
  </si>
  <si>
    <t>3.4	Develop technical documentation</t>
  </si>
  <si>
    <t>4.Implementation</t>
  </si>
  <si>
    <t>4.1	Develop code for system and database</t>
  </si>
  <si>
    <t>4.2	Integrate system components</t>
  </si>
  <si>
    <t>4.3	Procure hardware and software components</t>
  </si>
  <si>
    <t>5. Hardware</t>
  </si>
  <si>
    <t xml:space="preserve">    2.1  Editors and Reviewer devices</t>
  </si>
  <si>
    <t xml:space="preserve">    3.2 On-Shelf software</t>
  </si>
  <si>
    <t xml:space="preserve">    3.1 Website domain and email service</t>
  </si>
  <si>
    <t xml:space="preserve">    3.2 Software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</si>
</sst>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* #,##0.00_);_(* \(#,##0.00\);_(* &quot;-&quot;??_);_(@_)"/>
    <numFmt numFmtId="166" formatCode="_(* #,##0_);_(* \(#,##0\);_(* &quot;-&quot;??_);_(@_)"/>
    <numFmt numFmtId="167" formatCode="&quot;$&quot;#,##0.0_);[Red]\(&quot;$&quot;#,##0.0\)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7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3" fillId="0" borderId="0" xfId="0" applyFont="1" applyAlignment="1"/>
    <xf numFmtId="164" fontId="3" fillId="0" borderId="0" xfId="0" applyNumberFormat="1" applyFont="1"/>
    <xf numFmtId="0" fontId="4" fillId="0" borderId="0" xfId="0" applyFont="1"/>
    <xf numFmtId="166" fontId="3" fillId="0" borderId="0" xfId="1" applyNumberFormat="1" applyFont="1"/>
    <xf numFmtId="165" fontId="3" fillId="0" borderId="0" xfId="0" applyNumberFormat="1" applyFont="1"/>
    <xf numFmtId="167" fontId="3" fillId="0" borderId="0" xfId="0" applyNumberFormat="1" applyFont="1"/>
    <xf numFmtId="164" fontId="4" fillId="0" borderId="0" xfId="0" applyNumberFormat="1" applyFont="1"/>
    <xf numFmtId="0" fontId="4" fillId="0" borderId="0" xfId="0" applyFont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/>
    <xf numFmtId="0" fontId="4" fillId="0" borderId="1" xfId="0" applyFont="1" applyBorder="1"/>
    <xf numFmtId="164" fontId="4" fillId="0" borderId="1" xfId="0" applyNumberFormat="1" applyFont="1" applyBorder="1"/>
    <xf numFmtId="0" fontId="3" fillId="0" borderId="1" xfId="0" applyFont="1" applyBorder="1" applyAlignment="1"/>
    <xf numFmtId="164" fontId="3" fillId="0" borderId="1" xfId="0" applyNumberFormat="1" applyFont="1" applyBorder="1"/>
    <xf numFmtId="166" fontId="3" fillId="0" borderId="1" xfId="1" applyNumberFormat="1" applyFont="1" applyBorder="1"/>
    <xf numFmtId="9" fontId="4" fillId="0" borderId="1" xfId="2" applyFont="1" applyBorder="1"/>
    <xf numFmtId="9" fontId="3" fillId="0" borderId="1" xfId="0" applyNumberFormat="1" applyFont="1" applyBorder="1"/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166" fontId="3" fillId="0" borderId="1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"/>
  <sheetViews>
    <sheetView tabSelected="1" zoomScale="145" zoomScaleNormal="145" workbookViewId="0">
      <selection activeCell="E41" sqref="E41"/>
    </sheetView>
  </sheetViews>
  <sheetFormatPr defaultColWidth="9.109375" defaultRowHeight="15.6" x14ac:dyDescent="0.3"/>
  <cols>
    <col min="1" max="1" width="50.88671875" style="1" customWidth="1"/>
    <col min="2" max="2" width="12" style="1" customWidth="1"/>
    <col min="3" max="3" width="17.6640625" style="1" bestFit="1" customWidth="1"/>
    <col min="4" max="4" width="15.109375" style="1" bestFit="1" customWidth="1"/>
    <col min="5" max="5" width="19.21875" style="1" bestFit="1" customWidth="1"/>
    <col min="6" max="6" width="11.44140625" style="1" customWidth="1"/>
    <col min="7" max="16384" width="9.109375" style="1"/>
  </cols>
  <sheetData>
    <row r="1" spans="1:6" ht="20.399999999999999" x14ac:dyDescent="0.35">
      <c r="B1" s="19" t="s">
        <v>41</v>
      </c>
      <c r="C1" s="9"/>
      <c r="D1" s="9"/>
    </row>
    <row r="2" spans="1:6" x14ac:dyDescent="0.3">
      <c r="A2" s="4" t="s">
        <v>42</v>
      </c>
      <c r="B2" s="9" t="s">
        <v>34</v>
      </c>
      <c r="C2" s="20">
        <v>44934</v>
      </c>
      <c r="D2" s="9"/>
    </row>
    <row r="3" spans="1:6" x14ac:dyDescent="0.3">
      <c r="A3" s="10"/>
      <c r="B3" s="10" t="s">
        <v>4</v>
      </c>
      <c r="C3" s="10" t="s">
        <v>5</v>
      </c>
      <c r="D3" s="10" t="s">
        <v>27</v>
      </c>
      <c r="E3" s="10" t="s">
        <v>30</v>
      </c>
      <c r="F3" s="10" t="s">
        <v>32</v>
      </c>
    </row>
    <row r="4" spans="1:6" x14ac:dyDescent="0.3">
      <c r="A4" s="10" t="s">
        <v>0</v>
      </c>
      <c r="B4" s="10"/>
      <c r="C4" s="10"/>
      <c r="D4" s="10"/>
      <c r="E4" s="10"/>
      <c r="F4" s="10"/>
    </row>
    <row r="5" spans="1:6" s="4" customFormat="1" x14ac:dyDescent="0.3">
      <c r="A5" s="11" t="s">
        <v>1</v>
      </c>
      <c r="B5" s="12"/>
      <c r="C5" s="12"/>
      <c r="D5" s="12"/>
      <c r="E5" s="13">
        <f>SUM(D6:D8)</f>
        <v>278625</v>
      </c>
      <c r="F5" s="17">
        <f>E5/E$41</f>
        <v>9.1508171765589258E-2</v>
      </c>
    </row>
    <row r="6" spans="1:6" x14ac:dyDescent="0.3">
      <c r="A6" s="14" t="s">
        <v>36</v>
      </c>
      <c r="B6" s="14">
        <v>900</v>
      </c>
      <c r="C6" s="15">
        <v>100</v>
      </c>
      <c r="D6" s="15">
        <f>B6*C6</f>
        <v>90000</v>
      </c>
      <c r="E6" s="10"/>
      <c r="F6" s="10"/>
    </row>
    <row r="7" spans="1:6" x14ac:dyDescent="0.3">
      <c r="A7" s="14" t="s">
        <v>35</v>
      </c>
      <c r="B7" s="14">
        <v>2500</v>
      </c>
      <c r="C7" s="15">
        <v>75</v>
      </c>
      <c r="D7" s="15">
        <f>B7*C7</f>
        <v>187500</v>
      </c>
      <c r="E7" s="10"/>
      <c r="F7" s="10"/>
    </row>
    <row r="8" spans="1:6" x14ac:dyDescent="0.3">
      <c r="A8" s="14" t="s">
        <v>43</v>
      </c>
      <c r="B8" s="14">
        <v>9</v>
      </c>
      <c r="C8" s="15">
        <v>125</v>
      </c>
      <c r="D8" s="15">
        <f>B8*C8</f>
        <v>1125</v>
      </c>
      <c r="E8" s="10"/>
      <c r="F8" s="10"/>
    </row>
    <row r="9" spans="1:6" x14ac:dyDescent="0.3">
      <c r="A9" s="11" t="s">
        <v>44</v>
      </c>
      <c r="B9" s="12"/>
      <c r="C9" s="12"/>
      <c r="D9" s="12"/>
      <c r="E9" s="13">
        <f>SUM(D10:D11)</f>
        <v>148000</v>
      </c>
      <c r="F9" s="17">
        <f>E9/E$41</f>
        <v>4.8607301646683566E-2</v>
      </c>
    </row>
    <row r="10" spans="1:6" x14ac:dyDescent="0.3">
      <c r="A10" s="14" t="s">
        <v>45</v>
      </c>
      <c r="B10" s="14">
        <v>170</v>
      </c>
      <c r="C10" s="15">
        <v>200</v>
      </c>
      <c r="D10" s="15">
        <f>B10*C10</f>
        <v>34000</v>
      </c>
      <c r="E10" s="10"/>
      <c r="F10" s="10"/>
    </row>
    <row r="11" spans="1:6" x14ac:dyDescent="0.3">
      <c r="A11" s="14" t="s">
        <v>46</v>
      </c>
      <c r="B11" s="14">
        <v>380</v>
      </c>
      <c r="C11" s="15">
        <v>300</v>
      </c>
      <c r="D11" s="15">
        <f t="shared" ref="D11" si="0">B11*C11</f>
        <v>114000</v>
      </c>
      <c r="E11" s="10"/>
      <c r="F11" s="10"/>
    </row>
    <row r="12" spans="1:6" s="4" customFormat="1" x14ac:dyDescent="0.3">
      <c r="A12" s="11" t="s">
        <v>47</v>
      </c>
      <c r="B12" s="11"/>
      <c r="C12" s="12"/>
      <c r="D12" s="12"/>
      <c r="E12" s="13">
        <f>D13+D16</f>
        <v>301500</v>
      </c>
      <c r="F12" s="17">
        <f>E12/E$41</f>
        <v>9.9020955719426332E-2</v>
      </c>
    </row>
    <row r="13" spans="1:6" x14ac:dyDescent="0.3">
      <c r="A13" s="21" t="s">
        <v>48</v>
      </c>
      <c r="B13" s="14">
        <v>300</v>
      </c>
      <c r="C13" s="15">
        <v>600</v>
      </c>
      <c r="D13" s="15">
        <f>B13*C13</f>
        <v>180000</v>
      </c>
      <c r="E13" s="10"/>
      <c r="F13" s="10"/>
    </row>
    <row r="14" spans="1:6" x14ac:dyDescent="0.3">
      <c r="A14" s="14" t="s">
        <v>49</v>
      </c>
      <c r="B14" s="14">
        <v>260</v>
      </c>
      <c r="C14" s="15">
        <v>500</v>
      </c>
      <c r="D14" s="15">
        <f t="shared" ref="D14:D16" si="1">B14*C14</f>
        <v>130000</v>
      </c>
      <c r="E14" s="10"/>
      <c r="F14" s="10"/>
    </row>
    <row r="15" spans="1:6" x14ac:dyDescent="0.3">
      <c r="A15" s="21" t="s">
        <v>50</v>
      </c>
      <c r="B15" s="14">
        <v>400</v>
      </c>
      <c r="C15" s="15">
        <v>600</v>
      </c>
      <c r="D15" s="15">
        <f t="shared" si="1"/>
        <v>240000</v>
      </c>
      <c r="E15" s="10"/>
      <c r="F15" s="10"/>
    </row>
    <row r="16" spans="1:6" x14ac:dyDescent="0.3">
      <c r="A16" s="14" t="s">
        <v>51</v>
      </c>
      <c r="B16" s="14">
        <v>270</v>
      </c>
      <c r="C16" s="15">
        <v>450</v>
      </c>
      <c r="D16" s="15">
        <f t="shared" si="1"/>
        <v>121500</v>
      </c>
      <c r="E16" s="10"/>
      <c r="F16" s="10"/>
    </row>
    <row r="17" spans="1:6" x14ac:dyDescent="0.3">
      <c r="A17" s="14"/>
      <c r="B17" s="14"/>
      <c r="C17" s="15"/>
      <c r="D17" s="15"/>
      <c r="E17" s="10"/>
      <c r="F17" s="10"/>
    </row>
    <row r="18" spans="1:6" s="4" customFormat="1" x14ac:dyDescent="0.3">
      <c r="A18" s="11" t="s">
        <v>52</v>
      </c>
      <c r="B18" s="11"/>
      <c r="C18" s="12"/>
      <c r="D18" s="12"/>
      <c r="E18" s="13">
        <f>SUM(D19:D22)</f>
        <v>774000</v>
      </c>
      <c r="F18" s="17">
        <f>E18/E$41</f>
        <v>0.25420305050360192</v>
      </c>
    </row>
    <row r="19" spans="1:6" x14ac:dyDescent="0.3">
      <c r="A19" s="14" t="s">
        <v>53</v>
      </c>
      <c r="B19" s="14">
        <v>300</v>
      </c>
      <c r="C19" s="15">
        <v>600</v>
      </c>
      <c r="D19" s="15">
        <f>B19*C19</f>
        <v>180000</v>
      </c>
      <c r="E19" s="10"/>
      <c r="F19" s="10"/>
    </row>
    <row r="20" spans="1:6" x14ac:dyDescent="0.3">
      <c r="A20" s="14" t="s">
        <v>54</v>
      </c>
      <c r="B20" s="14">
        <v>260</v>
      </c>
      <c r="C20" s="15">
        <v>500</v>
      </c>
      <c r="D20" s="15"/>
      <c r="E20" s="10"/>
      <c r="F20" s="10"/>
    </row>
    <row r="21" spans="1:6" x14ac:dyDescent="0.3">
      <c r="A21" s="14" t="s">
        <v>55</v>
      </c>
      <c r="B21" s="14">
        <v>400</v>
      </c>
      <c r="C21" s="15">
        <v>600</v>
      </c>
      <c r="D21" s="15"/>
      <c r="E21" s="10"/>
      <c r="F21" s="10"/>
    </row>
    <row r="22" spans="1:6" x14ac:dyDescent="0.3">
      <c r="A22" s="21" t="s">
        <v>40</v>
      </c>
      <c r="B22" s="14">
        <v>270</v>
      </c>
      <c r="C22" s="15">
        <v>450</v>
      </c>
      <c r="D22" s="15">
        <v>594000</v>
      </c>
      <c r="E22" s="10"/>
      <c r="F22" s="10"/>
    </row>
    <row r="23" spans="1:6" x14ac:dyDescent="0.3">
      <c r="A23" s="21"/>
      <c r="B23" s="14"/>
      <c r="C23" s="15"/>
      <c r="D23" s="15"/>
      <c r="E23" s="10"/>
      <c r="F23" s="10"/>
    </row>
    <row r="24" spans="1:6" x14ac:dyDescent="0.3">
      <c r="A24" s="12" t="s">
        <v>56</v>
      </c>
      <c r="B24" s="12"/>
      <c r="C24" s="12"/>
      <c r="D24" s="12"/>
      <c r="E24" s="13">
        <f>D25+D26</f>
        <v>76000</v>
      </c>
      <c r="F24" s="17">
        <f>E24/E$41</f>
        <v>2.4960506250999669E-2</v>
      </c>
    </row>
    <row r="25" spans="1:6" x14ac:dyDescent="0.3">
      <c r="A25" s="10" t="s">
        <v>57</v>
      </c>
      <c r="B25" s="10">
        <v>100</v>
      </c>
      <c r="C25" s="15">
        <v>600</v>
      </c>
      <c r="D25" s="15">
        <f>B25*C25</f>
        <v>60000</v>
      </c>
      <c r="E25" s="10"/>
      <c r="F25" s="10"/>
    </row>
    <row r="26" spans="1:6" x14ac:dyDescent="0.3">
      <c r="A26" s="10" t="s">
        <v>3</v>
      </c>
      <c r="B26" s="10">
        <v>4</v>
      </c>
      <c r="C26" s="15">
        <v>4000</v>
      </c>
      <c r="D26" s="15">
        <f>B26*C26</f>
        <v>16000</v>
      </c>
      <c r="E26" s="10"/>
      <c r="F26" s="10"/>
    </row>
    <row r="27" spans="1:6" x14ac:dyDescent="0.3">
      <c r="A27" s="10"/>
      <c r="B27" s="10"/>
      <c r="C27" s="15"/>
      <c r="D27" s="15"/>
      <c r="E27" s="10"/>
      <c r="F27" s="10"/>
    </row>
    <row r="28" spans="1:6" x14ac:dyDescent="0.3">
      <c r="A28" s="12" t="s">
        <v>2</v>
      </c>
      <c r="B28" s="12"/>
      <c r="C28" s="12"/>
      <c r="D28" s="12"/>
      <c r="E28" s="13">
        <f>SUM(D29:D31)</f>
        <v>681106.08980047412</v>
      </c>
      <c r="F28" s="17">
        <f>E28/E$41</f>
        <v>0.22369411594814048</v>
      </c>
    </row>
    <row r="29" spans="1:6" x14ac:dyDescent="0.3">
      <c r="A29" s="10" t="s">
        <v>59</v>
      </c>
      <c r="B29" s="10">
        <v>1</v>
      </c>
      <c r="C29" s="15">
        <v>2000</v>
      </c>
      <c r="D29" s="15">
        <f>B29*C29</f>
        <v>2000</v>
      </c>
      <c r="E29" s="10"/>
      <c r="F29" s="10"/>
    </row>
    <row r="30" spans="1:6" x14ac:dyDescent="0.3">
      <c r="A30" s="10" t="s">
        <v>58</v>
      </c>
      <c r="B30" s="10">
        <v>7</v>
      </c>
      <c r="C30" s="15">
        <v>14000</v>
      </c>
      <c r="D30" s="15">
        <f>B30*C30</f>
        <v>98000</v>
      </c>
      <c r="E30" s="10"/>
      <c r="F30" s="10"/>
    </row>
    <row r="31" spans="1:6" x14ac:dyDescent="0.3">
      <c r="A31" s="10" t="s">
        <v>6</v>
      </c>
      <c r="B31" s="22"/>
      <c r="C31" s="10"/>
      <c r="D31" s="15">
        <f>B61</f>
        <v>581106.08980047412</v>
      </c>
      <c r="E31" s="10"/>
      <c r="F31" s="10"/>
    </row>
    <row r="32" spans="1:6" x14ac:dyDescent="0.3">
      <c r="A32" s="10"/>
      <c r="B32" s="10"/>
      <c r="C32" s="15"/>
      <c r="D32" s="15"/>
      <c r="E32" s="10"/>
      <c r="F32" s="10"/>
    </row>
    <row r="33" spans="1:6" s="4" customFormat="1" x14ac:dyDescent="0.3">
      <c r="A33" s="11" t="s">
        <v>31</v>
      </c>
      <c r="B33" s="11"/>
      <c r="C33" s="12"/>
      <c r="D33" s="15">
        <f>0.1*(E24+E28)</f>
        <v>75710.608980047415</v>
      </c>
      <c r="E33" s="13">
        <f>D33</f>
        <v>75710.608980047415</v>
      </c>
      <c r="F33" s="17">
        <f>E33/E$41</f>
        <v>2.4865462219914019E-2</v>
      </c>
    </row>
    <row r="34" spans="1:6" s="4" customFormat="1" x14ac:dyDescent="0.3">
      <c r="A34" s="11"/>
      <c r="B34" s="11"/>
      <c r="C34" s="12"/>
      <c r="D34" s="15"/>
      <c r="E34" s="13"/>
      <c r="F34" s="17"/>
    </row>
    <row r="35" spans="1:6" s="4" customFormat="1" x14ac:dyDescent="0.3">
      <c r="A35" s="11"/>
      <c r="B35" s="11"/>
      <c r="C35" s="12"/>
      <c r="D35" s="15"/>
      <c r="E35" s="13"/>
      <c r="F35" s="17"/>
    </row>
    <row r="36" spans="1:6" s="4" customFormat="1" x14ac:dyDescent="0.3">
      <c r="A36" s="11" t="s">
        <v>33</v>
      </c>
      <c r="B36" s="12"/>
      <c r="C36" s="12"/>
      <c r="D36" s="12"/>
      <c r="E36" s="13">
        <f>SUM(D37:D39)</f>
        <v>202400</v>
      </c>
      <c r="F36" s="17">
        <f>E36/E$41</f>
        <v>6.6473769278978065E-2</v>
      </c>
    </row>
    <row r="37" spans="1:6" x14ac:dyDescent="0.3">
      <c r="A37" s="14" t="s">
        <v>37</v>
      </c>
      <c r="B37" s="14">
        <v>100</v>
      </c>
      <c r="C37" s="15">
        <v>500</v>
      </c>
      <c r="D37" s="15">
        <f>B37*C37</f>
        <v>50000</v>
      </c>
      <c r="E37" s="15"/>
      <c r="F37" s="10"/>
    </row>
    <row r="38" spans="1:6" x14ac:dyDescent="0.3">
      <c r="A38" s="14" t="s">
        <v>38</v>
      </c>
      <c r="B38" s="14">
        <v>12</v>
      </c>
      <c r="C38" s="15">
        <v>700</v>
      </c>
      <c r="D38" s="15">
        <f>B38*C38</f>
        <v>8400</v>
      </c>
      <c r="E38" s="10"/>
      <c r="F38" s="10"/>
    </row>
    <row r="39" spans="1:6" x14ac:dyDescent="0.3">
      <c r="A39" s="14" t="s">
        <v>39</v>
      </c>
      <c r="B39" s="14">
        <f>160*12</f>
        <v>1920</v>
      </c>
      <c r="C39" s="15">
        <v>75</v>
      </c>
      <c r="D39" s="15">
        <f>B39*C39</f>
        <v>144000</v>
      </c>
      <c r="E39" s="10"/>
      <c r="F39" s="10"/>
    </row>
    <row r="40" spans="1:6" s="4" customFormat="1" x14ac:dyDescent="0.3">
      <c r="A40" s="11" t="s">
        <v>28</v>
      </c>
      <c r="B40" s="11"/>
      <c r="C40" s="12"/>
      <c r="D40" s="15">
        <f>0.2*SUM(E5:E36)</f>
        <v>507468.3397561044</v>
      </c>
      <c r="E40" s="13">
        <f>D40</f>
        <v>507468.3397561044</v>
      </c>
      <c r="F40" s="17">
        <f>E40/E$41</f>
        <v>0.16666666666666669</v>
      </c>
    </row>
    <row r="41" spans="1:6" x14ac:dyDescent="0.3">
      <c r="A41" s="11" t="s">
        <v>26</v>
      </c>
      <c r="B41" s="14"/>
      <c r="C41" s="10"/>
      <c r="D41" s="16"/>
      <c r="E41" s="13">
        <f>SUM(E5:E40)</f>
        <v>3044810.0385366259</v>
      </c>
      <c r="F41" s="18"/>
    </row>
    <row r="42" spans="1:6" x14ac:dyDescent="0.3">
      <c r="A42" s="2"/>
      <c r="B42" s="2"/>
      <c r="D42" s="5"/>
      <c r="E42" s="8"/>
    </row>
    <row r="45" spans="1:6" x14ac:dyDescent="0.3">
      <c r="A45" s="10" t="s">
        <v>60</v>
      </c>
    </row>
    <row r="46" spans="1:6" x14ac:dyDescent="0.3">
      <c r="A46" s="4" t="s">
        <v>9</v>
      </c>
      <c r="B46" s="1">
        <v>3000</v>
      </c>
      <c r="C46" s="3">
        <v>150</v>
      </c>
      <c r="D46" s="3">
        <f>B46*C46</f>
        <v>450000</v>
      </c>
    </row>
    <row r="47" spans="1:6" x14ac:dyDescent="0.3">
      <c r="A47" s="1" t="s">
        <v>8</v>
      </c>
      <c r="B47" s="1">
        <v>1920</v>
      </c>
      <c r="C47" s="3">
        <v>75</v>
      </c>
      <c r="D47" s="3">
        <f>B47*C47</f>
        <v>144000</v>
      </c>
    </row>
    <row r="48" spans="1:6" x14ac:dyDescent="0.3">
      <c r="A48" s="1" t="s">
        <v>10</v>
      </c>
      <c r="D48" s="3">
        <f>SUM(D46:D47)</f>
        <v>594000</v>
      </c>
    </row>
    <row r="49" spans="1:4" x14ac:dyDescent="0.3">
      <c r="A49" s="4" t="s">
        <v>7</v>
      </c>
      <c r="B49" s="1" t="s">
        <v>16</v>
      </c>
      <c r="C49" s="1" t="s">
        <v>17</v>
      </c>
      <c r="D49" s="1" t="s">
        <v>18</v>
      </c>
    </row>
    <row r="50" spans="1:4" x14ac:dyDescent="0.3">
      <c r="A50" s="1" t="s">
        <v>11</v>
      </c>
      <c r="B50" s="1">
        <v>10</v>
      </c>
      <c r="C50" s="1">
        <v>4</v>
      </c>
      <c r="D50" s="1">
        <f>B50*C50</f>
        <v>40</v>
      </c>
    </row>
    <row r="51" spans="1:4" x14ac:dyDescent="0.3">
      <c r="A51" s="1" t="s">
        <v>12</v>
      </c>
      <c r="B51" s="1">
        <v>3</v>
      </c>
      <c r="C51" s="1">
        <v>7</v>
      </c>
      <c r="D51" s="1">
        <f>B51*C51</f>
        <v>21</v>
      </c>
    </row>
    <row r="52" spans="1:4" x14ac:dyDescent="0.3">
      <c r="A52" s="1" t="s">
        <v>13</v>
      </c>
      <c r="B52" s="1">
        <v>3</v>
      </c>
      <c r="C52" s="1">
        <v>5</v>
      </c>
      <c r="D52" s="1">
        <f>B52*C52</f>
        <v>15</v>
      </c>
    </row>
    <row r="53" spans="1:4" x14ac:dyDescent="0.3">
      <c r="A53" s="1" t="s">
        <v>14</v>
      </c>
      <c r="B53" s="1">
        <v>3</v>
      </c>
      <c r="C53" s="1">
        <v>4</v>
      </c>
      <c r="D53" s="1">
        <f>B53*C53</f>
        <v>12</v>
      </c>
    </row>
    <row r="54" spans="1:4" x14ac:dyDescent="0.3">
      <c r="A54" s="1" t="s">
        <v>15</v>
      </c>
      <c r="B54" s="1">
        <v>6</v>
      </c>
      <c r="C54" s="1">
        <v>10</v>
      </c>
      <c r="D54" s="1">
        <f>B54*C54</f>
        <v>60</v>
      </c>
    </row>
    <row r="55" spans="1:4" x14ac:dyDescent="0.3">
      <c r="A55" s="1" t="s">
        <v>19</v>
      </c>
      <c r="D55" s="1">
        <f>SUM(D50:D54)</f>
        <v>148</v>
      </c>
    </row>
    <row r="56" spans="1:4" x14ac:dyDescent="0.3">
      <c r="A56" s="1" t="s">
        <v>20</v>
      </c>
      <c r="D56" s="1">
        <v>46</v>
      </c>
    </row>
    <row r="57" spans="1:4" x14ac:dyDescent="0.3">
      <c r="A57" s="1" t="s">
        <v>21</v>
      </c>
      <c r="D57" s="5">
        <f>D55*D56</f>
        <v>6808</v>
      </c>
    </row>
    <row r="58" spans="1:4" x14ac:dyDescent="0.3">
      <c r="A58" s="1" t="s">
        <v>22</v>
      </c>
      <c r="B58" s="6">
        <f>3.6*(D57/1000)^1.11</f>
        <v>30.265942177108027</v>
      </c>
    </row>
    <row r="59" spans="1:4" x14ac:dyDescent="0.3">
      <c r="A59" s="1" t="s">
        <v>23</v>
      </c>
      <c r="B59" s="6">
        <f>B58*160</f>
        <v>4842.5507483372839</v>
      </c>
    </row>
    <row r="60" spans="1:4" x14ac:dyDescent="0.3">
      <c r="A60" s="1" t="s">
        <v>25</v>
      </c>
      <c r="B60" s="3">
        <v>120</v>
      </c>
    </row>
    <row r="61" spans="1:4" x14ac:dyDescent="0.3">
      <c r="A61" s="1" t="s">
        <v>24</v>
      </c>
      <c r="B61" s="5">
        <f>B59*B60</f>
        <v>581106.08980047412</v>
      </c>
      <c r="D61" s="7"/>
    </row>
    <row r="62" spans="1:4" x14ac:dyDescent="0.3">
      <c r="A62"/>
      <c r="B62"/>
      <c r="C62"/>
      <c r="D62"/>
    </row>
    <row r="63" spans="1:4" x14ac:dyDescent="0.3">
      <c r="A63"/>
      <c r="B63"/>
      <c r="C63"/>
      <c r="D63"/>
    </row>
    <row r="64" spans="1:4" x14ac:dyDescent="0.3">
      <c r="A64"/>
      <c r="B64"/>
      <c r="C64"/>
      <c r="D64"/>
    </row>
    <row r="65" spans="1:4" x14ac:dyDescent="0.3">
      <c r="A65"/>
      <c r="B65"/>
      <c r="C65"/>
      <c r="D65"/>
    </row>
    <row r="66" spans="1:4" x14ac:dyDescent="0.3">
      <c r="A66"/>
      <c r="B66"/>
      <c r="C66"/>
      <c r="D66"/>
    </row>
  </sheetData>
  <phoneticPr fontId="2" type="noConversion"/>
  <pageMargins left="0.74803149606299213" right="0.74803149606299213" top="0.98425196850393704" bottom="0.98425196850393704" header="0.51181102362204722" footer="0.51181102362204722"/>
  <pageSetup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A23" sqref="A23"/>
    </sheetView>
  </sheetViews>
  <sheetFormatPr defaultRowHeight="13.2" x14ac:dyDescent="0.25"/>
  <cols>
    <col min="1" max="1" width="49.5546875" bestFit="1" customWidth="1"/>
    <col min="2" max="2" width="10.44140625" bestFit="1" customWidth="1"/>
    <col min="3" max="3" width="17.44140625" bestFit="1" customWidth="1"/>
    <col min="4" max="4" width="14.44140625" bestFit="1" customWidth="1"/>
  </cols>
  <sheetData>
    <row r="1" spans="1:5" ht="15.6" x14ac:dyDescent="0.3">
      <c r="A1" s="1" t="s">
        <v>29</v>
      </c>
      <c r="B1" s="1"/>
      <c r="C1" s="1"/>
      <c r="D1" s="1"/>
      <c r="E1" s="1"/>
    </row>
    <row r="2" spans="1:5" ht="15.6" x14ac:dyDescent="0.3">
      <c r="A2" s="4" t="s">
        <v>9</v>
      </c>
      <c r="B2" s="1">
        <v>3000</v>
      </c>
      <c r="C2" s="3">
        <v>150</v>
      </c>
      <c r="D2" s="3">
        <f>B2*C2</f>
        <v>450000</v>
      </c>
      <c r="E2" s="1"/>
    </row>
    <row r="3" spans="1:5" ht="15.6" x14ac:dyDescent="0.3">
      <c r="A3" s="1" t="s">
        <v>8</v>
      </c>
      <c r="B3" s="1">
        <v>1920</v>
      </c>
      <c r="C3" s="3">
        <v>75</v>
      </c>
      <c r="D3" s="3">
        <f>B3*C3</f>
        <v>144000</v>
      </c>
      <c r="E3" s="1"/>
    </row>
    <row r="4" spans="1:5" ht="15.6" x14ac:dyDescent="0.3">
      <c r="A4" s="1" t="s">
        <v>10</v>
      </c>
      <c r="B4" s="1"/>
      <c r="C4" s="1"/>
      <c r="D4" s="3">
        <f>SUM(D2:D3)</f>
        <v>594000</v>
      </c>
      <c r="E4" s="1"/>
    </row>
    <row r="5" spans="1:5" ht="15.6" x14ac:dyDescent="0.3">
      <c r="A5" s="4" t="s">
        <v>7</v>
      </c>
      <c r="B5" s="1" t="s">
        <v>16</v>
      </c>
      <c r="C5" s="1" t="s">
        <v>17</v>
      </c>
      <c r="D5" s="1" t="s">
        <v>18</v>
      </c>
      <c r="E5" s="1"/>
    </row>
    <row r="6" spans="1:5" ht="15.6" x14ac:dyDescent="0.3">
      <c r="A6" s="1" t="s">
        <v>11</v>
      </c>
      <c r="B6" s="1">
        <v>10</v>
      </c>
      <c r="C6" s="1">
        <v>4</v>
      </c>
      <c r="D6" s="1">
        <f>B6*C6</f>
        <v>40</v>
      </c>
      <c r="E6" s="1"/>
    </row>
    <row r="7" spans="1:5" ht="15.6" x14ac:dyDescent="0.3">
      <c r="A7" s="1" t="s">
        <v>12</v>
      </c>
      <c r="B7" s="1">
        <v>3</v>
      </c>
      <c r="C7" s="1">
        <v>7</v>
      </c>
      <c r="D7" s="1">
        <f>B7*C7</f>
        <v>21</v>
      </c>
      <c r="E7" s="1"/>
    </row>
    <row r="8" spans="1:5" ht="15.6" x14ac:dyDescent="0.3">
      <c r="A8" s="1" t="s">
        <v>13</v>
      </c>
      <c r="B8" s="1">
        <v>3</v>
      </c>
      <c r="C8" s="1">
        <v>5</v>
      </c>
      <c r="D8" s="1">
        <f>B8*C8</f>
        <v>15</v>
      </c>
      <c r="E8" s="1"/>
    </row>
    <row r="9" spans="1:5" ht="15.6" x14ac:dyDescent="0.3">
      <c r="A9" s="1" t="s">
        <v>14</v>
      </c>
      <c r="B9" s="1">
        <v>3</v>
      </c>
      <c r="C9" s="1">
        <v>4</v>
      </c>
      <c r="D9" s="1">
        <f>B9*C9</f>
        <v>12</v>
      </c>
      <c r="E9" s="1"/>
    </row>
    <row r="10" spans="1:5" ht="15.6" x14ac:dyDescent="0.3">
      <c r="A10" s="1" t="s">
        <v>15</v>
      </c>
      <c r="B10" s="1">
        <v>6</v>
      </c>
      <c r="C10" s="1">
        <v>10</v>
      </c>
      <c r="D10" s="1">
        <f>B10*C10</f>
        <v>60</v>
      </c>
      <c r="E10" s="1"/>
    </row>
    <row r="11" spans="1:5" ht="15.6" x14ac:dyDescent="0.3">
      <c r="A11" s="1" t="s">
        <v>19</v>
      </c>
      <c r="B11" s="1"/>
      <c r="C11" s="1"/>
      <c r="D11" s="1">
        <f>SUM(D6:D10)</f>
        <v>148</v>
      </c>
      <c r="E11" s="1"/>
    </row>
    <row r="12" spans="1:5" ht="15.6" x14ac:dyDescent="0.3">
      <c r="A12" s="1" t="s">
        <v>20</v>
      </c>
      <c r="B12" s="1"/>
      <c r="C12" s="1"/>
      <c r="D12" s="1">
        <v>46</v>
      </c>
      <c r="E12" s="1"/>
    </row>
    <row r="13" spans="1:5" ht="15.6" x14ac:dyDescent="0.3">
      <c r="A13" s="1" t="s">
        <v>21</v>
      </c>
      <c r="B13" s="1"/>
      <c r="C13" s="1"/>
      <c r="D13" s="5">
        <f>D11*D12</f>
        <v>6808</v>
      </c>
      <c r="E13" s="1"/>
    </row>
    <row r="14" spans="1:5" ht="15.6" x14ac:dyDescent="0.3">
      <c r="A14" s="1" t="s">
        <v>22</v>
      </c>
      <c r="B14" s="6">
        <f>3.6*(D13/1000)^1.11</f>
        <v>30.265942177108027</v>
      </c>
      <c r="C14" s="1"/>
      <c r="D14" s="1"/>
      <c r="E14" s="1"/>
    </row>
    <row r="15" spans="1:5" ht="15.6" x14ac:dyDescent="0.3">
      <c r="A15" s="1" t="s">
        <v>23</v>
      </c>
      <c r="B15" s="6">
        <f>B14*160</f>
        <v>4842.5507483372839</v>
      </c>
      <c r="C15" s="1"/>
      <c r="D15" s="1"/>
      <c r="E15" s="1"/>
    </row>
    <row r="16" spans="1:5" ht="15.6" x14ac:dyDescent="0.3">
      <c r="A16" s="1" t="s">
        <v>25</v>
      </c>
      <c r="B16" s="3">
        <v>120</v>
      </c>
      <c r="C16" s="1"/>
      <c r="D16" s="1"/>
      <c r="E16" s="1"/>
    </row>
    <row r="17" spans="1:5" ht="15.6" x14ac:dyDescent="0.3">
      <c r="A17" s="1" t="s">
        <v>24</v>
      </c>
      <c r="B17" s="5">
        <f>B15*B16</f>
        <v>581106.08980047412</v>
      </c>
      <c r="C17" s="1"/>
      <c r="D17" s="7"/>
      <c r="E17" s="1"/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schwalbe</dc:creator>
  <cp:lastModifiedBy>Dell</cp:lastModifiedBy>
  <cp:lastPrinted>2023-01-13T22:06:08Z</cp:lastPrinted>
  <dcterms:created xsi:type="dcterms:W3CDTF">2004-08-31T13:18:15Z</dcterms:created>
  <dcterms:modified xsi:type="dcterms:W3CDTF">2023-01-13T22:10:06Z</dcterms:modified>
</cp:coreProperties>
</file>