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nnad\Downloads\College\7th Term\feasibility\"/>
    </mc:Choice>
  </mc:AlternateContent>
  <bookViews>
    <workbookView xWindow="0" yWindow="0" windowWidth="20490" windowHeight="7755" firstSheet="2" activeTab="2"/>
  </bookViews>
  <sheets>
    <sheet name="Break_Even CIA" sheetId="6" r:id="rId1"/>
    <sheet name="Income statement" sheetId="1" r:id="rId2"/>
    <sheet name="Cashflow Statement" sheetId="5" r:id="rId3"/>
    <sheet name="Owners equity" sheetId="2" r:id="rId4"/>
    <sheet name="Balance Sheet" sheetId="3" r:id="rId5"/>
  </sheets>
  <definedNames>
    <definedName name="__IntlFixup" hidden="1">TRUE</definedName>
    <definedName name="_Order1" hidden="1">0</definedName>
    <definedName name="Cashflows_from_Operations" localSheetId="2">'Cashflow Statement'!$A$4:$C$15</definedName>
    <definedName name="Data.Dump" localSheetId="0" hidden="1">OFFSET([0]!Data.Top.Left,1,0)</definedName>
    <definedName name="Data.Dump" hidden="1">OFFSET([0]!Data.Top.Left,1,0)</definedName>
    <definedName name="Date_and_starting_cash" localSheetId="2">'Cashflow Statement'!$D$4:$E$6</definedName>
    <definedName name="Financing_Activities" localSheetId="2">'Cashflow Statement'!$A$24:$C$32</definedName>
    <definedName name="For_the_Year_Ending" localSheetId="2">'Cashflow Statement'!$D$5:$E$6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vesting_Activities" localSheetId="2">'Cashflow Statement'!$A$16:$C$23</definedName>
    <definedName name="Macro1" localSheetId="0">'Break_Even CIA'!Macro1</definedName>
    <definedName name="Macro1">[0]!Macro1</definedName>
    <definedName name="Macro2" localSheetId="0">'Break_Even CIA'!Macro2</definedName>
    <definedName name="Macro2">[0]!Macro2</definedName>
    <definedName name="Ownership" localSheetId="0" hidden="1">OFFSET([0]!Data.Top.Left,1,0)</definedName>
    <definedName name="Ownership" hidden="1">OFFSET([0]!Data.Top.Left,1,0)</definedName>
    <definedName name="_xlnm.Print_Area" localSheetId="0">'Break_Even CIA'!$B$4:$J$49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8" i="3" s="1"/>
  <c r="L7" i="3"/>
  <c r="K7" i="3"/>
  <c r="J7" i="3"/>
  <c r="E13" i="3"/>
  <c r="K13" i="3" s="1"/>
  <c r="K6" i="3" s="1"/>
  <c r="K8" i="3" s="1"/>
  <c r="F13" i="3"/>
  <c r="L13" i="3" s="1"/>
  <c r="L6" i="3" s="1"/>
  <c r="L8" i="3" s="1"/>
  <c r="G8" i="1"/>
  <c r="I8" i="1"/>
  <c r="E8" i="1"/>
  <c r="E11" i="6"/>
  <c r="F11" i="6"/>
  <c r="F12" i="6"/>
  <c r="F13" i="6"/>
  <c r="E14" i="6"/>
  <c r="E15" i="6"/>
  <c r="F16" i="6"/>
  <c r="F17" i="6"/>
  <c r="E18" i="6"/>
  <c r="E48" i="6"/>
  <c r="C59" i="6"/>
  <c r="C60" i="6"/>
  <c r="F18" i="6" l="1"/>
  <c r="G18" i="6" s="1"/>
  <c r="G59" i="6"/>
  <c r="C61" i="6"/>
  <c r="E60" i="6"/>
  <c r="F14" i="6"/>
  <c r="G14" i="6" s="1"/>
  <c r="E47" i="6" s="1"/>
  <c r="G60" i="6"/>
  <c r="G58" i="6"/>
  <c r="E46" i="6"/>
  <c r="E19" i="6"/>
  <c r="F15" i="6" l="1"/>
  <c r="F19" i="6" s="1"/>
  <c r="G19" i="6" s="1"/>
  <c r="D58" i="6"/>
  <c r="D60" i="6"/>
  <c r="F60" i="6" s="1"/>
  <c r="H60" i="6" s="1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59" i="6"/>
  <c r="D61" i="6"/>
  <c r="D63" i="6"/>
  <c r="D65" i="6"/>
  <c r="E44" i="6"/>
  <c r="I44" i="6" s="1"/>
  <c r="D67" i="6"/>
  <c r="D71" i="6"/>
  <c r="D75" i="6"/>
  <c r="D79" i="6"/>
  <c r="D83" i="6"/>
  <c r="D69" i="6"/>
  <c r="D73" i="6"/>
  <c r="D77" i="6"/>
  <c r="D81" i="6"/>
  <c r="D85" i="6"/>
  <c r="G61" i="6"/>
  <c r="E61" i="6"/>
  <c r="C62" i="6"/>
  <c r="M43" i="6"/>
  <c r="M44" i="6" s="1"/>
  <c r="E58" i="6"/>
  <c r="E59" i="6"/>
  <c r="F61" i="6" l="1"/>
  <c r="F58" i="6"/>
  <c r="H58" i="6" s="1"/>
  <c r="E62" i="6"/>
  <c r="F62" i="6" s="1"/>
  <c r="C63" i="6"/>
  <c r="G62" i="6"/>
  <c r="F59" i="6"/>
  <c r="H59" i="6" s="1"/>
  <c r="H61" i="6"/>
  <c r="H62" i="6" l="1"/>
  <c r="G63" i="6"/>
  <c r="E63" i="6"/>
  <c r="F63" i="6" s="1"/>
  <c r="C64" i="6"/>
  <c r="H63" i="6" l="1"/>
  <c r="E64" i="6"/>
  <c r="F64" i="6" s="1"/>
  <c r="C65" i="6"/>
  <c r="G64" i="6"/>
  <c r="H64" i="6" l="1"/>
  <c r="G65" i="6"/>
  <c r="C66" i="6"/>
  <c r="E65" i="6"/>
  <c r="F65" i="6" s="1"/>
  <c r="H65" i="6" l="1"/>
  <c r="E66" i="6"/>
  <c r="F66" i="6" s="1"/>
  <c r="C67" i="6"/>
  <c r="G66" i="6"/>
  <c r="H66" i="6" l="1"/>
  <c r="G67" i="6"/>
  <c r="E67" i="6"/>
  <c r="F67" i="6" s="1"/>
  <c r="C68" i="6"/>
  <c r="E68" i="6" l="1"/>
  <c r="F68" i="6" s="1"/>
  <c r="C69" i="6"/>
  <c r="G68" i="6"/>
  <c r="H67" i="6"/>
  <c r="H68" i="6" l="1"/>
  <c r="G69" i="6"/>
  <c r="C70" i="6"/>
  <c r="E69" i="6"/>
  <c r="F69" i="6" s="1"/>
  <c r="H69" i="6" l="1"/>
  <c r="E70" i="6"/>
  <c r="F70" i="6" s="1"/>
  <c r="C71" i="6"/>
  <c r="G70" i="6"/>
  <c r="G71" i="6" l="1"/>
  <c r="E71" i="6"/>
  <c r="F71" i="6" s="1"/>
  <c r="C72" i="6"/>
  <c r="H70" i="6"/>
  <c r="C73" i="6" l="1"/>
  <c r="E72" i="6"/>
  <c r="F72" i="6" s="1"/>
  <c r="G72" i="6"/>
  <c r="H71" i="6"/>
  <c r="H72" i="6" l="1"/>
  <c r="G73" i="6"/>
  <c r="C74" i="6"/>
  <c r="E73" i="6"/>
  <c r="F73" i="6" s="1"/>
  <c r="C75" i="6" l="1"/>
  <c r="E74" i="6"/>
  <c r="F74" i="6" s="1"/>
  <c r="G74" i="6"/>
  <c r="H74" i="6" s="1"/>
  <c r="H73" i="6"/>
  <c r="G75" i="6" l="1"/>
  <c r="E75" i="6"/>
  <c r="F75" i="6" s="1"/>
  <c r="C76" i="6"/>
  <c r="E76" i="6" l="1"/>
  <c r="F76" i="6" s="1"/>
  <c r="C77" i="6"/>
  <c r="G76" i="6"/>
  <c r="H76" i="6" s="1"/>
  <c r="H75" i="6"/>
  <c r="G77" i="6" l="1"/>
  <c r="C78" i="6"/>
  <c r="E77" i="6"/>
  <c r="F77" i="6" s="1"/>
  <c r="E78" i="6" l="1"/>
  <c r="F78" i="6" s="1"/>
  <c r="C79" i="6"/>
  <c r="G78" i="6"/>
  <c r="H77" i="6"/>
  <c r="H78" i="6" l="1"/>
  <c r="G79" i="6"/>
  <c r="E79" i="6"/>
  <c r="F79" i="6" s="1"/>
  <c r="C80" i="6"/>
  <c r="H79" i="6" l="1"/>
  <c r="E80" i="6"/>
  <c r="F80" i="6" s="1"/>
  <c r="C81" i="6"/>
  <c r="G80" i="6"/>
  <c r="H80" i="6" l="1"/>
  <c r="G81" i="6"/>
  <c r="C82" i="6"/>
  <c r="E81" i="6"/>
  <c r="F81" i="6" s="1"/>
  <c r="H81" i="6" l="1"/>
  <c r="E82" i="6"/>
  <c r="F82" i="6" s="1"/>
  <c r="C83" i="6"/>
  <c r="G82" i="6"/>
  <c r="H82" i="6" s="1"/>
  <c r="G83" i="6" l="1"/>
  <c r="E83" i="6"/>
  <c r="F83" i="6" s="1"/>
  <c r="C84" i="6"/>
  <c r="E84" i="6" l="1"/>
  <c r="F84" i="6" s="1"/>
  <c r="C85" i="6"/>
  <c r="G84" i="6"/>
  <c r="H83" i="6"/>
  <c r="G85" i="6" l="1"/>
  <c r="C86" i="6"/>
  <c r="E85" i="6"/>
  <c r="F85" i="6" s="1"/>
  <c r="H84" i="6"/>
  <c r="E86" i="6" l="1"/>
  <c r="F86" i="6" s="1"/>
  <c r="G86" i="6"/>
  <c r="H85" i="6"/>
  <c r="H86" i="6" l="1"/>
  <c r="I16" i="1" l="1"/>
  <c r="I17" i="1" s="1"/>
  <c r="G15" i="1"/>
  <c r="G16" i="1"/>
  <c r="I18" i="1" l="1"/>
  <c r="I19" i="1" s="1"/>
  <c r="E17" i="1"/>
  <c r="E32" i="5"/>
  <c r="D32" i="5"/>
  <c r="C32" i="5"/>
  <c r="E23" i="5"/>
  <c r="D23" i="5"/>
  <c r="C23" i="5"/>
  <c r="E15" i="5"/>
  <c r="D15" i="5"/>
  <c r="C15" i="5"/>
  <c r="E33" i="5" l="1"/>
  <c r="E35" i="5" s="1"/>
  <c r="D33" i="5"/>
  <c r="D35" i="5" s="1"/>
  <c r="C33" i="5"/>
  <c r="C35" i="5" s="1"/>
  <c r="E18" i="1"/>
  <c r="E19" i="1"/>
  <c r="E15" i="1"/>
  <c r="E12" i="1"/>
  <c r="E16" i="1" s="1"/>
  <c r="D13" i="3" l="1"/>
  <c r="J13" i="3" s="1"/>
  <c r="G13" i="2"/>
  <c r="G17" i="1" l="1"/>
  <c r="G18" i="1" s="1"/>
  <c r="G19" i="1" l="1"/>
</calcChain>
</file>

<file path=xl/sharedStrings.xml><?xml version="1.0" encoding="utf-8"?>
<sst xmlns="http://schemas.openxmlformats.org/spreadsheetml/2006/main" count="130" uniqueCount="105">
  <si>
    <t>Seif, M.D., P.C.</t>
  </si>
  <si>
    <t>Income statement</t>
  </si>
  <si>
    <t>Revenues</t>
  </si>
  <si>
    <t>Expenses</t>
  </si>
  <si>
    <t>Rent Expense</t>
  </si>
  <si>
    <t>Insurance Expense</t>
  </si>
  <si>
    <t>Salaries expense</t>
  </si>
  <si>
    <t>Total expenses</t>
  </si>
  <si>
    <t>Statement of Owner's Equity</t>
  </si>
  <si>
    <t>Owner's investment</t>
  </si>
  <si>
    <t>Net income</t>
  </si>
  <si>
    <t>Drawings</t>
  </si>
  <si>
    <t>for the month ended Nov-31 2018</t>
  </si>
  <si>
    <t>Seif, Capital, Nov-31 2018</t>
  </si>
  <si>
    <t>Balance Sheet</t>
  </si>
  <si>
    <t>Assets</t>
  </si>
  <si>
    <t>Supplies</t>
  </si>
  <si>
    <t>Cash</t>
  </si>
  <si>
    <t>Liabilities</t>
  </si>
  <si>
    <t>accounts payable</t>
  </si>
  <si>
    <t>Owner's Equity</t>
  </si>
  <si>
    <t>Total Assets</t>
  </si>
  <si>
    <t>Accounts recievable</t>
  </si>
  <si>
    <t>Cost Of sales</t>
  </si>
  <si>
    <t>Gross Profit</t>
  </si>
  <si>
    <t>Advertising Expenses</t>
  </si>
  <si>
    <t>Adminstrative Expenses</t>
  </si>
  <si>
    <t>Depreciation Expenses</t>
  </si>
  <si>
    <t>Contribution Income Analysis</t>
  </si>
  <si>
    <r>
      <t xml:space="preserve">Use this spreadsheet to prepare a contribution margin income statement. The contribution margin is found by subtracting all variable costs from revenue (sales). </t>
    </r>
    <r>
      <rPr>
        <sz val="12"/>
        <color indexed="10"/>
        <rFont val="Arial"/>
        <family val="2"/>
      </rPr>
      <t>Shaded cells have formulas…careful!</t>
    </r>
    <r>
      <rPr>
        <sz val="12"/>
        <color indexed="8"/>
        <rFont val="Arial"/>
        <family val="2"/>
      </rPr>
      <t xml:space="preserve"> After you enter your numbers check the Break-Even Chart below.</t>
    </r>
  </si>
  <si>
    <t>Price Per Unit</t>
  </si>
  <si>
    <t>Number of Units Sold</t>
  </si>
  <si>
    <t>Total Sales</t>
  </si>
  <si>
    <t>Less: Variable Production Costs</t>
  </si>
  <si>
    <t>Less: Variable Selling Costs</t>
  </si>
  <si>
    <t>Total Variable Costs</t>
  </si>
  <si>
    <t>Per Unit</t>
  </si>
  <si>
    <t>Contribution Margin</t>
  </si>
  <si>
    <t>Less: Fixed Production Costs</t>
  </si>
  <si>
    <t>Less: Fixed Selling and Administrative Costs</t>
  </si>
  <si>
    <t>Total Fixed Costs</t>
  </si>
  <si>
    <t>Income Before Taxes</t>
  </si>
  <si>
    <t>Break-Even Analysis Chart</t>
  </si>
  <si>
    <t>Break-Even Point (units) =</t>
  </si>
  <si>
    <t>Break-Even Point ($'s) =</t>
  </si>
  <si>
    <t>TFC =</t>
  </si>
  <si>
    <t>Formulas:</t>
  </si>
  <si>
    <t>Variable Cost per Unit</t>
  </si>
  <si>
    <t>VCU =</t>
  </si>
  <si>
    <t>BEP (units) = TFC/(SPU-VCU)</t>
  </si>
  <si>
    <t>Sales Price per Unit</t>
  </si>
  <si>
    <t>SPU =</t>
  </si>
  <si>
    <t>BEP ($'s) = BEP (units) * SPU</t>
  </si>
  <si>
    <t>Unit Increment x-axis</t>
  </si>
  <si>
    <t>Graph Data:</t>
  </si>
  <si>
    <t>Total</t>
  </si>
  <si>
    <t>Units</t>
  </si>
  <si>
    <t>TFC</t>
  </si>
  <si>
    <t>TVC</t>
  </si>
  <si>
    <t>TC</t>
  </si>
  <si>
    <t>Sales</t>
  </si>
  <si>
    <t>Profit</t>
  </si>
  <si>
    <t>Cash Flow Statement</t>
  </si>
  <si>
    <t>Cashflows from Operations</t>
  </si>
  <si>
    <t>Cash receipts from customers</t>
  </si>
  <si>
    <t/>
  </si>
  <si>
    <t>Cash collected from customers (debtors)</t>
  </si>
  <si>
    <t>Cash paid for</t>
  </si>
  <si>
    <t>Net Cash Flow from Operations</t>
  </si>
  <si>
    <t>Investing Activities</t>
  </si>
  <si>
    <t>Cash receipts from</t>
  </si>
  <si>
    <t>Sale of property and equipment</t>
  </si>
  <si>
    <t>Matured Investments</t>
  </si>
  <si>
    <t>Purchase of investments</t>
  </si>
  <si>
    <t>Net Cash Flow from Investing Activities</t>
  </si>
  <si>
    <t>Financing Activities</t>
  </si>
  <si>
    <t>Increase in short term debt</t>
  </si>
  <si>
    <t>Increase in long term debt</t>
  </si>
  <si>
    <t>Repayment of loans</t>
  </si>
  <si>
    <t>Dividends</t>
  </si>
  <si>
    <t>Net Cash Flow from Financing Activities</t>
  </si>
  <si>
    <t>Net Increase in Cash</t>
  </si>
  <si>
    <t>Cash at End of Year</t>
  </si>
  <si>
    <t>Net Income before taxes</t>
  </si>
  <si>
    <t>Net Income after taxes</t>
  </si>
  <si>
    <t>Eco Streets, LLC</t>
  </si>
  <si>
    <t>Fiscal Years ending 31 December</t>
  </si>
  <si>
    <t>Income Taxes</t>
  </si>
  <si>
    <t>Net sales</t>
  </si>
  <si>
    <t>Eco Streets, capital</t>
  </si>
  <si>
    <t>Inventory</t>
  </si>
  <si>
    <t>Total Current Liabilities</t>
  </si>
  <si>
    <t>Total liabilities and OE</t>
  </si>
  <si>
    <t>net earnings</t>
  </si>
  <si>
    <t>Adjustments to reconcile net earnings to net cash</t>
  </si>
  <si>
    <t>Depreciation</t>
  </si>
  <si>
    <t>Deferred Income tax</t>
  </si>
  <si>
    <t>Change in operating assets and liabilities</t>
  </si>
  <si>
    <t>decrease in accounts recievable</t>
  </si>
  <si>
    <t>decrease in inventories</t>
  </si>
  <si>
    <t>Increase In Trade payables</t>
  </si>
  <si>
    <t>Fiscal Year ending 31 December</t>
  </si>
  <si>
    <t>Cash at Beginning of Year</t>
  </si>
  <si>
    <t>Increase in equity</t>
  </si>
  <si>
    <t>Purchase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</si>
</sst>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_-* #,##0.00\-;_-* &quot;-&quot;??_-;_-@_-"/>
    <numFmt numFmtId="164" formatCode="#,##0_-"/>
    <numFmt numFmtId="165" formatCode="\$###,###"/>
    <numFmt numFmtId="166" formatCode="&quot;$&quot;#,##0.00_);[Red]\(&quot;$&quot;#,##0.00\)"/>
    <numFmt numFmtId="167" formatCode="&quot;$&quot;#,##0_);[Red]\(&quot;$&quot;#,##0\)"/>
    <numFmt numFmtId="168" formatCode="_(&quot;$&quot;* #,##0.00_);_(&quot;$&quot;* \(#,##0.00\);_(&quot;$&quot;* &quot;-&quot;??_);_(@_)"/>
    <numFmt numFmtId="169" formatCode="&quot;$&quot;#,##0"/>
    <numFmt numFmtId="170" formatCode="&quot;$&quot;#,##0_);\(&quot;$&quot;#,##0\)"/>
    <numFmt numFmtId="171" formatCode="&quot;$&quot;#,##0.00_);\(&quot;$&quot;#,##0.00\)"/>
    <numFmt numFmtId="172" formatCode="_-&quot;$&quot;* #,##0.00_-;\-&quot;$&quot;* #,##0.00_-;_-&quot;$&quot;* &quot;-&quot;??_-;_-@_-"/>
    <numFmt numFmtId="173" formatCode="_(* #,##0_);_(* \(#,##0\);_(* &quot;-&quot;_);_(@_)"/>
  </numFmts>
  <fonts count="31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sz val="10"/>
      <name val="Arial"/>
    </font>
    <font>
      <sz val="10"/>
      <color indexed="8"/>
      <name val="Arial"/>
      <family val="2"/>
    </font>
    <font>
      <b/>
      <sz val="24"/>
      <color indexed="9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b/>
      <sz val="24"/>
      <color indexed="8"/>
      <name val="Arial"/>
      <family val="2"/>
    </font>
    <font>
      <b/>
      <sz val="26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0070C0"/>
      <name val="Arial"/>
      <family val="2"/>
    </font>
    <font>
      <sz val="10"/>
      <name val="Courier"/>
      <family val="3"/>
    </font>
    <font>
      <sz val="20"/>
      <color indexed="8"/>
      <name val="Arial"/>
      <family val="2"/>
    </font>
    <font>
      <b/>
      <sz val="20"/>
      <color indexed="8"/>
      <name val="Arial"/>
      <family val="2"/>
    </font>
    <font>
      <b/>
      <sz val="2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2"/>
      <color rgb="FFFF000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b/>
      <sz val="12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tted">
        <color indexed="23"/>
      </left>
      <right style="dotted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9" fontId="12" fillId="0" borderId="0" applyFont="0" applyFill="0" applyBorder="0" applyAlignment="0" applyProtection="0"/>
    <xf numFmtId="0" fontId="14" fillId="0" borderId="0"/>
    <xf numFmtId="168" fontId="1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13" applyNumberFormat="0" applyFill="0" applyAlignment="0" applyProtection="0"/>
    <xf numFmtId="0" fontId="24" fillId="0" borderId="14" applyNumberFormat="0" applyFill="0" applyAlignment="0" applyProtection="0"/>
    <xf numFmtId="0" fontId="23" fillId="0" borderId="15" applyNumberFormat="0" applyFill="0" applyAlignment="0" applyProtection="0"/>
    <xf numFmtId="172" fontId="12" fillId="0" borderId="0" applyFont="0" applyFill="0" applyBorder="0" applyAlignment="0" applyProtection="0"/>
    <xf numFmtId="0" fontId="25" fillId="5" borderId="16" applyNumberFormat="0" applyAlignment="0" applyProtection="0"/>
    <xf numFmtId="0" fontId="12" fillId="0" borderId="0"/>
  </cellStyleXfs>
  <cellXfs count="149">
    <xf numFmtId="0" fontId="0" fillId="0" borderId="0" xfId="0"/>
    <xf numFmtId="0" fontId="0" fillId="0" borderId="0" xfId="0" applyBorder="1"/>
    <xf numFmtId="0" fontId="0" fillId="0" borderId="9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65" fontId="0" fillId="2" borderId="9" xfId="0" applyNumberFormat="1" applyFill="1" applyBorder="1" applyAlignment="1">
      <alignment vertical="center"/>
    </xf>
    <xf numFmtId="165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9" fillId="8" borderId="9" xfId="2" applyFont="1" applyFill="1" applyBorder="1" applyProtection="1">
      <protection hidden="1"/>
    </xf>
    <xf numFmtId="9" fontId="10" fillId="8" borderId="9" xfId="2" applyFont="1" applyFill="1" applyBorder="1" applyProtection="1">
      <protection hidden="1"/>
    </xf>
    <xf numFmtId="0" fontId="15" fillId="0" borderId="0" xfId="3" applyFont="1" applyProtection="1">
      <protection hidden="1"/>
    </xf>
    <xf numFmtId="0" fontId="15" fillId="0" borderId="0" xfId="3" applyFont="1" applyAlignment="1" applyProtection="1">
      <alignment horizontal="centerContinuous" vertical="center"/>
      <protection hidden="1"/>
    </xf>
    <xf numFmtId="0" fontId="16" fillId="0" borderId="0" xfId="3" applyFont="1" applyAlignment="1" applyProtection="1">
      <alignment horizontal="centerContinuous" vertical="center"/>
      <protection hidden="1"/>
    </xf>
    <xf numFmtId="0" fontId="17" fillId="0" borderId="0" xfId="3" applyFont="1" applyAlignment="1" applyProtection="1">
      <alignment horizontal="centerContinuous" vertical="center"/>
      <protection hidden="1"/>
    </xf>
    <xf numFmtId="0" fontId="15" fillId="0" borderId="0" xfId="3" applyFont="1" applyAlignment="1" applyProtection="1">
      <alignment horizontal="centerContinuous"/>
      <protection hidden="1"/>
    </xf>
    <xf numFmtId="0" fontId="3" fillId="0" borderId="0" xfId="3" applyFont="1" applyProtection="1">
      <protection hidden="1"/>
    </xf>
    <xf numFmtId="0" fontId="18" fillId="0" borderId="0" xfId="3" applyFont="1" applyProtection="1">
      <protection hidden="1"/>
    </xf>
    <xf numFmtId="0" fontId="19" fillId="0" borderId="0" xfId="3" applyFont="1" applyAlignment="1" applyProtection="1">
      <alignment horizontal="right"/>
      <protection hidden="1"/>
    </xf>
    <xf numFmtId="37" fontId="19" fillId="8" borderId="0" xfId="3" applyNumberFormat="1" applyFont="1" applyFill="1" applyAlignment="1" applyProtection="1">
      <alignment horizontal="left"/>
      <protection hidden="1"/>
    </xf>
    <xf numFmtId="169" fontId="19" fillId="8" borderId="0" xfId="4" applyNumberFormat="1" applyFont="1" applyFill="1" applyAlignment="1" applyProtection="1">
      <alignment horizontal="left"/>
      <protection hidden="1"/>
    </xf>
    <xf numFmtId="0" fontId="3" fillId="0" borderId="0" xfId="3" applyFont="1" applyAlignment="1" applyProtection="1">
      <alignment horizontal="right"/>
      <protection hidden="1"/>
    </xf>
    <xf numFmtId="170" fontId="19" fillId="8" borderId="0" xfId="3" applyNumberFormat="1" applyFont="1" applyFill="1" applyAlignment="1" applyProtection="1">
      <alignment horizontal="left"/>
      <protection hidden="1"/>
    </xf>
    <xf numFmtId="10" fontId="3" fillId="0" borderId="0" xfId="2" applyNumberFormat="1" applyFont="1" applyProtection="1">
      <protection hidden="1"/>
    </xf>
    <xf numFmtId="170" fontId="3" fillId="0" borderId="0" xfId="3" applyNumberFormat="1" applyFont="1" applyProtection="1">
      <protection hidden="1"/>
    </xf>
    <xf numFmtId="171" fontId="19" fillId="8" borderId="0" xfId="3" applyNumberFormat="1" applyFont="1" applyFill="1" applyAlignment="1" applyProtection="1">
      <alignment horizontal="left"/>
      <protection hidden="1"/>
    </xf>
    <xf numFmtId="0" fontId="3" fillId="0" borderId="0" xfId="3" applyFont="1" applyAlignment="1" applyProtection="1">
      <alignment horizontal="left"/>
      <protection hidden="1"/>
    </xf>
    <xf numFmtId="0" fontId="3" fillId="0" borderId="0" xfId="3" applyFont="1" applyAlignment="1" applyProtection="1">
      <alignment horizontal="centerContinuous"/>
      <protection hidden="1"/>
    </xf>
    <xf numFmtId="37" fontId="18" fillId="0" borderId="0" xfId="3" applyNumberFormat="1" applyFont="1" applyProtection="1">
      <protection hidden="1"/>
    </xf>
    <xf numFmtId="0" fontId="6" fillId="0" borderId="0" xfId="3" applyFont="1" applyProtection="1">
      <protection hidden="1"/>
    </xf>
    <xf numFmtId="0" fontId="18" fillId="9" borderId="0" xfId="3" applyFont="1" applyFill="1" applyProtection="1">
      <protection hidden="1"/>
    </xf>
    <xf numFmtId="0" fontId="18" fillId="9" borderId="0" xfId="3" applyFont="1" applyFill="1" applyAlignment="1" applyProtection="1">
      <alignment horizontal="right"/>
      <protection hidden="1"/>
    </xf>
    <xf numFmtId="37" fontId="18" fillId="9" borderId="0" xfId="3" applyNumberFormat="1" applyFont="1" applyFill="1" applyProtection="1">
      <protection hidden="1"/>
    </xf>
    <xf numFmtId="0" fontId="0" fillId="0" borderId="22" xfId="0" applyBorder="1" applyAlignment="1">
      <alignment vertical="center"/>
    </xf>
    <xf numFmtId="0" fontId="0" fillId="0" borderId="9" xfId="0" applyBorder="1"/>
    <xf numFmtId="165" fontId="0" fillId="2" borderId="9" xfId="0" applyNumberFormat="1" applyFill="1" applyBorder="1" applyAlignment="1">
      <alignment horizontal="center" vertical="center"/>
    </xf>
    <xf numFmtId="0" fontId="3" fillId="0" borderId="0" xfId="11" applyFont="1" applyProtection="1">
      <protection hidden="1"/>
    </xf>
    <xf numFmtId="0" fontId="18" fillId="0" borderId="0" xfId="11" applyFont="1" applyProtection="1">
      <protection hidden="1"/>
    </xf>
    <xf numFmtId="170" fontId="3" fillId="0" borderId="0" xfId="11" applyNumberFormat="1" applyFont="1" applyProtection="1">
      <protection hidden="1"/>
    </xf>
    <xf numFmtId="0" fontId="12" fillId="0" borderId="0" xfId="11" applyFont="1" applyProtection="1">
      <protection hidden="1"/>
    </xf>
    <xf numFmtId="0" fontId="9" fillId="8" borderId="12" xfId="11" applyFont="1" applyFill="1" applyBorder="1" applyProtection="1">
      <protection hidden="1"/>
    </xf>
    <xf numFmtId="166" fontId="9" fillId="8" borderId="10" xfId="11" applyNumberFormat="1" applyFont="1" applyFill="1" applyBorder="1" applyProtection="1">
      <protection hidden="1"/>
    </xf>
    <xf numFmtId="167" fontId="9" fillId="8" borderId="9" xfId="11" applyNumberFormat="1" applyFont="1" applyFill="1" applyBorder="1" applyProtection="1">
      <protection hidden="1"/>
    </xf>
    <xf numFmtId="0" fontId="9" fillId="0" borderId="0" xfId="11" applyFont="1" applyProtection="1">
      <protection hidden="1"/>
    </xf>
    <xf numFmtId="0" fontId="12" fillId="0" borderId="9" xfId="11" applyFont="1" applyBorder="1" applyProtection="1">
      <protection hidden="1"/>
    </xf>
    <xf numFmtId="167" fontId="13" fillId="0" borderId="9" xfId="11" applyNumberFormat="1" applyFont="1" applyFill="1" applyBorder="1" applyProtection="1">
      <protection locked="0" hidden="1"/>
    </xf>
    <xf numFmtId="0" fontId="13" fillId="0" borderId="9" xfId="11" applyFont="1" applyBorder="1" applyAlignment="1" applyProtection="1">
      <protection locked="0" hidden="1"/>
    </xf>
    <xf numFmtId="166" fontId="13" fillId="0" borderId="9" xfId="11" applyNumberFormat="1" applyFont="1" applyFill="1" applyBorder="1" applyProtection="1">
      <protection locked="0" hidden="1"/>
    </xf>
    <xf numFmtId="0" fontId="3" fillId="0" borderId="0" xfId="11" applyFont="1" applyAlignment="1" applyProtection="1">
      <alignment horizontal="centerContinuous"/>
      <protection hidden="1"/>
    </xf>
    <xf numFmtId="0" fontId="8" fillId="0" borderId="0" xfId="11" applyFont="1" applyAlignment="1" applyProtection="1">
      <alignment horizontal="centerContinuous"/>
      <protection hidden="1"/>
    </xf>
    <xf numFmtId="0" fontId="7" fillId="0" borderId="0" xfId="11" applyFont="1" applyAlignment="1" applyProtection="1">
      <alignment horizontal="centerContinuous"/>
      <protection hidden="1"/>
    </xf>
    <xf numFmtId="0" fontId="6" fillId="6" borderId="0" xfId="11" applyFont="1" applyFill="1" applyAlignment="1" applyProtection="1">
      <alignment horizontal="centerContinuous"/>
      <protection hidden="1"/>
    </xf>
    <xf numFmtId="0" fontId="5" fillId="6" borderId="0" xfId="11" applyFont="1" applyFill="1" applyAlignment="1" applyProtection="1">
      <alignment horizontal="centerContinuous"/>
      <protection hidden="1"/>
    </xf>
    <xf numFmtId="0" fontId="4" fillId="6" borderId="0" xfId="11" applyFont="1" applyFill="1" applyAlignment="1" applyProtection="1">
      <alignment horizontal="centerContinuous"/>
      <protection hidden="1"/>
    </xf>
    <xf numFmtId="165" fontId="0" fillId="7" borderId="9" xfId="0" applyNumberFormat="1" applyFill="1" applyBorder="1" applyAlignment="1">
      <alignment vertical="center"/>
    </xf>
    <xf numFmtId="43" fontId="0" fillId="7" borderId="9" xfId="0" applyNumberFormat="1" applyFill="1" applyBorder="1" applyAlignment="1">
      <alignment horizontal="center" vertical="center"/>
    </xf>
    <xf numFmtId="43" fontId="0" fillId="7" borderId="9" xfId="0" applyNumberFormat="1" applyFill="1" applyBorder="1" applyAlignment="1">
      <alignment vertical="center"/>
    </xf>
    <xf numFmtId="0" fontId="11" fillId="0" borderId="0" xfId="1" applyFont="1"/>
    <xf numFmtId="0" fontId="28" fillId="0" borderId="13" xfId="6" applyFont="1" applyAlignment="1">
      <alignment vertical="center"/>
    </xf>
    <xf numFmtId="0" fontId="28" fillId="0" borderId="13" xfId="6" applyFont="1"/>
    <xf numFmtId="0" fontId="28" fillId="0" borderId="13" xfId="6" applyFont="1" applyAlignment="1">
      <alignment horizontal="center"/>
    </xf>
    <xf numFmtId="0" fontId="28" fillId="0" borderId="14" xfId="7" applyFont="1" applyFill="1" applyAlignment="1"/>
    <xf numFmtId="0" fontId="11" fillId="0" borderId="0" xfId="1" applyFont="1" applyBorder="1"/>
    <xf numFmtId="0" fontId="28" fillId="0" borderId="15" xfId="8" applyFont="1"/>
    <xf numFmtId="0" fontId="11" fillId="0" borderId="0" xfId="1" quotePrefix="1" applyFont="1"/>
    <xf numFmtId="172" fontId="11" fillId="0" borderId="0" xfId="9" applyFont="1"/>
    <xf numFmtId="172" fontId="11" fillId="0" borderId="0" xfId="9" quotePrefix="1" applyFont="1"/>
    <xf numFmtId="0" fontId="29" fillId="5" borderId="16" xfId="10" applyFont="1"/>
    <xf numFmtId="172" fontId="29" fillId="5" borderId="16" xfId="9" applyFont="1" applyFill="1" applyBorder="1"/>
    <xf numFmtId="3" fontId="28" fillId="0" borderId="15" xfId="8" applyNumberFormat="1" applyFont="1" applyProtection="1">
      <protection locked="0"/>
    </xf>
    <xf numFmtId="0" fontId="11" fillId="0" borderId="0" xfId="1" applyFont="1" applyAlignment="1"/>
    <xf numFmtId="173" fontId="11" fillId="0" borderId="0" xfId="9" quotePrefix="1" applyNumberFormat="1" applyFont="1" applyBorder="1" applyAlignment="1"/>
    <xf numFmtId="3" fontId="11" fillId="0" borderId="20" xfId="1" applyNumberFormat="1" applyFont="1" applyBorder="1" applyProtection="1">
      <protection locked="0"/>
    </xf>
    <xf numFmtId="172" fontId="11" fillId="0" borderId="21" xfId="9" applyFont="1" applyBorder="1" applyAlignment="1" applyProtection="1">
      <protection locked="0"/>
    </xf>
    <xf numFmtId="172" fontId="11" fillId="0" borderId="0" xfId="9" applyFont="1" applyBorder="1" applyAlignment="1" applyProtection="1">
      <protection locked="0"/>
    </xf>
    <xf numFmtId="3" fontId="30" fillId="0" borderId="15" xfId="8" applyNumberFormat="1" applyFont="1" applyProtection="1">
      <protection locked="0"/>
    </xf>
    <xf numFmtId="0" fontId="29" fillId="5" borderId="16" xfId="10" applyFont="1" applyProtection="1"/>
    <xf numFmtId="0" fontId="11" fillId="0" borderId="0" xfId="1" applyFont="1" applyAlignment="1">
      <alignment horizontal="right"/>
    </xf>
    <xf numFmtId="172" fontId="29" fillId="5" borderId="16" xfId="9" applyFont="1" applyFill="1" applyBorder="1" applyAlignment="1"/>
    <xf numFmtId="0" fontId="9" fillId="7" borderId="17" xfId="11" applyFont="1" applyFill="1" applyBorder="1" applyAlignment="1" applyProtection="1">
      <alignment horizontal="left" vertical="top" wrapText="1"/>
      <protection hidden="1"/>
    </xf>
    <xf numFmtId="0" fontId="11" fillId="7" borderId="18" xfId="11" applyFont="1" applyFill="1" applyBorder="1" applyAlignment="1" applyProtection="1">
      <alignment vertical="top" wrapText="1"/>
      <protection hidden="1"/>
    </xf>
    <xf numFmtId="0" fontId="11" fillId="7" borderId="19" xfId="11" applyFont="1" applyFill="1" applyBorder="1" applyAlignment="1" applyProtection="1">
      <alignment vertical="top" wrapText="1"/>
      <protection hidden="1"/>
    </xf>
    <xf numFmtId="0" fontId="21" fillId="0" borderId="0" xfId="5" applyFont="1" applyAlignment="1" applyProtection="1">
      <alignment horizontal="center"/>
      <protection hidden="1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26" fillId="2" borderId="10" xfId="0" applyNumberFormat="1" applyFont="1" applyFill="1" applyBorder="1" applyAlignment="1">
      <alignment horizontal="center"/>
    </xf>
    <xf numFmtId="165" fontId="26" fillId="2" borderId="1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5" fontId="26" fillId="2" borderId="10" xfId="0" applyNumberFormat="1" applyFont="1" applyFill="1" applyBorder="1" applyAlignment="1">
      <alignment horizontal="center" vertical="center"/>
    </xf>
    <xf numFmtId="165" fontId="26" fillId="2" borderId="12" xfId="0" applyNumberFormat="1" applyFon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5" fontId="0" fillId="0" borderId="9" xfId="0" applyNumberFormat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165" fontId="26" fillId="0" borderId="22" xfId="0" applyNumberFormat="1" applyFont="1" applyBorder="1" applyAlignment="1">
      <alignment horizontal="center" vertical="center"/>
    </xf>
    <xf numFmtId="165" fontId="26" fillId="2" borderId="9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26" fillId="2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1" fillId="3" borderId="0" xfId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2">
    <cellStyle name="Currency 2" xfId="9"/>
    <cellStyle name="Currency_cia" xfId="4"/>
    <cellStyle name="Heading 1 2" xfId="6"/>
    <cellStyle name="Heading 2 2" xfId="7"/>
    <cellStyle name="Heading 3 2" xfId="8"/>
    <cellStyle name="Hyperlink" xfId="5" builtinId="8"/>
    <cellStyle name="Normal" xfId="0" builtinId="0"/>
    <cellStyle name="Normal 2" xfId="1"/>
    <cellStyle name="Normal 3" xfId="11"/>
    <cellStyle name="Normal_besimple" xfId="3"/>
    <cellStyle name="Output 2" xfId="10"/>
    <cellStyle name="Percent_ci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53142343845282E-2"/>
          <c:y val="7.492795389048991E-2"/>
          <c:w val="0.85999349211950715"/>
          <c:h val="0.77233429394812703"/>
        </c:manualLayout>
      </c:layout>
      <c:lineChart>
        <c:grouping val="standard"/>
        <c:varyColors val="0"/>
        <c:ser>
          <c:idx val="0"/>
          <c:order val="0"/>
          <c:tx>
            <c:strRef>
              <c:f>'Break_Even CIA'!$D$57</c:f>
              <c:strCache>
                <c:ptCount val="1"/>
                <c:pt idx="0">
                  <c:v>TFC</c:v>
                </c:pt>
              </c:strCache>
            </c:strRef>
          </c:tx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 formatCode="#,##0_);\(#,##0\)">
                  <c:v>140</c:v>
                </c:pt>
              </c:numCache>
            </c:numRef>
          </c:cat>
          <c:val>
            <c:numRef>
              <c:f>'Break_Even CIA'!$D$58:$D$86</c:f>
              <c:numCache>
                <c:formatCode>General</c:formatCode>
                <c:ptCount val="29"/>
                <c:pt idx="0">
                  <c:v>4200000</c:v>
                </c:pt>
                <c:pt idx="1">
                  <c:v>4200000</c:v>
                </c:pt>
                <c:pt idx="2">
                  <c:v>4200000</c:v>
                </c:pt>
                <c:pt idx="3">
                  <c:v>4200000</c:v>
                </c:pt>
                <c:pt idx="4">
                  <c:v>4200000</c:v>
                </c:pt>
                <c:pt idx="5">
                  <c:v>4200000</c:v>
                </c:pt>
                <c:pt idx="6">
                  <c:v>4200000</c:v>
                </c:pt>
                <c:pt idx="7">
                  <c:v>4200000</c:v>
                </c:pt>
                <c:pt idx="8">
                  <c:v>4200000</c:v>
                </c:pt>
                <c:pt idx="9">
                  <c:v>4200000</c:v>
                </c:pt>
                <c:pt idx="10">
                  <c:v>4200000</c:v>
                </c:pt>
                <c:pt idx="11">
                  <c:v>4200000</c:v>
                </c:pt>
                <c:pt idx="12">
                  <c:v>4200000</c:v>
                </c:pt>
                <c:pt idx="13">
                  <c:v>4200000</c:v>
                </c:pt>
                <c:pt idx="14">
                  <c:v>4200000</c:v>
                </c:pt>
                <c:pt idx="15">
                  <c:v>4200000</c:v>
                </c:pt>
                <c:pt idx="16">
                  <c:v>4200000</c:v>
                </c:pt>
                <c:pt idx="17">
                  <c:v>4200000</c:v>
                </c:pt>
                <c:pt idx="18">
                  <c:v>4200000</c:v>
                </c:pt>
                <c:pt idx="19">
                  <c:v>4200000</c:v>
                </c:pt>
                <c:pt idx="20">
                  <c:v>4200000</c:v>
                </c:pt>
                <c:pt idx="21">
                  <c:v>4200000</c:v>
                </c:pt>
                <c:pt idx="22">
                  <c:v>4200000</c:v>
                </c:pt>
                <c:pt idx="23">
                  <c:v>4200000</c:v>
                </c:pt>
                <c:pt idx="24">
                  <c:v>4200000</c:v>
                </c:pt>
                <c:pt idx="25">
                  <c:v>4200000</c:v>
                </c:pt>
                <c:pt idx="26">
                  <c:v>4200000</c:v>
                </c:pt>
                <c:pt idx="27">
                  <c:v>4200000</c:v>
                </c:pt>
                <c:pt idx="28">
                  <c:v>4200000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'Break_Even CIA'!$E$57</c:f>
              <c:strCache>
                <c:ptCount val="1"/>
                <c:pt idx="0">
                  <c:v>TVC</c:v>
                </c:pt>
              </c:strCache>
            </c:strRef>
          </c:tx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 formatCode="#,##0_);\(#,##0\)">
                  <c:v>140</c:v>
                </c:pt>
              </c:numCache>
            </c:numRef>
          </c:cat>
          <c:val>
            <c:numRef>
              <c:f>'Break_Even CIA'!$E$58:$E$86</c:f>
              <c:numCache>
                <c:formatCode>General</c:formatCode>
                <c:ptCount val="29"/>
                <c:pt idx="0">
                  <c:v>0</c:v>
                </c:pt>
                <c:pt idx="1">
                  <c:v>1183.3333333333335</c:v>
                </c:pt>
                <c:pt idx="2">
                  <c:v>2366.666666666667</c:v>
                </c:pt>
                <c:pt idx="3">
                  <c:v>3550.0000000000005</c:v>
                </c:pt>
                <c:pt idx="4">
                  <c:v>4733.3333333333339</c:v>
                </c:pt>
                <c:pt idx="5">
                  <c:v>5916.666666666667</c:v>
                </c:pt>
                <c:pt idx="6">
                  <c:v>7100.0000000000009</c:v>
                </c:pt>
                <c:pt idx="7">
                  <c:v>8283.3333333333339</c:v>
                </c:pt>
                <c:pt idx="8">
                  <c:v>9466.6666666666679</c:v>
                </c:pt>
                <c:pt idx="9">
                  <c:v>10650</c:v>
                </c:pt>
                <c:pt idx="10">
                  <c:v>11833.333333333334</c:v>
                </c:pt>
                <c:pt idx="11">
                  <c:v>13016.666666666668</c:v>
                </c:pt>
                <c:pt idx="12">
                  <c:v>14200.000000000002</c:v>
                </c:pt>
                <c:pt idx="13">
                  <c:v>15383.333333333334</c:v>
                </c:pt>
                <c:pt idx="14">
                  <c:v>16566.666666666668</c:v>
                </c:pt>
                <c:pt idx="15">
                  <c:v>17750</c:v>
                </c:pt>
                <c:pt idx="16">
                  <c:v>18933.333333333336</c:v>
                </c:pt>
                <c:pt idx="17">
                  <c:v>20116.666666666668</c:v>
                </c:pt>
                <c:pt idx="18">
                  <c:v>21300</c:v>
                </c:pt>
                <c:pt idx="19">
                  <c:v>22483.333333333336</c:v>
                </c:pt>
                <c:pt idx="20">
                  <c:v>23666.666666666668</c:v>
                </c:pt>
                <c:pt idx="21">
                  <c:v>24850.000000000004</c:v>
                </c:pt>
                <c:pt idx="22">
                  <c:v>26033.333333333336</c:v>
                </c:pt>
                <c:pt idx="23">
                  <c:v>27216.666666666668</c:v>
                </c:pt>
                <c:pt idx="24">
                  <c:v>28400.000000000004</c:v>
                </c:pt>
                <c:pt idx="25">
                  <c:v>29583.333333333336</c:v>
                </c:pt>
                <c:pt idx="26">
                  <c:v>30766.666666666668</c:v>
                </c:pt>
                <c:pt idx="27">
                  <c:v>31950.000000000004</c:v>
                </c:pt>
                <c:pt idx="28">
                  <c:v>33133.333333333336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'Break_Even CIA'!$F$57</c:f>
              <c:strCache>
                <c:ptCount val="1"/>
                <c:pt idx="0">
                  <c:v>TC</c:v>
                </c:pt>
              </c:strCache>
            </c:strRef>
          </c:tx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 formatCode="#,##0_);\(#,##0\)">
                  <c:v>140</c:v>
                </c:pt>
              </c:numCache>
            </c:numRef>
          </c:cat>
          <c:val>
            <c:numRef>
              <c:f>'Break_Even CIA'!$F$58:$F$86</c:f>
              <c:numCache>
                <c:formatCode>General</c:formatCode>
                <c:ptCount val="29"/>
                <c:pt idx="0">
                  <c:v>4200000</c:v>
                </c:pt>
                <c:pt idx="1">
                  <c:v>4201183.333333333</c:v>
                </c:pt>
                <c:pt idx="2">
                  <c:v>4202366.666666667</c:v>
                </c:pt>
                <c:pt idx="3">
                  <c:v>4203550</c:v>
                </c:pt>
                <c:pt idx="4">
                  <c:v>4204733.333333333</c:v>
                </c:pt>
                <c:pt idx="5">
                  <c:v>4205916.666666667</c:v>
                </c:pt>
                <c:pt idx="6">
                  <c:v>4207100</c:v>
                </c:pt>
                <c:pt idx="7">
                  <c:v>4208283.333333333</c:v>
                </c:pt>
                <c:pt idx="8">
                  <c:v>4209466.666666667</c:v>
                </c:pt>
                <c:pt idx="9">
                  <c:v>4210650</c:v>
                </c:pt>
                <c:pt idx="10">
                  <c:v>4211833.333333333</c:v>
                </c:pt>
                <c:pt idx="11">
                  <c:v>4213016.666666667</c:v>
                </c:pt>
                <c:pt idx="12">
                  <c:v>4214200</c:v>
                </c:pt>
                <c:pt idx="13">
                  <c:v>4215383.333333333</c:v>
                </c:pt>
                <c:pt idx="14">
                  <c:v>4216566.666666667</c:v>
                </c:pt>
                <c:pt idx="15">
                  <c:v>4217750</c:v>
                </c:pt>
                <c:pt idx="16">
                  <c:v>4218933.333333333</c:v>
                </c:pt>
                <c:pt idx="17">
                  <c:v>4220116.666666667</c:v>
                </c:pt>
                <c:pt idx="18">
                  <c:v>4221300</c:v>
                </c:pt>
                <c:pt idx="19">
                  <c:v>4222483.333333333</c:v>
                </c:pt>
                <c:pt idx="20">
                  <c:v>4223666.666666667</c:v>
                </c:pt>
                <c:pt idx="21">
                  <c:v>4224850</c:v>
                </c:pt>
                <c:pt idx="22">
                  <c:v>4226033.333333333</c:v>
                </c:pt>
                <c:pt idx="23">
                  <c:v>4227216.666666667</c:v>
                </c:pt>
                <c:pt idx="24">
                  <c:v>4228400</c:v>
                </c:pt>
                <c:pt idx="25">
                  <c:v>4229583.333333333</c:v>
                </c:pt>
                <c:pt idx="26">
                  <c:v>4230766.666666667</c:v>
                </c:pt>
                <c:pt idx="27">
                  <c:v>4231950</c:v>
                </c:pt>
                <c:pt idx="28">
                  <c:v>4233133.333333333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'Break_Even CIA'!$G$57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 formatCode="#,##0_);\(#,##0\)">
                  <c:v>140</c:v>
                </c:pt>
              </c:numCache>
            </c:numRef>
          </c:cat>
          <c:val>
            <c:numRef>
              <c:f>'Break_Even CIA'!$G$58:$G$86</c:f>
              <c:numCache>
                <c:formatCode>General</c:formatCode>
                <c:ptCount val="29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  <c:pt idx="19">
                  <c:v>3800000</c:v>
                </c:pt>
                <c:pt idx="20">
                  <c:v>4000000</c:v>
                </c:pt>
                <c:pt idx="21">
                  <c:v>4200000</c:v>
                </c:pt>
                <c:pt idx="22">
                  <c:v>4400000</c:v>
                </c:pt>
                <c:pt idx="23">
                  <c:v>4600000</c:v>
                </c:pt>
                <c:pt idx="24">
                  <c:v>4800000</c:v>
                </c:pt>
                <c:pt idx="25">
                  <c:v>5000000</c:v>
                </c:pt>
                <c:pt idx="26">
                  <c:v>5200000</c:v>
                </c:pt>
                <c:pt idx="27">
                  <c:v>5400000</c:v>
                </c:pt>
                <c:pt idx="28">
                  <c:v>5600000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'Break_Even CIA'!$H$57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cat>
            <c:numRef>
              <c:f>'Break_Even CIA'!$C$58:$C$86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 formatCode="#,##0_);\(#,##0\)">
                  <c:v>140</c:v>
                </c:pt>
              </c:numCache>
            </c:numRef>
          </c:cat>
          <c:val>
            <c:numRef>
              <c:f>'Break_Even CIA'!$H$58:$H$86</c:f>
              <c:numCache>
                <c:formatCode>General</c:formatCode>
                <c:ptCount val="29"/>
                <c:pt idx="0">
                  <c:v>-4200000</c:v>
                </c:pt>
                <c:pt idx="1">
                  <c:v>-4001183.333333333</c:v>
                </c:pt>
                <c:pt idx="2">
                  <c:v>-3802366.666666667</c:v>
                </c:pt>
                <c:pt idx="3">
                  <c:v>-3603550</c:v>
                </c:pt>
                <c:pt idx="4">
                  <c:v>-3404733.333333333</c:v>
                </c:pt>
                <c:pt idx="5">
                  <c:v>-3205916.666666667</c:v>
                </c:pt>
                <c:pt idx="6">
                  <c:v>-3007100</c:v>
                </c:pt>
                <c:pt idx="7">
                  <c:v>-2808283.333333333</c:v>
                </c:pt>
                <c:pt idx="8">
                  <c:v>-2609466.666666667</c:v>
                </c:pt>
                <c:pt idx="9">
                  <c:v>-2410650</c:v>
                </c:pt>
                <c:pt idx="10">
                  <c:v>-2211833.333333333</c:v>
                </c:pt>
                <c:pt idx="11">
                  <c:v>-2013016.666666667</c:v>
                </c:pt>
                <c:pt idx="12">
                  <c:v>-1814200</c:v>
                </c:pt>
                <c:pt idx="13">
                  <c:v>-1615383.333333333</c:v>
                </c:pt>
                <c:pt idx="14">
                  <c:v>-1416566.666666667</c:v>
                </c:pt>
                <c:pt idx="15">
                  <c:v>-1217750</c:v>
                </c:pt>
                <c:pt idx="16">
                  <c:v>-1018933.333333333</c:v>
                </c:pt>
                <c:pt idx="17">
                  <c:v>-820116.66666666698</c:v>
                </c:pt>
                <c:pt idx="18">
                  <c:v>-621300</c:v>
                </c:pt>
                <c:pt idx="19">
                  <c:v>-422483.33333333302</c:v>
                </c:pt>
                <c:pt idx="20">
                  <c:v>-223666.66666666698</c:v>
                </c:pt>
                <c:pt idx="21">
                  <c:v>-24850</c:v>
                </c:pt>
                <c:pt idx="22">
                  <c:v>173966.66666666698</c:v>
                </c:pt>
                <c:pt idx="23">
                  <c:v>372783.33333333302</c:v>
                </c:pt>
                <c:pt idx="24">
                  <c:v>571600</c:v>
                </c:pt>
                <c:pt idx="25">
                  <c:v>770416.66666666698</c:v>
                </c:pt>
                <c:pt idx="26">
                  <c:v>969233.33333333302</c:v>
                </c:pt>
                <c:pt idx="27">
                  <c:v>1168050</c:v>
                </c:pt>
                <c:pt idx="28">
                  <c:v>1366866.666666667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13536"/>
        <c:axId val="1933714624"/>
      </c:lineChart>
      <c:catAx>
        <c:axId val="1933713536"/>
        <c:scaling>
          <c:orientation val="minMax"/>
        </c:scaling>
        <c:delete val="0"/>
        <c:axPos val="b"/>
        <c:majorGridlines/>
        <c:numFmt formatCode="#,##0" sourceLinked="0"/>
        <c:majorTickMark val="cross"/>
        <c:minorTickMark val="none"/>
        <c:tickLblPos val="nextTo"/>
        <c:txPr>
          <a:bodyPr rot="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33714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33714624"/>
        <c:scaling>
          <c:orientation val="minMax"/>
        </c:scaling>
        <c:delete val="0"/>
        <c:axPos val="l"/>
        <c:majorGridlines/>
        <c:numFmt formatCode="\$#,##0_);[Red]\(\$#,##0\)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33713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493599820345838"/>
          <c:y val="0.91066282420749278"/>
          <c:w val="0.36722778040028048"/>
          <c:h val="6.9164265129683031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7309" cy="119903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07309" cy="119903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oneCellAnchor>
  <xdr:twoCellAnchor>
    <xdr:from>
      <xdr:col>1</xdr:col>
      <xdr:colOff>85725</xdr:colOff>
      <xdr:row>22</xdr:row>
      <xdr:rowOff>57150</xdr:rowOff>
    </xdr:from>
    <xdr:to>
      <xdr:col>8</xdr:col>
      <xdr:colOff>847725</xdr:colOff>
      <xdr:row>42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92"/>
  <sheetViews>
    <sheetView showGridLines="0" showRowColHeaders="0" zoomScale="85" zoomScaleNormal="85" workbookViewId="0">
      <selection activeCell="L17" sqref="L17"/>
    </sheetView>
  </sheetViews>
  <sheetFormatPr defaultRowHeight="12.75"/>
  <cols>
    <col min="1" max="1" width="1.7109375" style="36" customWidth="1"/>
    <col min="2" max="2" width="6.85546875" style="36" customWidth="1"/>
    <col min="3" max="3" width="16.5703125" style="36" customWidth="1"/>
    <col min="4" max="4" width="28.140625" style="36" customWidth="1"/>
    <col min="5" max="9" width="14.7109375" style="36" customWidth="1"/>
    <col min="10" max="10" width="9.5703125" style="36" bestFit="1" customWidth="1"/>
    <col min="11" max="12" width="9.140625" style="36"/>
    <col min="13" max="13" width="10.85546875" style="36" bestFit="1" customWidth="1"/>
    <col min="14" max="16384" width="9.140625" style="36"/>
  </cols>
  <sheetData>
    <row r="1" spans="2:9" ht="2.1" customHeight="1"/>
    <row r="2" spans="2:9" ht="6" customHeight="1"/>
    <row r="3" spans="2:9" ht="6" customHeight="1"/>
    <row r="4" spans="2:9" ht="33" customHeight="1">
      <c r="B4" s="53" t="s">
        <v>28</v>
      </c>
      <c r="C4" s="52"/>
      <c r="D4" s="52"/>
      <c r="E4" s="52"/>
      <c r="F4" s="52"/>
      <c r="G4" s="51"/>
      <c r="H4" s="51"/>
      <c r="I4" s="51"/>
    </row>
    <row r="5" spans="2:9" ht="9.75" customHeight="1">
      <c r="B5" s="50"/>
      <c r="C5" s="49"/>
      <c r="D5" s="49"/>
      <c r="E5" s="49"/>
      <c r="F5" s="49"/>
      <c r="G5" s="48"/>
      <c r="H5" s="48"/>
      <c r="I5" s="48"/>
    </row>
    <row r="6" spans="2:9" ht="50.25" customHeight="1">
      <c r="B6" s="79" t="s">
        <v>29</v>
      </c>
      <c r="C6" s="80"/>
      <c r="D6" s="80"/>
      <c r="E6" s="80"/>
      <c r="F6" s="80"/>
      <c r="G6" s="80"/>
      <c r="H6" s="80"/>
      <c r="I6" s="81"/>
    </row>
    <row r="7" spans="2:9" ht="15" customHeight="1">
      <c r="B7" s="43"/>
      <c r="C7" s="43"/>
      <c r="D7" s="43"/>
      <c r="E7" s="43"/>
      <c r="F7" s="43"/>
    </row>
    <row r="8" spans="2:9" ht="15">
      <c r="B8" s="43"/>
      <c r="C8" s="43"/>
      <c r="D8" s="43"/>
      <c r="E8" s="39"/>
      <c r="F8" s="39"/>
      <c r="G8" s="39"/>
      <c r="H8" s="39"/>
      <c r="I8" s="39"/>
    </row>
    <row r="9" spans="2:9" ht="15">
      <c r="B9" s="43" t="s">
        <v>30</v>
      </c>
      <c r="C9" s="43"/>
      <c r="E9" s="47">
        <v>40000</v>
      </c>
      <c r="F9" s="44"/>
      <c r="G9" s="44"/>
      <c r="H9" s="44"/>
      <c r="I9" s="39"/>
    </row>
    <row r="10" spans="2:9" ht="15">
      <c r="B10" s="43" t="s">
        <v>31</v>
      </c>
      <c r="C10" s="43"/>
      <c r="E10" s="46">
        <v>150</v>
      </c>
      <c r="F10" s="44"/>
      <c r="G10" s="44"/>
      <c r="H10" s="44"/>
      <c r="I10" s="39"/>
    </row>
    <row r="11" spans="2:9" ht="20.100000000000001" customHeight="1">
      <c r="B11" s="43" t="s">
        <v>32</v>
      </c>
      <c r="C11" s="43"/>
      <c r="D11" s="43"/>
      <c r="E11" s="42">
        <f>E9*E10</f>
        <v>6000000</v>
      </c>
      <c r="F11" s="9">
        <f>E11/$E$11</f>
        <v>1</v>
      </c>
      <c r="G11" s="44"/>
      <c r="H11" s="44"/>
      <c r="I11" s="39"/>
    </row>
    <row r="12" spans="2:9" ht="20.100000000000001" customHeight="1">
      <c r="B12" s="43" t="s">
        <v>33</v>
      </c>
      <c r="C12" s="43"/>
      <c r="D12" s="43"/>
      <c r="E12" s="45">
        <v>35000</v>
      </c>
      <c r="F12" s="9">
        <f>E12/$E$11</f>
        <v>5.8333333333333336E-3</v>
      </c>
      <c r="G12" s="44"/>
      <c r="H12" s="44"/>
      <c r="I12" s="39"/>
    </row>
    <row r="13" spans="2:9" ht="20.100000000000001" customHeight="1">
      <c r="B13" s="43" t="s">
        <v>34</v>
      </c>
      <c r="C13" s="43"/>
      <c r="D13" s="43"/>
      <c r="E13" s="45">
        <v>500</v>
      </c>
      <c r="F13" s="9">
        <f>E13/$E$11</f>
        <v>8.3333333333333331E-5</v>
      </c>
      <c r="G13" s="44"/>
      <c r="H13" s="44"/>
      <c r="I13" s="39"/>
    </row>
    <row r="14" spans="2:9" ht="20.100000000000001" customHeight="1">
      <c r="B14" s="43" t="s">
        <v>35</v>
      </c>
      <c r="C14" s="43"/>
      <c r="D14" s="43"/>
      <c r="E14" s="42">
        <f>IF(SUM(E12:E13),SUM(E12:E13),"")</f>
        <v>35500</v>
      </c>
      <c r="F14" s="10">
        <f>IF(SUM(F12:F13),SUM(F12:F13),"")</f>
        <v>5.9166666666666673E-3</v>
      </c>
      <c r="G14" s="41">
        <f>$E$9*F14</f>
        <v>236.66666666666669</v>
      </c>
      <c r="H14" s="40" t="s">
        <v>36</v>
      </c>
      <c r="I14" s="39"/>
    </row>
    <row r="15" spans="2:9" ht="20.100000000000001" customHeight="1">
      <c r="B15" s="43" t="s">
        <v>37</v>
      </c>
      <c r="C15" s="43"/>
      <c r="D15" s="43"/>
      <c r="E15" s="42">
        <f>IF(SUM(E11,E14),E11-E14,"")</f>
        <v>5964500</v>
      </c>
      <c r="F15" s="9">
        <f>IF(SUM(F11,F14),F11-F14,"")</f>
        <v>0.99408333333333332</v>
      </c>
      <c r="G15" s="44"/>
      <c r="H15" s="44"/>
      <c r="I15" s="39"/>
    </row>
    <row r="16" spans="2:9" ht="20.100000000000001" customHeight="1">
      <c r="B16" s="43" t="s">
        <v>38</v>
      </c>
      <c r="C16" s="43"/>
      <c r="D16" s="43"/>
      <c r="E16" s="45">
        <v>2000000</v>
      </c>
      <c r="F16" s="9">
        <f>E16/$E$11</f>
        <v>0.33333333333333331</v>
      </c>
      <c r="G16" s="44"/>
      <c r="H16" s="44"/>
      <c r="I16" s="39"/>
    </row>
    <row r="17" spans="1:11" ht="20.100000000000001" customHeight="1">
      <c r="B17" s="43" t="s">
        <v>39</v>
      </c>
      <c r="C17" s="43"/>
      <c r="D17" s="43"/>
      <c r="E17" s="45">
        <v>2200000</v>
      </c>
      <c r="F17" s="9">
        <f>E17/$E$11</f>
        <v>0.36666666666666664</v>
      </c>
      <c r="G17" s="44"/>
      <c r="H17" s="44"/>
      <c r="I17" s="39"/>
    </row>
    <row r="18" spans="1:11" ht="20.100000000000001" customHeight="1">
      <c r="B18" s="43" t="s">
        <v>40</v>
      </c>
      <c r="C18" s="43"/>
      <c r="D18" s="43"/>
      <c r="E18" s="42">
        <f>IF(SUM(E16:E17),SUM(E16:E17),"")</f>
        <v>4200000</v>
      </c>
      <c r="F18" s="10">
        <f>IF(SUM(F16:F17),SUM(F16:F17),"")</f>
        <v>0.7</v>
      </c>
      <c r="G18" s="41">
        <f>$E$9*F18</f>
        <v>28000</v>
      </c>
      <c r="H18" s="40" t="s">
        <v>36</v>
      </c>
      <c r="I18" s="39"/>
    </row>
    <row r="19" spans="1:11" ht="20.100000000000001" customHeight="1">
      <c r="B19" s="43" t="s">
        <v>41</v>
      </c>
      <c r="C19" s="43"/>
      <c r="D19" s="43"/>
      <c r="E19" s="42">
        <f>IF(SUM(E18),E15-E18,"")</f>
        <v>1764500</v>
      </c>
      <c r="F19" s="10">
        <f>IF(SUM(F18),F15-F18,"")</f>
        <v>0.29408333333333336</v>
      </c>
      <c r="G19" s="41">
        <f>$E$9*F19</f>
        <v>11763.333333333334</v>
      </c>
      <c r="H19" s="40" t="s">
        <v>36</v>
      </c>
      <c r="I19" s="39"/>
    </row>
    <row r="22" spans="1:11" ht="26.25">
      <c r="A22" s="11"/>
      <c r="B22" s="12" t="s">
        <v>42</v>
      </c>
      <c r="C22" s="13"/>
      <c r="D22" s="14"/>
      <c r="E22" s="14"/>
      <c r="F22" s="14"/>
      <c r="G22" s="14"/>
      <c r="H22" s="14"/>
      <c r="I22" s="13"/>
      <c r="J22" s="15"/>
      <c r="K22" s="11"/>
    </row>
    <row r="23" spans="1:11">
      <c r="A23" s="16"/>
      <c r="B23" s="16"/>
      <c r="C23" s="16"/>
      <c r="D23" s="17"/>
      <c r="E23" s="17"/>
      <c r="F23" s="17"/>
      <c r="G23" s="17"/>
      <c r="H23" s="17"/>
      <c r="I23" s="16"/>
      <c r="J23" s="16"/>
      <c r="K23" s="16"/>
    </row>
    <row r="24" spans="1:1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M43" s="36">
        <f>E47*200</f>
        <v>47333.333333333336</v>
      </c>
    </row>
    <row r="44" spans="1:13">
      <c r="A44" s="16"/>
      <c r="B44" s="16"/>
      <c r="C44" s="16"/>
      <c r="D44" s="18" t="s">
        <v>43</v>
      </c>
      <c r="E44" s="19">
        <f>((E46/(E48-E47)))</f>
        <v>105.62494760667281</v>
      </c>
      <c r="F44" s="16"/>
      <c r="G44" s="16"/>
      <c r="H44" s="18" t="s">
        <v>44</v>
      </c>
      <c r="I44" s="20">
        <f>(E44*E48)</f>
        <v>4224997.9042669125</v>
      </c>
      <c r="K44" s="16"/>
      <c r="M44" s="38">
        <f>M43+E46</f>
        <v>4247333.333333333</v>
      </c>
    </row>
    <row r="45" spans="1:1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3">
      <c r="A46" s="16"/>
      <c r="B46" s="16" t="s">
        <v>40</v>
      </c>
      <c r="D46" s="21" t="s">
        <v>45</v>
      </c>
      <c r="E46" s="22">
        <f>'Break_Even CIA'!$E$18</f>
        <v>4200000</v>
      </c>
      <c r="F46" s="23"/>
      <c r="G46" s="24"/>
      <c r="H46" s="16" t="s">
        <v>46</v>
      </c>
      <c r="I46" s="16"/>
      <c r="J46" s="24"/>
      <c r="K46" s="16"/>
    </row>
    <row r="47" spans="1:13">
      <c r="A47" s="16"/>
      <c r="B47" s="16" t="s">
        <v>47</v>
      </c>
      <c r="D47" s="21" t="s">
        <v>48</v>
      </c>
      <c r="E47" s="25">
        <f>'Break_Even CIA'!$G$14</f>
        <v>236.66666666666669</v>
      </c>
      <c r="F47" s="23"/>
      <c r="G47" s="24"/>
      <c r="H47" s="26" t="s">
        <v>49</v>
      </c>
      <c r="I47" s="16"/>
      <c r="J47" s="24"/>
      <c r="K47" s="16"/>
    </row>
    <row r="48" spans="1:13">
      <c r="A48" s="16"/>
      <c r="B48" s="16" t="s">
        <v>50</v>
      </c>
      <c r="D48" s="21" t="s">
        <v>51</v>
      </c>
      <c r="E48" s="25">
        <f>'Break_Even CIA'!$E$9</f>
        <v>40000</v>
      </c>
      <c r="F48" s="23"/>
      <c r="G48" s="24"/>
      <c r="H48" s="26" t="s">
        <v>52</v>
      </c>
      <c r="I48" s="16"/>
      <c r="J48" s="24"/>
      <c r="K48" s="16"/>
    </row>
    <row r="49" spans="1:1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6"/>
      <c r="K50" s="16"/>
    </row>
    <row r="51" spans="1:11" ht="15">
      <c r="A51" s="17"/>
      <c r="B51" s="17"/>
      <c r="C51" s="82"/>
      <c r="D51" s="82"/>
      <c r="E51" s="82"/>
      <c r="F51" s="82"/>
      <c r="G51" s="82"/>
      <c r="H51" s="82"/>
      <c r="I51" s="82"/>
      <c r="J51" s="27"/>
      <c r="K51" s="16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6"/>
      <c r="K52" s="16"/>
    </row>
    <row r="53" spans="1:11">
      <c r="A53" s="17"/>
      <c r="B53" s="17"/>
      <c r="C53" s="17" t="s">
        <v>53</v>
      </c>
      <c r="D53" s="17"/>
      <c r="E53" s="28">
        <v>5</v>
      </c>
      <c r="F53" s="17"/>
      <c r="G53" s="17"/>
      <c r="H53" s="17"/>
      <c r="I53" s="17"/>
      <c r="J53" s="29"/>
      <c r="K53" s="29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29"/>
      <c r="K54" s="29"/>
    </row>
    <row r="55" spans="1:11">
      <c r="A55" s="17"/>
      <c r="B55" s="17"/>
      <c r="C55" s="30" t="s">
        <v>54</v>
      </c>
      <c r="D55" s="30"/>
      <c r="E55" s="30"/>
      <c r="F55" s="30"/>
      <c r="G55" s="30"/>
      <c r="H55" s="30"/>
      <c r="I55" s="30"/>
      <c r="J55" s="29"/>
      <c r="K55" s="29"/>
    </row>
    <row r="56" spans="1:11">
      <c r="A56" s="17"/>
      <c r="B56" s="17"/>
      <c r="C56" s="31" t="s">
        <v>55</v>
      </c>
      <c r="D56" s="31"/>
      <c r="E56" s="31"/>
      <c r="F56" s="31"/>
      <c r="G56" s="31"/>
      <c r="H56" s="31"/>
      <c r="I56" s="30"/>
      <c r="J56" s="29"/>
      <c r="K56" s="29"/>
    </row>
    <row r="57" spans="1:11">
      <c r="A57" s="17"/>
      <c r="B57" s="17"/>
      <c r="C57" s="31" t="s">
        <v>56</v>
      </c>
      <c r="D57" s="31" t="s">
        <v>57</v>
      </c>
      <c r="E57" s="31" t="s">
        <v>58</v>
      </c>
      <c r="F57" s="31" t="s">
        <v>59</v>
      </c>
      <c r="G57" s="31" t="s">
        <v>60</v>
      </c>
      <c r="H57" s="31" t="s">
        <v>61</v>
      </c>
      <c r="I57" s="30"/>
      <c r="J57" s="29"/>
      <c r="K57" s="29"/>
    </row>
    <row r="58" spans="1:11">
      <c r="A58" s="17"/>
      <c r="B58" s="17"/>
      <c r="C58" s="30">
        <v>0</v>
      </c>
      <c r="D58" s="30">
        <f t="shared" ref="D58:D86" si="0">$E$46</f>
        <v>4200000</v>
      </c>
      <c r="E58" s="30">
        <f t="shared" ref="E58:E86" si="1">(C58*$E$47)</f>
        <v>0</v>
      </c>
      <c r="F58" s="30">
        <f t="shared" ref="F58:F86" si="2">(D58+E58)</f>
        <v>4200000</v>
      </c>
      <c r="G58" s="30">
        <f t="shared" ref="G58:G86" si="3">(C58*$E$48)</f>
        <v>0</v>
      </c>
      <c r="H58" s="30">
        <f t="shared" ref="H58:H86" si="4">(G58-F58)</f>
        <v>-4200000</v>
      </c>
      <c r="I58" s="30"/>
      <c r="J58" s="29"/>
      <c r="K58" s="29"/>
    </row>
    <row r="59" spans="1:11">
      <c r="A59" s="17"/>
      <c r="B59" s="17"/>
      <c r="C59" s="30">
        <f t="shared" ref="C59:C86" si="5">$E$53+C58</f>
        <v>5</v>
      </c>
      <c r="D59" s="30">
        <f t="shared" si="0"/>
        <v>4200000</v>
      </c>
      <c r="E59" s="30">
        <f t="shared" si="1"/>
        <v>1183.3333333333335</v>
      </c>
      <c r="F59" s="30">
        <f t="shared" si="2"/>
        <v>4201183.333333333</v>
      </c>
      <c r="G59" s="30">
        <f t="shared" si="3"/>
        <v>200000</v>
      </c>
      <c r="H59" s="30">
        <f t="shared" si="4"/>
        <v>-4001183.333333333</v>
      </c>
      <c r="I59" s="30"/>
      <c r="J59" s="29"/>
      <c r="K59" s="29"/>
    </row>
    <row r="60" spans="1:11">
      <c r="A60" s="17"/>
      <c r="B60" s="17"/>
      <c r="C60" s="30">
        <f t="shared" si="5"/>
        <v>10</v>
      </c>
      <c r="D60" s="30">
        <f t="shared" si="0"/>
        <v>4200000</v>
      </c>
      <c r="E60" s="30">
        <f t="shared" si="1"/>
        <v>2366.666666666667</v>
      </c>
      <c r="F60" s="30">
        <f t="shared" si="2"/>
        <v>4202366.666666667</v>
      </c>
      <c r="G60" s="30">
        <f t="shared" si="3"/>
        <v>400000</v>
      </c>
      <c r="H60" s="30">
        <f t="shared" si="4"/>
        <v>-3802366.666666667</v>
      </c>
      <c r="I60" s="30"/>
      <c r="J60" s="29"/>
      <c r="K60" s="29"/>
    </row>
    <row r="61" spans="1:11">
      <c r="A61" s="17"/>
      <c r="B61" s="17"/>
      <c r="C61" s="30">
        <f t="shared" si="5"/>
        <v>15</v>
      </c>
      <c r="D61" s="30">
        <f t="shared" si="0"/>
        <v>4200000</v>
      </c>
      <c r="E61" s="30">
        <f t="shared" si="1"/>
        <v>3550.0000000000005</v>
      </c>
      <c r="F61" s="30">
        <f t="shared" si="2"/>
        <v>4203550</v>
      </c>
      <c r="G61" s="30">
        <f t="shared" si="3"/>
        <v>600000</v>
      </c>
      <c r="H61" s="30">
        <f t="shared" si="4"/>
        <v>-3603550</v>
      </c>
      <c r="I61" s="30"/>
      <c r="J61" s="29"/>
      <c r="K61" s="29"/>
    </row>
    <row r="62" spans="1:11">
      <c r="A62" s="17"/>
      <c r="B62" s="17"/>
      <c r="C62" s="30">
        <f t="shared" si="5"/>
        <v>20</v>
      </c>
      <c r="D62" s="30">
        <f t="shared" si="0"/>
        <v>4200000</v>
      </c>
      <c r="E62" s="30">
        <f t="shared" si="1"/>
        <v>4733.3333333333339</v>
      </c>
      <c r="F62" s="30">
        <f t="shared" si="2"/>
        <v>4204733.333333333</v>
      </c>
      <c r="G62" s="30">
        <f t="shared" si="3"/>
        <v>800000</v>
      </c>
      <c r="H62" s="30">
        <f t="shared" si="4"/>
        <v>-3404733.333333333</v>
      </c>
      <c r="I62" s="30"/>
      <c r="J62" s="29"/>
      <c r="K62" s="29"/>
    </row>
    <row r="63" spans="1:11">
      <c r="A63" s="17"/>
      <c r="B63" s="17"/>
      <c r="C63" s="30">
        <f t="shared" si="5"/>
        <v>25</v>
      </c>
      <c r="D63" s="30">
        <f t="shared" si="0"/>
        <v>4200000</v>
      </c>
      <c r="E63" s="30">
        <f t="shared" si="1"/>
        <v>5916.666666666667</v>
      </c>
      <c r="F63" s="30">
        <f t="shared" si="2"/>
        <v>4205916.666666667</v>
      </c>
      <c r="G63" s="30">
        <f t="shared" si="3"/>
        <v>1000000</v>
      </c>
      <c r="H63" s="30">
        <f t="shared" si="4"/>
        <v>-3205916.666666667</v>
      </c>
      <c r="I63" s="30"/>
      <c r="J63" s="29"/>
      <c r="K63" s="29"/>
    </row>
    <row r="64" spans="1:11">
      <c r="A64" s="17"/>
      <c r="B64" s="17"/>
      <c r="C64" s="30">
        <f t="shared" si="5"/>
        <v>30</v>
      </c>
      <c r="D64" s="30">
        <f t="shared" si="0"/>
        <v>4200000</v>
      </c>
      <c r="E64" s="30">
        <f t="shared" si="1"/>
        <v>7100.0000000000009</v>
      </c>
      <c r="F64" s="30">
        <f t="shared" si="2"/>
        <v>4207100</v>
      </c>
      <c r="G64" s="30">
        <f t="shared" si="3"/>
        <v>1200000</v>
      </c>
      <c r="H64" s="30">
        <f t="shared" si="4"/>
        <v>-3007100</v>
      </c>
      <c r="I64" s="30"/>
      <c r="J64" s="29"/>
      <c r="K64" s="29"/>
    </row>
    <row r="65" spans="1:11">
      <c r="A65" s="17"/>
      <c r="B65" s="17"/>
      <c r="C65" s="30">
        <f t="shared" si="5"/>
        <v>35</v>
      </c>
      <c r="D65" s="30">
        <f t="shared" si="0"/>
        <v>4200000</v>
      </c>
      <c r="E65" s="30">
        <f t="shared" si="1"/>
        <v>8283.3333333333339</v>
      </c>
      <c r="F65" s="30">
        <f t="shared" si="2"/>
        <v>4208283.333333333</v>
      </c>
      <c r="G65" s="30">
        <f t="shared" si="3"/>
        <v>1400000</v>
      </c>
      <c r="H65" s="30">
        <f t="shared" si="4"/>
        <v>-2808283.333333333</v>
      </c>
      <c r="I65" s="30"/>
      <c r="J65" s="29"/>
      <c r="K65" s="29"/>
    </row>
    <row r="66" spans="1:11">
      <c r="A66" s="17"/>
      <c r="B66" s="17"/>
      <c r="C66" s="30">
        <f t="shared" si="5"/>
        <v>40</v>
      </c>
      <c r="D66" s="30">
        <f t="shared" si="0"/>
        <v>4200000</v>
      </c>
      <c r="E66" s="30">
        <f t="shared" si="1"/>
        <v>9466.6666666666679</v>
      </c>
      <c r="F66" s="30">
        <f t="shared" si="2"/>
        <v>4209466.666666667</v>
      </c>
      <c r="G66" s="30">
        <f t="shared" si="3"/>
        <v>1600000</v>
      </c>
      <c r="H66" s="30">
        <f t="shared" si="4"/>
        <v>-2609466.666666667</v>
      </c>
      <c r="I66" s="30"/>
      <c r="J66" s="29"/>
      <c r="K66" s="29"/>
    </row>
    <row r="67" spans="1:11">
      <c r="A67" s="17"/>
      <c r="B67" s="17"/>
      <c r="C67" s="30">
        <f t="shared" si="5"/>
        <v>45</v>
      </c>
      <c r="D67" s="30">
        <f t="shared" si="0"/>
        <v>4200000</v>
      </c>
      <c r="E67" s="30">
        <f t="shared" si="1"/>
        <v>10650</v>
      </c>
      <c r="F67" s="30">
        <f t="shared" si="2"/>
        <v>4210650</v>
      </c>
      <c r="G67" s="30">
        <f t="shared" si="3"/>
        <v>1800000</v>
      </c>
      <c r="H67" s="30">
        <f t="shared" si="4"/>
        <v>-2410650</v>
      </c>
      <c r="I67" s="30"/>
      <c r="J67" s="29"/>
      <c r="K67" s="29"/>
    </row>
    <row r="68" spans="1:11">
      <c r="A68" s="17"/>
      <c r="B68" s="17"/>
      <c r="C68" s="30">
        <f t="shared" si="5"/>
        <v>50</v>
      </c>
      <c r="D68" s="30">
        <f t="shared" si="0"/>
        <v>4200000</v>
      </c>
      <c r="E68" s="30">
        <f t="shared" si="1"/>
        <v>11833.333333333334</v>
      </c>
      <c r="F68" s="30">
        <f t="shared" si="2"/>
        <v>4211833.333333333</v>
      </c>
      <c r="G68" s="30">
        <f t="shared" si="3"/>
        <v>2000000</v>
      </c>
      <c r="H68" s="30">
        <f t="shared" si="4"/>
        <v>-2211833.333333333</v>
      </c>
      <c r="I68" s="30"/>
      <c r="J68" s="29"/>
      <c r="K68" s="29"/>
    </row>
    <row r="69" spans="1:11">
      <c r="A69" s="17"/>
      <c r="B69" s="17"/>
      <c r="C69" s="30">
        <f t="shared" si="5"/>
        <v>55</v>
      </c>
      <c r="D69" s="30">
        <f t="shared" si="0"/>
        <v>4200000</v>
      </c>
      <c r="E69" s="30">
        <f t="shared" si="1"/>
        <v>13016.666666666668</v>
      </c>
      <c r="F69" s="30">
        <f t="shared" si="2"/>
        <v>4213016.666666667</v>
      </c>
      <c r="G69" s="30">
        <f t="shared" si="3"/>
        <v>2200000</v>
      </c>
      <c r="H69" s="30">
        <f t="shared" si="4"/>
        <v>-2013016.666666667</v>
      </c>
      <c r="I69" s="30"/>
      <c r="J69" s="29"/>
      <c r="K69" s="29"/>
    </row>
    <row r="70" spans="1:11">
      <c r="A70" s="17"/>
      <c r="B70" s="17"/>
      <c r="C70" s="30">
        <f t="shared" si="5"/>
        <v>60</v>
      </c>
      <c r="D70" s="30">
        <f t="shared" si="0"/>
        <v>4200000</v>
      </c>
      <c r="E70" s="30">
        <f t="shared" si="1"/>
        <v>14200.000000000002</v>
      </c>
      <c r="F70" s="30">
        <f t="shared" si="2"/>
        <v>4214200</v>
      </c>
      <c r="G70" s="30">
        <f t="shared" si="3"/>
        <v>2400000</v>
      </c>
      <c r="H70" s="30">
        <f t="shared" si="4"/>
        <v>-1814200</v>
      </c>
      <c r="I70" s="30"/>
      <c r="J70" s="29"/>
      <c r="K70" s="29"/>
    </row>
    <row r="71" spans="1:11">
      <c r="A71" s="17"/>
      <c r="B71" s="17"/>
      <c r="C71" s="30">
        <f t="shared" si="5"/>
        <v>65</v>
      </c>
      <c r="D71" s="30">
        <f t="shared" si="0"/>
        <v>4200000</v>
      </c>
      <c r="E71" s="30">
        <f t="shared" si="1"/>
        <v>15383.333333333334</v>
      </c>
      <c r="F71" s="30">
        <f t="shared" si="2"/>
        <v>4215383.333333333</v>
      </c>
      <c r="G71" s="30">
        <f t="shared" si="3"/>
        <v>2600000</v>
      </c>
      <c r="H71" s="30">
        <f t="shared" si="4"/>
        <v>-1615383.333333333</v>
      </c>
      <c r="I71" s="30"/>
      <c r="J71" s="29"/>
      <c r="K71" s="29"/>
    </row>
    <row r="72" spans="1:11">
      <c r="A72" s="17"/>
      <c r="B72" s="17"/>
      <c r="C72" s="30">
        <f t="shared" si="5"/>
        <v>70</v>
      </c>
      <c r="D72" s="30">
        <f t="shared" si="0"/>
        <v>4200000</v>
      </c>
      <c r="E72" s="30">
        <f t="shared" si="1"/>
        <v>16566.666666666668</v>
      </c>
      <c r="F72" s="30">
        <f t="shared" si="2"/>
        <v>4216566.666666667</v>
      </c>
      <c r="G72" s="30">
        <f t="shared" si="3"/>
        <v>2800000</v>
      </c>
      <c r="H72" s="30">
        <f t="shared" si="4"/>
        <v>-1416566.666666667</v>
      </c>
      <c r="I72" s="30"/>
      <c r="J72" s="29"/>
      <c r="K72" s="29"/>
    </row>
    <row r="73" spans="1:11">
      <c r="A73" s="17"/>
      <c r="B73" s="17"/>
      <c r="C73" s="30">
        <f t="shared" si="5"/>
        <v>75</v>
      </c>
      <c r="D73" s="30">
        <f t="shared" si="0"/>
        <v>4200000</v>
      </c>
      <c r="E73" s="30">
        <f t="shared" si="1"/>
        <v>17750</v>
      </c>
      <c r="F73" s="30">
        <f t="shared" si="2"/>
        <v>4217750</v>
      </c>
      <c r="G73" s="30">
        <f t="shared" si="3"/>
        <v>3000000</v>
      </c>
      <c r="H73" s="30">
        <f t="shared" si="4"/>
        <v>-1217750</v>
      </c>
      <c r="I73" s="30"/>
      <c r="J73" s="29"/>
      <c r="K73" s="29"/>
    </row>
    <row r="74" spans="1:11">
      <c r="A74" s="17"/>
      <c r="B74" s="17"/>
      <c r="C74" s="30">
        <f t="shared" si="5"/>
        <v>80</v>
      </c>
      <c r="D74" s="30">
        <f t="shared" si="0"/>
        <v>4200000</v>
      </c>
      <c r="E74" s="30">
        <f t="shared" si="1"/>
        <v>18933.333333333336</v>
      </c>
      <c r="F74" s="30">
        <f t="shared" si="2"/>
        <v>4218933.333333333</v>
      </c>
      <c r="G74" s="30">
        <f t="shared" si="3"/>
        <v>3200000</v>
      </c>
      <c r="H74" s="30">
        <f t="shared" si="4"/>
        <v>-1018933.333333333</v>
      </c>
      <c r="I74" s="30"/>
      <c r="J74" s="29"/>
      <c r="K74" s="29"/>
    </row>
    <row r="75" spans="1:11">
      <c r="A75" s="17"/>
      <c r="B75" s="17"/>
      <c r="C75" s="30">
        <f t="shared" si="5"/>
        <v>85</v>
      </c>
      <c r="D75" s="30">
        <f t="shared" si="0"/>
        <v>4200000</v>
      </c>
      <c r="E75" s="30">
        <f t="shared" si="1"/>
        <v>20116.666666666668</v>
      </c>
      <c r="F75" s="30">
        <f t="shared" si="2"/>
        <v>4220116.666666667</v>
      </c>
      <c r="G75" s="30">
        <f t="shared" si="3"/>
        <v>3400000</v>
      </c>
      <c r="H75" s="30">
        <f t="shared" si="4"/>
        <v>-820116.66666666698</v>
      </c>
      <c r="I75" s="17"/>
      <c r="J75" s="29"/>
      <c r="K75" s="29"/>
    </row>
    <row r="76" spans="1:11">
      <c r="A76" s="17"/>
      <c r="B76" s="17"/>
      <c r="C76" s="30">
        <f t="shared" si="5"/>
        <v>90</v>
      </c>
      <c r="D76" s="30">
        <f t="shared" si="0"/>
        <v>4200000</v>
      </c>
      <c r="E76" s="30">
        <f t="shared" si="1"/>
        <v>21300</v>
      </c>
      <c r="F76" s="30">
        <f t="shared" si="2"/>
        <v>4221300</v>
      </c>
      <c r="G76" s="30">
        <f t="shared" si="3"/>
        <v>3600000</v>
      </c>
      <c r="H76" s="30">
        <f t="shared" si="4"/>
        <v>-621300</v>
      </c>
      <c r="I76" s="17"/>
      <c r="J76" s="29"/>
      <c r="K76" s="29"/>
    </row>
    <row r="77" spans="1:11">
      <c r="A77" s="17"/>
      <c r="B77" s="17"/>
      <c r="C77" s="30">
        <f t="shared" si="5"/>
        <v>95</v>
      </c>
      <c r="D77" s="30">
        <f t="shared" si="0"/>
        <v>4200000</v>
      </c>
      <c r="E77" s="30">
        <f t="shared" si="1"/>
        <v>22483.333333333336</v>
      </c>
      <c r="F77" s="30">
        <f t="shared" si="2"/>
        <v>4222483.333333333</v>
      </c>
      <c r="G77" s="30">
        <f t="shared" si="3"/>
        <v>3800000</v>
      </c>
      <c r="H77" s="30">
        <f t="shared" si="4"/>
        <v>-422483.33333333302</v>
      </c>
      <c r="I77" s="17"/>
      <c r="J77" s="29"/>
      <c r="K77" s="29"/>
    </row>
    <row r="78" spans="1:11">
      <c r="A78" s="17"/>
      <c r="B78" s="17"/>
      <c r="C78" s="30">
        <f t="shared" si="5"/>
        <v>100</v>
      </c>
      <c r="D78" s="30">
        <f t="shared" si="0"/>
        <v>4200000</v>
      </c>
      <c r="E78" s="30">
        <f t="shared" si="1"/>
        <v>23666.666666666668</v>
      </c>
      <c r="F78" s="30">
        <f t="shared" si="2"/>
        <v>4223666.666666667</v>
      </c>
      <c r="G78" s="30">
        <f t="shared" si="3"/>
        <v>4000000</v>
      </c>
      <c r="H78" s="30">
        <f t="shared" si="4"/>
        <v>-223666.66666666698</v>
      </c>
      <c r="I78" s="17"/>
      <c r="J78" s="29"/>
      <c r="K78" s="29"/>
    </row>
    <row r="79" spans="1:11">
      <c r="A79" s="17"/>
      <c r="B79" s="17"/>
      <c r="C79" s="30">
        <f t="shared" si="5"/>
        <v>105</v>
      </c>
      <c r="D79" s="30">
        <f t="shared" si="0"/>
        <v>4200000</v>
      </c>
      <c r="E79" s="30">
        <f t="shared" si="1"/>
        <v>24850.000000000004</v>
      </c>
      <c r="F79" s="30">
        <f t="shared" si="2"/>
        <v>4224850</v>
      </c>
      <c r="G79" s="30">
        <f t="shared" si="3"/>
        <v>4200000</v>
      </c>
      <c r="H79" s="30">
        <f t="shared" si="4"/>
        <v>-24850</v>
      </c>
      <c r="I79" s="17"/>
      <c r="J79" s="29"/>
      <c r="K79" s="29"/>
    </row>
    <row r="80" spans="1:11">
      <c r="A80" s="17"/>
      <c r="B80" s="17"/>
      <c r="C80" s="30">
        <f t="shared" si="5"/>
        <v>110</v>
      </c>
      <c r="D80" s="30">
        <f t="shared" si="0"/>
        <v>4200000</v>
      </c>
      <c r="E80" s="30">
        <f t="shared" si="1"/>
        <v>26033.333333333336</v>
      </c>
      <c r="F80" s="30">
        <f t="shared" si="2"/>
        <v>4226033.333333333</v>
      </c>
      <c r="G80" s="30">
        <f t="shared" si="3"/>
        <v>4400000</v>
      </c>
      <c r="H80" s="30">
        <f t="shared" si="4"/>
        <v>173966.66666666698</v>
      </c>
      <c r="I80" s="17"/>
      <c r="J80" s="29"/>
      <c r="K80" s="29"/>
    </row>
    <row r="81" spans="1:11">
      <c r="A81" s="17"/>
      <c r="B81" s="17"/>
      <c r="C81" s="30">
        <f t="shared" si="5"/>
        <v>115</v>
      </c>
      <c r="D81" s="30">
        <f t="shared" si="0"/>
        <v>4200000</v>
      </c>
      <c r="E81" s="30">
        <f t="shared" si="1"/>
        <v>27216.666666666668</v>
      </c>
      <c r="F81" s="30">
        <f t="shared" si="2"/>
        <v>4227216.666666667</v>
      </c>
      <c r="G81" s="30">
        <f t="shared" si="3"/>
        <v>4600000</v>
      </c>
      <c r="H81" s="30">
        <f t="shared" si="4"/>
        <v>372783.33333333302</v>
      </c>
      <c r="I81" s="17"/>
      <c r="J81" s="29"/>
      <c r="K81" s="29"/>
    </row>
    <row r="82" spans="1:11">
      <c r="A82" s="17"/>
      <c r="B82" s="17"/>
      <c r="C82" s="30">
        <f t="shared" si="5"/>
        <v>120</v>
      </c>
      <c r="D82" s="30">
        <f t="shared" si="0"/>
        <v>4200000</v>
      </c>
      <c r="E82" s="30">
        <f t="shared" si="1"/>
        <v>28400.000000000004</v>
      </c>
      <c r="F82" s="30">
        <f t="shared" si="2"/>
        <v>4228400</v>
      </c>
      <c r="G82" s="30">
        <f t="shared" si="3"/>
        <v>4800000</v>
      </c>
      <c r="H82" s="30">
        <f t="shared" si="4"/>
        <v>571600</v>
      </c>
      <c r="I82" s="17"/>
      <c r="J82" s="29"/>
      <c r="K82" s="29"/>
    </row>
    <row r="83" spans="1:11">
      <c r="A83" s="17"/>
      <c r="B83" s="17"/>
      <c r="C83" s="30">
        <f t="shared" si="5"/>
        <v>125</v>
      </c>
      <c r="D83" s="30">
        <f t="shared" si="0"/>
        <v>4200000</v>
      </c>
      <c r="E83" s="30">
        <f t="shared" si="1"/>
        <v>29583.333333333336</v>
      </c>
      <c r="F83" s="30">
        <f t="shared" si="2"/>
        <v>4229583.333333333</v>
      </c>
      <c r="G83" s="30">
        <f t="shared" si="3"/>
        <v>5000000</v>
      </c>
      <c r="H83" s="30">
        <f t="shared" si="4"/>
        <v>770416.66666666698</v>
      </c>
      <c r="I83" s="17"/>
      <c r="J83" s="29"/>
      <c r="K83" s="29"/>
    </row>
    <row r="84" spans="1:11">
      <c r="A84" s="17"/>
      <c r="B84" s="17"/>
      <c r="C84" s="30">
        <f t="shared" si="5"/>
        <v>130</v>
      </c>
      <c r="D84" s="30">
        <f t="shared" si="0"/>
        <v>4200000</v>
      </c>
      <c r="E84" s="30">
        <f t="shared" si="1"/>
        <v>30766.666666666668</v>
      </c>
      <c r="F84" s="30">
        <f t="shared" si="2"/>
        <v>4230766.666666667</v>
      </c>
      <c r="G84" s="30">
        <f t="shared" si="3"/>
        <v>5200000</v>
      </c>
      <c r="H84" s="30">
        <f t="shared" si="4"/>
        <v>969233.33333333302</v>
      </c>
      <c r="I84" s="17"/>
      <c r="J84" s="29"/>
      <c r="K84" s="29"/>
    </row>
    <row r="85" spans="1:11">
      <c r="A85" s="17"/>
      <c r="B85" s="17"/>
      <c r="C85" s="30">
        <f t="shared" si="5"/>
        <v>135</v>
      </c>
      <c r="D85" s="30">
        <f t="shared" si="0"/>
        <v>4200000</v>
      </c>
      <c r="E85" s="30">
        <f t="shared" si="1"/>
        <v>31950.000000000004</v>
      </c>
      <c r="F85" s="30">
        <f t="shared" si="2"/>
        <v>4231950</v>
      </c>
      <c r="G85" s="30">
        <f t="shared" si="3"/>
        <v>5400000</v>
      </c>
      <c r="H85" s="30">
        <f t="shared" si="4"/>
        <v>1168050</v>
      </c>
      <c r="I85" s="17"/>
      <c r="J85" s="29"/>
      <c r="K85" s="29"/>
    </row>
    <row r="86" spans="1:11">
      <c r="A86" s="17"/>
      <c r="B86" s="17"/>
      <c r="C86" s="32">
        <f t="shared" si="5"/>
        <v>140</v>
      </c>
      <c r="D86" s="30">
        <f t="shared" si="0"/>
        <v>4200000</v>
      </c>
      <c r="E86" s="30">
        <f t="shared" si="1"/>
        <v>33133.333333333336</v>
      </c>
      <c r="F86" s="30">
        <f t="shared" si="2"/>
        <v>4233133.333333333</v>
      </c>
      <c r="G86" s="30">
        <f t="shared" si="3"/>
        <v>5600000</v>
      </c>
      <c r="H86" s="30">
        <f t="shared" si="4"/>
        <v>1366866.666666667</v>
      </c>
      <c r="I86" s="17"/>
      <c r="J86" s="29"/>
      <c r="K86" s="29"/>
    </row>
    <row r="87" spans="1:11">
      <c r="A87" s="37"/>
      <c r="B87" s="37"/>
      <c r="C87" s="37"/>
      <c r="D87" s="37"/>
      <c r="E87" s="37"/>
      <c r="F87" s="37"/>
      <c r="G87" s="37"/>
      <c r="H87" s="37"/>
      <c r="I87" s="37"/>
    </row>
    <row r="88" spans="1:11">
      <c r="A88" s="37"/>
      <c r="B88" s="37"/>
      <c r="C88" s="37"/>
      <c r="D88" s="37"/>
      <c r="E88" s="37"/>
      <c r="F88" s="37"/>
      <c r="G88" s="37"/>
      <c r="H88" s="37"/>
      <c r="I88" s="37"/>
    </row>
    <row r="89" spans="1:11">
      <c r="A89" s="37"/>
      <c r="B89" s="37"/>
      <c r="C89" s="37"/>
      <c r="D89" s="37"/>
      <c r="E89" s="37"/>
      <c r="F89" s="37"/>
      <c r="G89" s="37"/>
      <c r="H89" s="37"/>
      <c r="I89" s="37"/>
    </row>
    <row r="90" spans="1:11">
      <c r="A90" s="37"/>
      <c r="B90" s="37"/>
      <c r="C90" s="37"/>
      <c r="D90" s="37"/>
      <c r="E90" s="37"/>
      <c r="F90" s="37"/>
      <c r="G90" s="37"/>
      <c r="H90" s="37"/>
      <c r="I90" s="37"/>
    </row>
    <row r="91" spans="1:11">
      <c r="A91" s="37"/>
      <c r="B91" s="37"/>
      <c r="C91" s="37"/>
      <c r="D91" s="37"/>
      <c r="E91" s="37"/>
      <c r="F91" s="37"/>
      <c r="G91" s="37"/>
      <c r="H91" s="37"/>
      <c r="I91" s="37"/>
    </row>
    <row r="92" spans="1:11">
      <c r="A92" s="37"/>
      <c r="B92" s="37"/>
      <c r="C92" s="37"/>
      <c r="D92" s="37"/>
      <c r="E92" s="37"/>
      <c r="F92" s="37"/>
      <c r="G92" s="37"/>
      <c r="H92" s="37"/>
      <c r="I92" s="37"/>
    </row>
  </sheetData>
  <mergeCells count="2">
    <mergeCell ref="B6:I6"/>
    <mergeCell ref="C51:I51"/>
  </mergeCell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3" zoomScaleNormal="100" workbookViewId="0">
      <selection activeCell="E20" sqref="E20:F20"/>
    </sheetView>
  </sheetViews>
  <sheetFormatPr defaultRowHeight="15"/>
  <cols>
    <col min="1" max="1" width="2.42578125" customWidth="1"/>
    <col min="4" max="4" width="24.140625" customWidth="1"/>
    <col min="5" max="8" width="9" style="6"/>
    <col min="9" max="9" width="9.140625" customWidth="1"/>
  </cols>
  <sheetData>
    <row r="1" spans="1:10" ht="20.100000000000001" customHeight="1">
      <c r="A1" s="98" t="s">
        <v>85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ht="20.100000000000001" customHeight="1">
      <c r="A2" s="98" t="s">
        <v>1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20.100000000000001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</row>
    <row r="4" spans="1:10" ht="20.100000000000001" customHeight="1">
      <c r="A4" s="95" t="s">
        <v>86</v>
      </c>
      <c r="B4" s="96"/>
      <c r="C4" s="96"/>
      <c r="D4" s="97"/>
      <c r="E4" s="95">
        <v>2025</v>
      </c>
      <c r="F4" s="97"/>
      <c r="G4" s="95">
        <v>2026</v>
      </c>
      <c r="H4" s="97"/>
      <c r="I4" s="95">
        <v>2027</v>
      </c>
      <c r="J4" s="97"/>
    </row>
    <row r="5" spans="1:10" ht="20.100000000000001" customHeight="1">
      <c r="A5" s="102" t="s">
        <v>2</v>
      </c>
      <c r="B5" s="102"/>
      <c r="C5" s="102"/>
      <c r="D5" s="102"/>
      <c r="E5" s="105"/>
      <c r="F5" s="106"/>
      <c r="G5" s="93"/>
      <c r="H5" s="94"/>
      <c r="I5" s="93"/>
      <c r="J5" s="94"/>
    </row>
    <row r="6" spans="1:10" ht="20.100000000000001" customHeight="1">
      <c r="A6" s="2"/>
      <c r="B6" s="103" t="s">
        <v>88</v>
      </c>
      <c r="C6" s="103"/>
      <c r="D6" s="103"/>
      <c r="E6" s="104">
        <v>15000000</v>
      </c>
      <c r="F6" s="104"/>
      <c r="G6" s="87">
        <v>14500000</v>
      </c>
      <c r="H6" s="88"/>
      <c r="I6" s="87">
        <v>15500000</v>
      </c>
      <c r="J6" s="88"/>
    </row>
    <row r="7" spans="1:10" ht="20.100000000000001" customHeight="1">
      <c r="A7" s="2"/>
      <c r="B7" s="103" t="s">
        <v>23</v>
      </c>
      <c r="C7" s="103"/>
      <c r="D7" s="103"/>
      <c r="E7" s="104">
        <v>10650000</v>
      </c>
      <c r="F7" s="104"/>
      <c r="G7" s="87">
        <v>10295000</v>
      </c>
      <c r="H7" s="88"/>
      <c r="I7" s="87">
        <v>11005000</v>
      </c>
      <c r="J7" s="88"/>
    </row>
    <row r="8" spans="1:10" ht="20.100000000000001" customHeight="1">
      <c r="A8" s="2"/>
      <c r="B8" s="107" t="s">
        <v>24</v>
      </c>
      <c r="C8" s="108"/>
      <c r="D8" s="109"/>
      <c r="E8" s="89">
        <f>E6-E7</f>
        <v>4350000</v>
      </c>
      <c r="F8" s="90"/>
      <c r="G8" s="89">
        <f t="shared" ref="G8" si="0">G6-G7</f>
        <v>4205000</v>
      </c>
      <c r="H8" s="90"/>
      <c r="I8" s="89">
        <f t="shared" ref="I8" si="1">I6-I7</f>
        <v>4495000</v>
      </c>
      <c r="J8" s="90"/>
    </row>
    <row r="9" spans="1:10" ht="20.100000000000001" customHeight="1">
      <c r="A9" s="102" t="s">
        <v>3</v>
      </c>
      <c r="B9" s="102"/>
      <c r="C9" s="102"/>
      <c r="D9" s="102"/>
      <c r="E9" s="110"/>
      <c r="F9" s="110"/>
      <c r="G9" s="93"/>
      <c r="H9" s="94"/>
      <c r="I9" s="93"/>
      <c r="J9" s="94"/>
    </row>
    <row r="10" spans="1:10" ht="20.100000000000001" customHeight="1">
      <c r="A10" s="2"/>
      <c r="B10" s="103" t="s">
        <v>4</v>
      </c>
      <c r="C10" s="103"/>
      <c r="D10" s="103"/>
      <c r="E10" s="104">
        <v>300000</v>
      </c>
      <c r="F10" s="104"/>
      <c r="G10" s="87">
        <v>300000</v>
      </c>
      <c r="H10" s="88"/>
      <c r="I10" s="87">
        <v>300000</v>
      </c>
      <c r="J10" s="88"/>
    </row>
    <row r="11" spans="1:10" ht="20.100000000000001" customHeight="1">
      <c r="A11" s="2"/>
      <c r="B11" s="120" t="s">
        <v>27</v>
      </c>
      <c r="C11" s="121"/>
      <c r="D11" s="122"/>
      <c r="E11" s="87">
        <v>90000</v>
      </c>
      <c r="F11" s="88"/>
      <c r="G11" s="87">
        <v>90000</v>
      </c>
      <c r="H11" s="88"/>
      <c r="I11" s="87">
        <v>90000</v>
      </c>
      <c r="J11" s="88"/>
    </row>
    <row r="12" spans="1:10" ht="20.100000000000001" customHeight="1">
      <c r="A12" s="2"/>
      <c r="B12" s="120" t="s">
        <v>26</v>
      </c>
      <c r="C12" s="121"/>
      <c r="D12" s="122"/>
      <c r="E12" s="87">
        <f>20*12000</f>
        <v>240000</v>
      </c>
      <c r="F12" s="88"/>
      <c r="G12" s="87">
        <v>250000</v>
      </c>
      <c r="H12" s="88"/>
      <c r="I12" s="87">
        <v>26000</v>
      </c>
      <c r="J12" s="88"/>
    </row>
    <row r="13" spans="1:10" ht="20.100000000000001" customHeight="1">
      <c r="A13" s="2"/>
      <c r="B13" s="120" t="s">
        <v>25</v>
      </c>
      <c r="C13" s="121"/>
      <c r="D13" s="122"/>
      <c r="E13" s="87">
        <v>10000</v>
      </c>
      <c r="F13" s="88"/>
      <c r="G13" s="87">
        <v>10000</v>
      </c>
      <c r="H13" s="88"/>
      <c r="I13" s="87">
        <v>15000</v>
      </c>
      <c r="J13" s="88"/>
    </row>
    <row r="14" spans="1:10" ht="20.100000000000001" customHeight="1">
      <c r="A14" s="2"/>
      <c r="B14" s="103" t="s">
        <v>5</v>
      </c>
      <c r="C14" s="103"/>
      <c r="D14" s="103"/>
      <c r="E14" s="104">
        <v>30000</v>
      </c>
      <c r="F14" s="104"/>
      <c r="G14" s="87">
        <v>30000</v>
      </c>
      <c r="H14" s="88"/>
      <c r="I14" s="87">
        <v>50000</v>
      </c>
      <c r="J14" s="88"/>
    </row>
    <row r="15" spans="1:10" ht="20.100000000000001" customHeight="1">
      <c r="A15" s="2"/>
      <c r="B15" s="103" t="s">
        <v>6</v>
      </c>
      <c r="C15" s="103"/>
      <c r="D15" s="103"/>
      <c r="E15" s="104">
        <f>105*12000</f>
        <v>1260000</v>
      </c>
      <c r="F15" s="104"/>
      <c r="G15" s="87">
        <f t="shared" ref="G15" si="2">105*12000</f>
        <v>1260000</v>
      </c>
      <c r="H15" s="88"/>
      <c r="I15" s="87">
        <v>1600000</v>
      </c>
      <c r="J15" s="88"/>
    </row>
    <row r="16" spans="1:10" ht="20.100000000000001" customHeight="1">
      <c r="A16" s="33"/>
      <c r="B16" s="111" t="s">
        <v>7</v>
      </c>
      <c r="C16" s="111"/>
      <c r="D16" s="111"/>
      <c r="E16" s="112">
        <f>-SUM(E10:F15)</f>
        <v>-1930000</v>
      </c>
      <c r="F16" s="112"/>
      <c r="G16" s="89">
        <f t="shared" ref="G16" si="3">-SUM(G10:H15)</f>
        <v>-1940000</v>
      </c>
      <c r="H16" s="90"/>
      <c r="I16" s="89">
        <f t="shared" ref="I16" si="4">-SUM(I10:J15)</f>
        <v>-2081000</v>
      </c>
      <c r="J16" s="90"/>
    </row>
    <row r="17" spans="1:10" ht="20.100000000000001" customHeight="1">
      <c r="A17" s="114" t="s">
        <v>83</v>
      </c>
      <c r="B17" s="114"/>
      <c r="C17" s="114"/>
      <c r="D17" s="114"/>
      <c r="E17" s="113">
        <f>E8+E16</f>
        <v>2420000</v>
      </c>
      <c r="F17" s="113"/>
      <c r="G17" s="91">
        <f t="shared" ref="G17" si="5">G8+G16</f>
        <v>2265000</v>
      </c>
      <c r="H17" s="92"/>
      <c r="I17" s="91">
        <f t="shared" ref="I17" si="6">I8+I16</f>
        <v>2414000</v>
      </c>
      <c r="J17" s="92"/>
    </row>
    <row r="18" spans="1:10">
      <c r="A18" s="34"/>
      <c r="B18" s="115" t="s">
        <v>87</v>
      </c>
      <c r="C18" s="115"/>
      <c r="D18" s="115"/>
      <c r="E18" s="116">
        <f>10%*E17</f>
        <v>242000</v>
      </c>
      <c r="F18" s="116"/>
      <c r="G18" s="83">
        <f t="shared" ref="G18" si="7">10%*G17</f>
        <v>226500</v>
      </c>
      <c r="H18" s="84"/>
      <c r="I18" s="83">
        <f t="shared" ref="I18" si="8">10%*I17</f>
        <v>241400</v>
      </c>
      <c r="J18" s="84"/>
    </row>
    <row r="19" spans="1:10" ht="20.25" customHeight="1">
      <c r="A19" s="114" t="s">
        <v>84</v>
      </c>
      <c r="B19" s="114"/>
      <c r="C19" s="114"/>
      <c r="D19" s="114"/>
      <c r="E19" s="117">
        <f>E17-E18</f>
        <v>2178000</v>
      </c>
      <c r="F19" s="117"/>
      <c r="G19" s="85">
        <f t="shared" ref="G19" si="9">G17-G18</f>
        <v>2038500</v>
      </c>
      <c r="H19" s="86"/>
      <c r="I19" s="85">
        <f t="shared" ref="I19" si="10">I17-I18</f>
        <v>2172600</v>
      </c>
      <c r="J19" s="86"/>
    </row>
    <row r="20" spans="1:10">
      <c r="A20" s="1"/>
      <c r="B20" s="118"/>
      <c r="C20" s="118"/>
      <c r="D20" s="118"/>
      <c r="E20" s="119"/>
      <c r="F20" s="119"/>
      <c r="G20" s="119"/>
      <c r="H20" s="119"/>
    </row>
    <row r="21" spans="1:10">
      <c r="A21" s="1"/>
      <c r="B21" s="118"/>
      <c r="C21" s="118"/>
      <c r="D21" s="118"/>
      <c r="E21" s="119"/>
      <c r="F21" s="119"/>
      <c r="G21" s="119"/>
      <c r="H21" s="119"/>
    </row>
    <row r="22" spans="1:10">
      <c r="A22" s="1"/>
      <c r="B22" s="118"/>
      <c r="C22" s="118"/>
      <c r="D22" s="118"/>
      <c r="E22" s="119"/>
      <c r="F22" s="119"/>
      <c r="G22" s="119"/>
      <c r="H22" s="119"/>
    </row>
    <row r="23" spans="1:10">
      <c r="A23" s="1"/>
      <c r="B23" s="118"/>
      <c r="C23" s="118"/>
      <c r="D23" s="118"/>
      <c r="E23" s="119"/>
      <c r="F23" s="119"/>
      <c r="G23" s="119"/>
      <c r="H23" s="119"/>
    </row>
    <row r="24" spans="1:10">
      <c r="A24" s="1"/>
      <c r="B24" s="118"/>
      <c r="C24" s="118"/>
      <c r="D24" s="118"/>
      <c r="E24" s="119"/>
      <c r="F24" s="119"/>
      <c r="G24" s="119"/>
      <c r="H24" s="119"/>
    </row>
    <row r="25" spans="1:10">
      <c r="A25" s="1"/>
      <c r="B25" s="118"/>
      <c r="C25" s="118"/>
      <c r="D25" s="118"/>
      <c r="E25" s="119"/>
      <c r="F25" s="119"/>
      <c r="G25" s="119"/>
      <c r="H25" s="119"/>
    </row>
    <row r="26" spans="1:10">
      <c r="A26" s="1"/>
      <c r="B26" s="118"/>
      <c r="C26" s="118"/>
      <c r="D26" s="118"/>
      <c r="E26" s="119"/>
      <c r="F26" s="119"/>
      <c r="G26" s="119"/>
      <c r="H26" s="119"/>
    </row>
    <row r="27" spans="1:10">
      <c r="A27" s="1"/>
      <c r="B27" s="118"/>
      <c r="C27" s="118"/>
      <c r="D27" s="118"/>
      <c r="E27" s="119"/>
      <c r="F27" s="119"/>
      <c r="G27" s="119"/>
      <c r="H27" s="119"/>
    </row>
  </sheetData>
  <mergeCells count="90">
    <mergeCell ref="E10:F10"/>
    <mergeCell ref="I7:J7"/>
    <mergeCell ref="B11:D11"/>
    <mergeCell ref="B12:D12"/>
    <mergeCell ref="E11:F11"/>
    <mergeCell ref="E12:F12"/>
    <mergeCell ref="G11:H11"/>
    <mergeCell ref="G12:H12"/>
    <mergeCell ref="I10:J10"/>
    <mergeCell ref="I11:J11"/>
    <mergeCell ref="I12:J12"/>
    <mergeCell ref="B27:D27"/>
    <mergeCell ref="E27:F27"/>
    <mergeCell ref="G27:H27"/>
    <mergeCell ref="B13:D13"/>
    <mergeCell ref="E13:F13"/>
    <mergeCell ref="G13:H13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G18:H18"/>
    <mergeCell ref="E19:F19"/>
    <mergeCell ref="G19:H19"/>
    <mergeCell ref="A19:D19"/>
    <mergeCell ref="B20:D20"/>
    <mergeCell ref="E20:F20"/>
    <mergeCell ref="G20:H20"/>
    <mergeCell ref="B16:D16"/>
    <mergeCell ref="E16:F16"/>
    <mergeCell ref="E17:F17"/>
    <mergeCell ref="A17:D17"/>
    <mergeCell ref="B18:D18"/>
    <mergeCell ref="E18:F18"/>
    <mergeCell ref="B14:D14"/>
    <mergeCell ref="E14:F14"/>
    <mergeCell ref="G14:H14"/>
    <mergeCell ref="B15:D15"/>
    <mergeCell ref="E15:F15"/>
    <mergeCell ref="G15:H15"/>
    <mergeCell ref="A1:J1"/>
    <mergeCell ref="A2:J3"/>
    <mergeCell ref="G10:H10"/>
    <mergeCell ref="A9:D9"/>
    <mergeCell ref="B6:D6"/>
    <mergeCell ref="E6:F6"/>
    <mergeCell ref="B7:D7"/>
    <mergeCell ref="E7:F7"/>
    <mergeCell ref="A5:D5"/>
    <mergeCell ref="E5:F5"/>
    <mergeCell ref="B8:D8"/>
    <mergeCell ref="E8:F8"/>
    <mergeCell ref="G8:H8"/>
    <mergeCell ref="E9:F9"/>
    <mergeCell ref="G9:H9"/>
    <mergeCell ref="B10:D10"/>
    <mergeCell ref="G16:H16"/>
    <mergeCell ref="G17:H17"/>
    <mergeCell ref="G5:H5"/>
    <mergeCell ref="G6:H6"/>
    <mergeCell ref="G7:H7"/>
    <mergeCell ref="I5:J5"/>
    <mergeCell ref="I6:J6"/>
    <mergeCell ref="I8:J8"/>
    <mergeCell ref="I9:J9"/>
    <mergeCell ref="A4:D4"/>
    <mergeCell ref="E4:F4"/>
    <mergeCell ref="G4:H4"/>
    <mergeCell ref="I4:J4"/>
    <mergeCell ref="I18:J18"/>
    <mergeCell ref="I19:J19"/>
    <mergeCell ref="I13:J13"/>
    <mergeCell ref="I14:J14"/>
    <mergeCell ref="I15:J15"/>
    <mergeCell ref="I16:J16"/>
    <mergeCell ref="I17:J17"/>
  </mergeCells>
  <pageMargins left="0.7" right="0.7" top="0.75" bottom="0.75" header="0.3" footer="0.3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40" zoomScaleNormal="40" workbookViewId="0">
      <selection sqref="A1:E35"/>
    </sheetView>
  </sheetViews>
  <sheetFormatPr defaultRowHeight="15"/>
  <cols>
    <col min="1" max="1" width="47.42578125" style="57" customWidth="1"/>
    <col min="2" max="2" width="30.42578125" style="57" customWidth="1"/>
    <col min="3" max="5" width="17.5703125" style="57" bestFit="1" customWidth="1"/>
    <col min="6" max="16384" width="9.140625" style="57"/>
  </cols>
  <sheetData>
    <row r="1" spans="1:6" ht="40.5" customHeight="1">
      <c r="A1" s="123" t="s">
        <v>85</v>
      </c>
      <c r="B1" s="123"/>
      <c r="C1" s="123"/>
      <c r="D1" s="123"/>
      <c r="E1" s="123"/>
    </row>
    <row r="2" spans="1:6" ht="16.5" thickBot="1">
      <c r="A2" s="58" t="s">
        <v>62</v>
      </c>
      <c r="B2" s="59"/>
      <c r="C2" s="59"/>
      <c r="D2" s="59"/>
      <c r="E2" s="59"/>
    </row>
    <row r="3" spans="1:6" ht="17.25" thickTop="1" thickBot="1">
      <c r="A3" s="58" t="s">
        <v>101</v>
      </c>
      <c r="B3" s="59"/>
      <c r="C3" s="60">
        <v>2025</v>
      </c>
      <c r="D3" s="60">
        <v>2026</v>
      </c>
      <c r="E3" s="60">
        <v>2027</v>
      </c>
    </row>
    <row r="4" spans="1:6" ht="17.25" thickTop="1" thickBot="1">
      <c r="A4" s="61" t="s">
        <v>63</v>
      </c>
      <c r="B4" s="61"/>
      <c r="C4" s="61"/>
      <c r="D4" s="61"/>
      <c r="E4" s="61"/>
      <c r="F4" s="62"/>
    </row>
    <row r="5" spans="1:6" ht="17.25" thickTop="1" thickBot="1">
      <c r="A5" s="63" t="s">
        <v>64</v>
      </c>
      <c r="C5" s="64" t="s">
        <v>65</v>
      </c>
      <c r="D5" s="64" t="s">
        <v>65</v>
      </c>
      <c r="E5" s="64" t="s">
        <v>65</v>
      </c>
      <c r="F5" s="62"/>
    </row>
    <row r="6" spans="1:6">
      <c r="A6" s="57" t="s">
        <v>93</v>
      </c>
      <c r="C6" s="65">
        <v>2178000</v>
      </c>
      <c r="D6" s="65">
        <v>2038500</v>
      </c>
      <c r="E6" s="65">
        <v>2172600</v>
      </c>
      <c r="F6" s="62"/>
    </row>
    <row r="7" spans="1:6" hidden="1">
      <c r="B7" s="57" t="s">
        <v>66</v>
      </c>
      <c r="C7" s="65">
        <v>0</v>
      </c>
      <c r="D7" s="65">
        <v>0</v>
      </c>
      <c r="E7" s="65">
        <v>0</v>
      </c>
      <c r="F7" s="62"/>
    </row>
    <row r="8" spans="1:6">
      <c r="A8" s="57" t="s">
        <v>94</v>
      </c>
      <c r="C8" s="64" t="s">
        <v>65</v>
      </c>
      <c r="D8" s="64" t="s">
        <v>65</v>
      </c>
      <c r="E8" s="64" t="s">
        <v>65</v>
      </c>
    </row>
    <row r="9" spans="1:6">
      <c r="B9" s="57" t="s">
        <v>95</v>
      </c>
      <c r="C9" s="65">
        <v>-90000</v>
      </c>
      <c r="D9" s="65">
        <v>-90000</v>
      </c>
      <c r="E9" s="65">
        <v>-90000</v>
      </c>
    </row>
    <row r="10" spans="1:6">
      <c r="B10" s="57" t="s">
        <v>96</v>
      </c>
      <c r="C10" s="66">
        <v>-242000</v>
      </c>
      <c r="D10" s="66">
        <v>226500</v>
      </c>
      <c r="E10" s="66">
        <v>241400</v>
      </c>
    </row>
    <row r="11" spans="1:6">
      <c r="A11" s="57" t="s">
        <v>97</v>
      </c>
      <c r="C11" s="65">
        <v>0</v>
      </c>
      <c r="D11" s="65">
        <v>0</v>
      </c>
      <c r="E11" s="65">
        <v>0</v>
      </c>
    </row>
    <row r="12" spans="1:6">
      <c r="B12" s="57" t="s">
        <v>98</v>
      </c>
      <c r="C12" s="65">
        <v>0</v>
      </c>
      <c r="D12" s="65">
        <v>500000</v>
      </c>
      <c r="E12" s="65">
        <v>600000</v>
      </c>
    </row>
    <row r="13" spans="1:6">
      <c r="B13" s="57" t="s">
        <v>99</v>
      </c>
      <c r="C13" s="66">
        <v>-200000</v>
      </c>
      <c r="D13" s="66">
        <v>300000</v>
      </c>
      <c r="E13" s="66">
        <v>200000</v>
      </c>
    </row>
    <row r="14" spans="1:6">
      <c r="B14" s="57" t="s">
        <v>100</v>
      </c>
      <c r="C14" s="65">
        <v>0</v>
      </c>
      <c r="D14" s="65">
        <v>0</v>
      </c>
      <c r="E14" s="65">
        <v>0</v>
      </c>
    </row>
    <row r="15" spans="1:6" ht="15.75">
      <c r="A15" s="67" t="s">
        <v>68</v>
      </c>
      <c r="B15" s="67"/>
      <c r="C15" s="68">
        <f>SUM(C6:C14)</f>
        <v>1646000</v>
      </c>
      <c r="D15" s="68">
        <f>SUM(D6:D14)</f>
        <v>2975000</v>
      </c>
      <c r="E15" s="68">
        <f>SUM(E6:E14)</f>
        <v>3124000</v>
      </c>
    </row>
    <row r="16" spans="1:6" ht="16.5" thickBot="1">
      <c r="A16" s="61" t="s">
        <v>69</v>
      </c>
      <c r="B16" s="61"/>
      <c r="C16" s="61"/>
      <c r="D16" s="61"/>
      <c r="E16" s="61"/>
    </row>
    <row r="17" spans="1:5" ht="17.25" thickTop="1" thickBot="1">
      <c r="A17" s="63" t="s">
        <v>70</v>
      </c>
      <c r="C17" s="64" t="s">
        <v>65</v>
      </c>
      <c r="D17" s="64" t="s">
        <v>65</v>
      </c>
      <c r="E17" s="64" t="s">
        <v>65</v>
      </c>
    </row>
    <row r="18" spans="1:5">
      <c r="B18" s="57" t="s">
        <v>71</v>
      </c>
      <c r="C18" s="65">
        <v>500000</v>
      </c>
      <c r="D18" s="65">
        <v>2000000</v>
      </c>
      <c r="E18" s="65">
        <v>300000</v>
      </c>
    </row>
    <row r="19" spans="1:5">
      <c r="B19" s="57" t="s">
        <v>72</v>
      </c>
      <c r="C19" s="65">
        <v>600000</v>
      </c>
      <c r="D19" s="65">
        <v>500000</v>
      </c>
      <c r="E19" s="65">
        <v>900000</v>
      </c>
    </row>
    <row r="20" spans="1:5" ht="16.5" thickBot="1">
      <c r="A20" s="63" t="s">
        <v>67</v>
      </c>
      <c r="C20" s="66" t="s">
        <v>65</v>
      </c>
      <c r="D20" s="66" t="s">
        <v>65</v>
      </c>
      <c r="E20" s="66" t="s">
        <v>65</v>
      </c>
    </row>
    <row r="21" spans="1:5">
      <c r="B21" s="57" t="s">
        <v>104</v>
      </c>
      <c r="C21" s="65">
        <v>-500000</v>
      </c>
      <c r="D21" s="65">
        <v>-2000000</v>
      </c>
      <c r="E21" s="65">
        <v>-3000000</v>
      </c>
    </row>
    <row r="22" spans="1:5">
      <c r="B22" s="57" t="s">
        <v>73</v>
      </c>
      <c r="C22" s="65">
        <v>-800000</v>
      </c>
      <c r="D22" s="65">
        <v>-800000</v>
      </c>
      <c r="E22" s="65">
        <v>-800000</v>
      </c>
    </row>
    <row r="23" spans="1:5" ht="15.75">
      <c r="A23" s="67" t="s">
        <v>74</v>
      </c>
      <c r="B23" s="67"/>
      <c r="C23" s="68">
        <f>SUM(C17:C22)</f>
        <v>-200000</v>
      </c>
      <c r="D23" s="68">
        <f>SUM(D17:D22)</f>
        <v>-300000</v>
      </c>
      <c r="E23" s="68">
        <f>SUM(E17:E22)</f>
        <v>-2600000</v>
      </c>
    </row>
    <row r="24" spans="1:5" ht="16.5" thickBot="1">
      <c r="A24" s="61" t="s">
        <v>75</v>
      </c>
      <c r="B24" s="61"/>
      <c r="C24" s="61"/>
      <c r="D24" s="61"/>
      <c r="E24" s="61"/>
    </row>
    <row r="25" spans="1:5" ht="17.25" thickTop="1" thickBot="1">
      <c r="A25" s="69" t="s">
        <v>70</v>
      </c>
      <c r="B25" s="70"/>
      <c r="C25" s="71" t="s">
        <v>65</v>
      </c>
      <c r="D25" s="71" t="s">
        <v>65</v>
      </c>
      <c r="E25" s="71" t="s">
        <v>65</v>
      </c>
    </row>
    <row r="26" spans="1:5">
      <c r="A26" s="72"/>
      <c r="B26" s="72" t="s">
        <v>76</v>
      </c>
      <c r="C26" s="73">
        <v>500000</v>
      </c>
      <c r="D26" s="73">
        <v>600000</v>
      </c>
      <c r="E26" s="73">
        <v>400000</v>
      </c>
    </row>
    <row r="27" spans="1:5">
      <c r="B27" s="72" t="s">
        <v>77</v>
      </c>
      <c r="C27" s="73">
        <v>30000</v>
      </c>
      <c r="D27" s="73">
        <v>30000</v>
      </c>
      <c r="E27" s="73">
        <v>30000</v>
      </c>
    </row>
    <row r="28" spans="1:5">
      <c r="B28" s="72" t="s">
        <v>103</v>
      </c>
      <c r="C28" s="74">
        <v>500000</v>
      </c>
      <c r="D28" s="74">
        <v>500000</v>
      </c>
      <c r="E28" s="74">
        <v>500000</v>
      </c>
    </row>
    <row r="29" spans="1:5" ht="16.5" thickBot="1">
      <c r="A29" s="75" t="s">
        <v>67</v>
      </c>
      <c r="B29" s="72"/>
      <c r="C29" s="71" t="s">
        <v>65</v>
      </c>
      <c r="D29" s="71" t="s">
        <v>65</v>
      </c>
      <c r="E29" s="71" t="s">
        <v>65</v>
      </c>
    </row>
    <row r="30" spans="1:5">
      <c r="A30" s="72"/>
      <c r="B30" s="72" t="s">
        <v>78</v>
      </c>
      <c r="C30" s="73">
        <v>-2000000</v>
      </c>
      <c r="D30" s="73">
        <v>-2000000</v>
      </c>
      <c r="E30" s="73">
        <v>-2000000</v>
      </c>
    </row>
    <row r="31" spans="1:5">
      <c r="B31" s="72" t="s">
        <v>79</v>
      </c>
      <c r="C31" s="73">
        <v>-500000</v>
      </c>
      <c r="D31" s="73">
        <v>-500000</v>
      </c>
      <c r="E31" s="73">
        <v>-500000</v>
      </c>
    </row>
    <row r="32" spans="1:5" ht="15.75">
      <c r="A32" s="76" t="s">
        <v>80</v>
      </c>
      <c r="B32" s="67"/>
      <c r="C32" s="68">
        <f>SUM(C26:C31)</f>
        <v>-1470000</v>
      </c>
      <c r="D32" s="68">
        <f>SUM(D26:D31)</f>
        <v>-1370000</v>
      </c>
      <c r="E32" s="68">
        <f>SUM(E26:E31)</f>
        <v>-1570000</v>
      </c>
    </row>
    <row r="33" spans="1:5" ht="15.75">
      <c r="A33" s="76" t="s">
        <v>81</v>
      </c>
      <c r="B33" s="67"/>
      <c r="C33" s="68">
        <f>C15+C23+C32</f>
        <v>-24000</v>
      </c>
      <c r="D33" s="68">
        <f>D15+D23+D32</f>
        <v>1305000</v>
      </c>
      <c r="E33" s="68">
        <f>E15+E23+E32</f>
        <v>-1046000</v>
      </c>
    </row>
    <row r="34" spans="1:5" ht="15.75">
      <c r="B34" s="77" t="s">
        <v>102</v>
      </c>
      <c r="C34" s="68">
        <v>1000000</v>
      </c>
      <c r="D34" s="68">
        <v>976000</v>
      </c>
      <c r="E34" s="78">
        <v>2281000</v>
      </c>
    </row>
    <row r="35" spans="1:5" ht="15.75">
      <c r="B35" s="77" t="s">
        <v>82</v>
      </c>
      <c r="C35" s="78">
        <f>C34+C33</f>
        <v>976000</v>
      </c>
      <c r="D35" s="78">
        <f t="shared" ref="D35:E35" si="0">D34+D33</f>
        <v>2281000</v>
      </c>
      <c r="E35" s="78">
        <f t="shared" si="0"/>
        <v>1235000</v>
      </c>
    </row>
  </sheetData>
  <mergeCells count="1">
    <mergeCell ref="A1:E1"/>
  </mergeCells>
  <pageMargins left="0.7" right="0.7" top="0.75" bottom="0.75" header="0.3" footer="0.3"/>
  <pageSetup paperSize="9" scale="67" orientation="portrait" r:id="rId1"/>
  <headerFooter>
    <evenHeader>&amp;C&amp;"arial,Regular"&amp;9 UNCLASSIFIED</evenHeader>
    <evenFooter>&amp;C&amp;"arial,Regular"&amp;9 UNCLASSIFIED</evenFooter>
    <firstHeader>&amp;C&amp;"arial,Regular"&amp;9 UNCLASSIFIED</firstHeader>
    <firstFooter>&amp;C&amp;"arial,Regular"&amp;9 UNCLASSIFIED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6" sqref="H16"/>
    </sheetView>
  </sheetViews>
  <sheetFormatPr defaultRowHeight="15"/>
  <cols>
    <col min="8" max="8" width="17" style="6" customWidth="1"/>
  </cols>
  <sheetData>
    <row r="1" spans="1:8" ht="20.100000000000001" customHeight="1">
      <c r="A1" s="124" t="s">
        <v>0</v>
      </c>
      <c r="B1" s="125"/>
      <c r="C1" s="125"/>
      <c r="D1" s="125"/>
      <c r="E1" s="125"/>
      <c r="F1" s="125"/>
      <c r="G1" s="125"/>
      <c r="H1" s="126"/>
    </row>
    <row r="2" spans="1:8" ht="20.100000000000001" customHeight="1">
      <c r="A2" s="127" t="s">
        <v>8</v>
      </c>
      <c r="B2" s="128"/>
      <c r="C2" s="128"/>
      <c r="D2" s="128"/>
      <c r="E2" s="128"/>
      <c r="F2" s="128"/>
      <c r="G2" s="128"/>
      <c r="H2" s="129"/>
    </row>
    <row r="3" spans="1:8" ht="20.100000000000001" customHeight="1">
      <c r="A3" s="130" t="s">
        <v>12</v>
      </c>
      <c r="B3" s="131"/>
      <c r="C3" s="131"/>
      <c r="D3" s="131"/>
      <c r="E3" s="131"/>
      <c r="F3" s="131"/>
      <c r="G3" s="131"/>
      <c r="H3" s="132"/>
    </row>
    <row r="4" spans="1:8" ht="20.100000000000001" customHeight="1">
      <c r="A4" s="133"/>
      <c r="B4" s="133"/>
      <c r="C4" s="133"/>
      <c r="D4" s="133"/>
      <c r="E4" s="134"/>
      <c r="F4" s="134"/>
      <c r="G4" s="135"/>
      <c r="H4" s="135"/>
    </row>
    <row r="5" spans="1:8" ht="20.100000000000001" customHeight="1">
      <c r="A5" s="2"/>
      <c r="B5" s="103" t="s">
        <v>9</v>
      </c>
      <c r="C5" s="103"/>
      <c r="D5" s="103"/>
      <c r="E5" s="136"/>
      <c r="F5" s="136"/>
      <c r="G5" s="104">
        <v>200000</v>
      </c>
      <c r="H5" s="104"/>
    </row>
    <row r="6" spans="1:8" ht="20.100000000000001" customHeight="1">
      <c r="A6" s="2"/>
      <c r="B6" s="136"/>
      <c r="C6" s="136"/>
      <c r="D6" s="136"/>
      <c r="E6" s="136"/>
      <c r="F6" s="136"/>
      <c r="G6" s="104"/>
      <c r="H6" s="104"/>
    </row>
    <row r="7" spans="1:8" ht="20.100000000000001" customHeight="1">
      <c r="A7" s="133"/>
      <c r="B7" s="133"/>
      <c r="C7" s="133"/>
      <c r="D7" s="133"/>
      <c r="E7" s="134"/>
      <c r="F7" s="134"/>
      <c r="G7" s="137"/>
      <c r="H7" s="137"/>
    </row>
    <row r="8" spans="1:8" ht="20.100000000000001" customHeight="1">
      <c r="A8" s="2"/>
      <c r="B8" s="103" t="s">
        <v>10</v>
      </c>
      <c r="C8" s="103"/>
      <c r="D8" s="103"/>
      <c r="E8" s="136"/>
      <c r="F8" s="136"/>
      <c r="G8" s="104">
        <v>22000</v>
      </c>
      <c r="H8" s="104"/>
    </row>
    <row r="9" spans="1:8" ht="20.100000000000001" customHeight="1">
      <c r="A9" s="2"/>
      <c r="B9" s="103"/>
      <c r="C9" s="103"/>
      <c r="D9" s="103"/>
      <c r="E9" s="136"/>
      <c r="F9" s="136"/>
      <c r="G9" s="104"/>
      <c r="H9" s="104"/>
    </row>
    <row r="10" spans="1:8" ht="20.100000000000001" customHeight="1">
      <c r="A10" s="138"/>
      <c r="B10" s="139"/>
      <c r="C10" s="139"/>
      <c r="D10" s="140"/>
      <c r="E10" s="134"/>
      <c r="F10" s="134"/>
      <c r="G10" s="137"/>
      <c r="H10" s="137"/>
    </row>
    <row r="11" spans="1:8" ht="20.100000000000001" customHeight="1">
      <c r="A11" s="2"/>
      <c r="B11" s="103" t="s">
        <v>11</v>
      </c>
      <c r="C11" s="103"/>
      <c r="D11" s="103"/>
      <c r="E11" s="136"/>
      <c r="F11" s="136"/>
      <c r="G11" s="104">
        <v>-5000</v>
      </c>
      <c r="H11" s="104"/>
    </row>
    <row r="12" spans="1:8" ht="20.100000000000001" customHeight="1">
      <c r="A12" s="2"/>
      <c r="B12" s="103"/>
      <c r="C12" s="103"/>
      <c r="D12" s="103"/>
      <c r="E12" s="136"/>
      <c r="F12" s="136"/>
      <c r="G12" s="104"/>
      <c r="H12" s="104"/>
    </row>
    <row r="13" spans="1:8" ht="20.100000000000001" customHeight="1">
      <c r="A13" s="2"/>
      <c r="B13" s="141" t="s">
        <v>13</v>
      </c>
      <c r="C13" s="141"/>
      <c r="D13" s="141"/>
      <c r="E13" s="141"/>
      <c r="F13" s="141"/>
      <c r="G13" s="142">
        <f>SUM(G5:H11)</f>
        <v>217000</v>
      </c>
      <c r="H13" s="142"/>
    </row>
  </sheetData>
  <mergeCells count="33">
    <mergeCell ref="B11:D11"/>
    <mergeCell ref="E11:F11"/>
    <mergeCell ref="G11:H11"/>
    <mergeCell ref="B13:D13"/>
    <mergeCell ref="E13:F13"/>
    <mergeCell ref="G13:H13"/>
    <mergeCell ref="B12:D12"/>
    <mergeCell ref="E12:F12"/>
    <mergeCell ref="G12:H12"/>
    <mergeCell ref="B9:D9"/>
    <mergeCell ref="E9:F9"/>
    <mergeCell ref="G9:H9"/>
    <mergeCell ref="E10:F10"/>
    <mergeCell ref="G10:H10"/>
    <mergeCell ref="A10:D10"/>
    <mergeCell ref="A7:D7"/>
    <mergeCell ref="E7:F7"/>
    <mergeCell ref="G7:H7"/>
    <mergeCell ref="B8:D8"/>
    <mergeCell ref="E8:F8"/>
    <mergeCell ref="G8:H8"/>
    <mergeCell ref="B5:D5"/>
    <mergeCell ref="E5:F5"/>
    <mergeCell ref="G5:H5"/>
    <mergeCell ref="B6:D6"/>
    <mergeCell ref="E6:F6"/>
    <mergeCell ref="G6:H6"/>
    <mergeCell ref="A1:H1"/>
    <mergeCell ref="A2:H2"/>
    <mergeCell ref="A3:H3"/>
    <mergeCell ref="A4:D4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8"/>
  <sheetViews>
    <sheetView topLeftCell="A4" zoomScaleNormal="100" workbookViewId="0">
      <selection sqref="A1:L13"/>
    </sheetView>
  </sheetViews>
  <sheetFormatPr defaultRowHeight="15"/>
  <cols>
    <col min="3" max="3" width="1.85546875" customWidth="1"/>
    <col min="4" max="4" width="14.42578125" customWidth="1"/>
    <col min="5" max="5" width="12.5703125" bestFit="1" customWidth="1"/>
    <col min="6" max="6" width="14.28515625" style="6" bestFit="1" customWidth="1"/>
    <col min="9" max="9" width="5.42578125" customWidth="1"/>
    <col min="10" max="10" width="19.140625" customWidth="1"/>
    <col min="11" max="11" width="16.140625" customWidth="1"/>
    <col min="12" max="12" width="15.42578125" style="6" customWidth="1"/>
  </cols>
  <sheetData>
    <row r="1" spans="1:20" ht="20.100000000000001" customHeight="1">
      <c r="A1" s="124" t="s">
        <v>85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6"/>
    </row>
    <row r="2" spans="1:20" ht="20.100000000000001" customHeight="1">
      <c r="A2" s="127" t="s">
        <v>14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9"/>
    </row>
    <row r="3" spans="1:20" ht="20.100000000000001" hidden="1" customHeight="1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2"/>
    </row>
    <row r="4" spans="1:20" ht="20.100000000000001" customHeight="1">
      <c r="A4" s="114" t="s">
        <v>15</v>
      </c>
      <c r="B4" s="114"/>
      <c r="C4" s="114"/>
      <c r="D4" s="114"/>
      <c r="E4" s="114"/>
      <c r="F4" s="114"/>
      <c r="G4" s="114" t="s">
        <v>18</v>
      </c>
      <c r="H4" s="114"/>
      <c r="I4" s="114"/>
      <c r="J4" s="114"/>
      <c r="K4" s="114"/>
      <c r="L4" s="114"/>
    </row>
    <row r="5" spans="1:20" ht="20.100000000000001" customHeight="1">
      <c r="A5" s="146"/>
      <c r="B5" s="147"/>
      <c r="C5" s="148"/>
      <c r="D5" s="7">
        <v>2025</v>
      </c>
      <c r="E5" s="7">
        <v>2026</v>
      </c>
      <c r="F5" s="7">
        <v>2027</v>
      </c>
      <c r="G5" s="146"/>
      <c r="H5" s="147"/>
      <c r="I5" s="148"/>
      <c r="J5" s="7">
        <v>2025</v>
      </c>
      <c r="K5" s="7">
        <v>2026</v>
      </c>
      <c r="L5" s="7">
        <v>2027</v>
      </c>
    </row>
    <row r="6" spans="1:20" ht="20.100000000000001" customHeight="1">
      <c r="A6" s="134" t="s">
        <v>17</v>
      </c>
      <c r="B6" s="134"/>
      <c r="C6" s="134"/>
      <c r="D6" s="54">
        <v>1000000</v>
      </c>
      <c r="E6" s="54">
        <v>976000</v>
      </c>
      <c r="F6" s="54">
        <v>2281000</v>
      </c>
      <c r="G6" s="133" t="s">
        <v>19</v>
      </c>
      <c r="H6" s="133"/>
      <c r="I6" s="133"/>
      <c r="J6" s="54">
        <f>J13-J10-J7</f>
        <v>3008000</v>
      </c>
      <c r="K6" s="54">
        <f t="shared" ref="K6:L6" si="0">K13-K10-K7</f>
        <v>2089500</v>
      </c>
      <c r="L6" s="54">
        <f t="shared" si="0"/>
        <v>4309600</v>
      </c>
      <c r="Q6" s="3"/>
      <c r="R6" s="3"/>
      <c r="S6" s="3"/>
      <c r="T6" s="3"/>
    </row>
    <row r="7" spans="1:20" ht="20.100000000000001" customHeight="1">
      <c r="A7" s="134" t="s">
        <v>16</v>
      </c>
      <c r="B7" s="134"/>
      <c r="C7" s="134"/>
      <c r="D7" s="54">
        <v>50000</v>
      </c>
      <c r="E7" s="54">
        <v>40000</v>
      </c>
      <c r="F7" s="54">
        <v>70000</v>
      </c>
      <c r="G7" s="144" t="s">
        <v>87</v>
      </c>
      <c r="H7" s="144"/>
      <c r="I7" s="144"/>
      <c r="J7" s="54">
        <f>'Income statement'!E18</f>
        <v>242000</v>
      </c>
      <c r="K7" s="54">
        <f>'Income statement'!G18</f>
        <v>226500</v>
      </c>
      <c r="L7" s="54">
        <f>'Income statement'!I18</f>
        <v>241400</v>
      </c>
      <c r="Q7" s="3"/>
      <c r="R7" s="4"/>
      <c r="S7" s="4"/>
      <c r="T7" s="4"/>
    </row>
    <row r="8" spans="1:20" ht="20.100000000000001" customHeight="1">
      <c r="A8" s="134" t="s">
        <v>22</v>
      </c>
      <c r="B8" s="134"/>
      <c r="C8" s="134"/>
      <c r="D8" s="54">
        <v>10000000</v>
      </c>
      <c r="E8" s="54">
        <v>9000000</v>
      </c>
      <c r="F8" s="54">
        <v>10000000</v>
      </c>
      <c r="G8" s="145" t="s">
        <v>91</v>
      </c>
      <c r="H8" s="145"/>
      <c r="I8" s="145"/>
      <c r="J8" s="54">
        <f>J6+J7</f>
        <v>3250000</v>
      </c>
      <c r="K8" s="54">
        <f t="shared" ref="K8:L8" si="1">K6+K7</f>
        <v>2316000</v>
      </c>
      <c r="L8" s="54">
        <f t="shared" si="1"/>
        <v>4551000</v>
      </c>
      <c r="Q8" s="3"/>
      <c r="R8" s="3"/>
      <c r="S8" s="3"/>
      <c r="T8" s="3"/>
    </row>
    <row r="9" spans="1:20" ht="20.100000000000001" customHeight="1">
      <c r="A9" s="134" t="s">
        <v>90</v>
      </c>
      <c r="B9" s="134"/>
      <c r="C9" s="134"/>
      <c r="D9" s="54">
        <v>200000</v>
      </c>
      <c r="E9" s="54">
        <v>300000</v>
      </c>
      <c r="F9" s="54">
        <v>200000</v>
      </c>
      <c r="G9" s="114" t="s">
        <v>20</v>
      </c>
      <c r="H9" s="114"/>
      <c r="I9" s="114"/>
      <c r="J9" s="114"/>
      <c r="K9" s="114"/>
      <c r="L9" s="114"/>
    </row>
    <row r="10" spans="1:20" ht="20.100000000000001" customHeight="1">
      <c r="A10" s="134"/>
      <c r="B10" s="134"/>
      <c r="C10" s="134"/>
      <c r="D10" s="54"/>
      <c r="E10" s="54"/>
      <c r="F10" s="54"/>
      <c r="G10" s="134" t="s">
        <v>89</v>
      </c>
      <c r="H10" s="134"/>
      <c r="I10" s="134"/>
      <c r="J10" s="54">
        <v>8000000</v>
      </c>
      <c r="K10" s="54">
        <v>8000000</v>
      </c>
      <c r="L10" s="54">
        <v>8000000</v>
      </c>
    </row>
    <row r="11" spans="1:20" ht="20.100000000000001" customHeight="1">
      <c r="A11" s="134"/>
      <c r="B11" s="134"/>
      <c r="C11" s="134"/>
      <c r="D11" s="54"/>
      <c r="E11" s="54"/>
      <c r="F11" s="54"/>
      <c r="G11" s="145"/>
      <c r="H11" s="145"/>
      <c r="I11" s="145"/>
      <c r="J11" s="55"/>
      <c r="K11" s="55"/>
      <c r="L11" s="56"/>
    </row>
    <row r="12" spans="1:20" ht="20.100000000000001" customHeight="1">
      <c r="A12" s="134"/>
      <c r="B12" s="134"/>
      <c r="C12" s="134"/>
      <c r="D12" s="54"/>
      <c r="E12" s="54"/>
      <c r="F12" s="54"/>
      <c r="G12" s="145"/>
      <c r="H12" s="145"/>
      <c r="I12" s="145"/>
      <c r="J12" s="55"/>
      <c r="K12" s="55"/>
      <c r="L12" s="56"/>
    </row>
    <row r="13" spans="1:20" ht="20.100000000000001" customHeight="1">
      <c r="A13" s="114" t="s">
        <v>21</v>
      </c>
      <c r="B13" s="114"/>
      <c r="C13" s="114"/>
      <c r="D13" s="5">
        <f>SUM(D6:D12)</f>
        <v>11250000</v>
      </c>
      <c r="E13" s="5">
        <f>SUM(E6:E12)</f>
        <v>10316000</v>
      </c>
      <c r="F13" s="5">
        <f t="shared" ref="F13" si="2">SUM(F6:F12)</f>
        <v>12551000</v>
      </c>
      <c r="G13" s="114" t="s">
        <v>92</v>
      </c>
      <c r="H13" s="114"/>
      <c r="I13" s="114"/>
      <c r="J13" s="35">
        <f>D13</f>
        <v>11250000</v>
      </c>
      <c r="K13" s="35">
        <f t="shared" ref="K13:L13" si="3">E13</f>
        <v>10316000</v>
      </c>
      <c r="L13" s="35">
        <f t="shared" si="3"/>
        <v>12551000</v>
      </c>
    </row>
    <row r="14" spans="1:20">
      <c r="A14" s="143"/>
      <c r="B14" s="143"/>
      <c r="C14" s="143"/>
      <c r="D14" s="8"/>
      <c r="E14" s="8"/>
      <c r="G14" s="143"/>
      <c r="H14" s="143"/>
      <c r="I14" s="143"/>
      <c r="J14" s="8"/>
      <c r="K14" s="8"/>
    </row>
    <row r="15" spans="1:20">
      <c r="A15" s="143"/>
      <c r="B15" s="143"/>
      <c r="C15" s="143"/>
      <c r="D15" s="8"/>
      <c r="E15" s="8"/>
      <c r="G15" s="143"/>
      <c r="H15" s="143"/>
      <c r="I15" s="143"/>
      <c r="J15" s="8"/>
      <c r="K15" s="8"/>
    </row>
    <row r="16" spans="1:20">
      <c r="A16" s="143"/>
      <c r="B16" s="143"/>
      <c r="C16" s="143"/>
      <c r="D16" s="8"/>
      <c r="E16" s="8"/>
      <c r="G16" s="143"/>
      <c r="H16" s="143"/>
      <c r="I16" s="143"/>
      <c r="J16" s="8"/>
      <c r="K16" s="8"/>
    </row>
    <row r="17" spans="1:11">
      <c r="A17" s="143"/>
      <c r="B17" s="143"/>
      <c r="C17" s="143"/>
      <c r="D17" s="8"/>
      <c r="E17" s="8"/>
      <c r="G17" s="143"/>
      <c r="H17" s="143"/>
      <c r="I17" s="143"/>
      <c r="J17" s="8"/>
      <c r="K17" s="8"/>
    </row>
    <row r="18" spans="1:11">
      <c r="A18" s="143"/>
      <c r="B18" s="143"/>
      <c r="C18" s="143"/>
      <c r="D18" s="8"/>
      <c r="E18" s="8"/>
      <c r="G18" s="143"/>
      <c r="H18" s="143"/>
      <c r="I18" s="143"/>
      <c r="J18" s="8"/>
      <c r="K18" s="8"/>
    </row>
  </sheetData>
  <mergeCells count="33">
    <mergeCell ref="A6:C6"/>
    <mergeCell ref="G6:I6"/>
    <mergeCell ref="A1:L1"/>
    <mergeCell ref="A2:L2"/>
    <mergeCell ref="A3:L3"/>
    <mergeCell ref="A4:F4"/>
    <mergeCell ref="G4:L4"/>
    <mergeCell ref="A5:C5"/>
    <mergeCell ref="G5:I5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G18:I18"/>
    <mergeCell ref="G7:I7"/>
    <mergeCell ref="G8:I8"/>
    <mergeCell ref="G10:I10"/>
    <mergeCell ref="G11:I11"/>
    <mergeCell ref="G12:I12"/>
    <mergeCell ref="G9:L9"/>
    <mergeCell ref="G13:I13"/>
    <mergeCell ref="G14:I14"/>
    <mergeCell ref="G15:I15"/>
    <mergeCell ref="G16:I16"/>
    <mergeCell ref="G17:I17"/>
  </mergeCells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Break_Even CIA</vt:lpstr>
      <vt:lpstr>Income statement</vt:lpstr>
      <vt:lpstr>Cashflow Statement</vt:lpstr>
      <vt:lpstr>Owners equity</vt:lpstr>
      <vt:lpstr>Balance Sheet</vt:lpstr>
      <vt:lpstr>'Cashflow Statement'!Cashflows_from_Operations</vt:lpstr>
      <vt:lpstr>'Cashflow Statement'!Date_and_starting_cash</vt:lpstr>
      <vt:lpstr>'Cashflow Statement'!Financing_Activities</vt:lpstr>
      <vt:lpstr>'Cashflow Statement'!For_the_Year_Ending</vt:lpstr>
      <vt:lpstr>'Cashflow Statement'!Investing_Activities</vt:lpstr>
      <vt:lpstr>'Break_Even CIA'!Print_Area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mohannad m</dc:creator>
  <cp:lastModifiedBy>mohannad m</cp:lastModifiedBy>
  <cp:lastPrinted>2019-12-23T02:01:18Z</cp:lastPrinted>
  <dcterms:created xsi:type="dcterms:W3CDTF">2018-12-18T02:48:10Z</dcterms:created>
  <dcterms:modified xsi:type="dcterms:W3CDTF">2019-12-23T02:36:34Z</dcterms:modified>
</cp:coreProperties>
</file>